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mu\Downloads\"/>
    </mc:Choice>
  </mc:AlternateContent>
  <xr:revisionPtr revIDLastSave="0" documentId="8_{0D6B87AC-2AB8-4708-82F1-F7944C0EB2A0}" xr6:coauthVersionLast="47" xr6:coauthVersionMax="47" xr10:uidLastSave="{00000000-0000-0000-0000-000000000000}"/>
  <workbookProtection workbookAlgorithmName="SHA-512" workbookHashValue="OoZH4dEBTBbuA+z4Swt9CBx6b1A+gQeEaxK4pFwkCfuIL8mOqIiXVrbIqfotxtn0mj5kamXvLMCqPyVl8XMOXA==" workbookSaltValue="e5/58eTAEbMtpp7hX4rzJA==" workbookSpinCount="100000" lockStructure="1"/>
  <bookViews>
    <workbookView xWindow="-110" yWindow="-110" windowWidth="19420" windowHeight="10300" tabRatio="796" activeTab="11" xr2:uid="{00000000-000D-0000-FFFF-FFFF00000000}"/>
  </bookViews>
  <sheets>
    <sheet name="Menu" sheetId="58" r:id="rId1"/>
    <sheet name="BE F" sheetId="46" r:id="rId2"/>
    <sheet name="BE H" sheetId="47" r:id="rId3"/>
    <sheet name="MI F" sheetId="48" r:id="rId4"/>
    <sheet name="MI H" sheetId="49" r:id="rId5"/>
    <sheet name="CA F" sheetId="50" r:id="rId6"/>
    <sheet name="CA H" sheetId="51" r:id="rId7"/>
    <sheet name="JU F" sheetId="52" r:id="rId8"/>
    <sheet name="JU H" sheetId="53" r:id="rId9"/>
    <sheet name="CLUBS 1 ETOILE_SANS ETOILE " sheetId="10" r:id="rId10"/>
    <sheet name="CLUBS 2 ETOILES" sheetId="56" r:id="rId11"/>
    <sheet name="CLUBS 3 ETOILES" sheetId="57" r:id="rId12"/>
    <sheet name="Paramètres" sheetId="17" r:id="rId13"/>
    <sheet name="TOP5" sheetId="59" r:id="rId14"/>
  </sheets>
  <definedNames>
    <definedName name="_xlnm._FilterDatabase" localSheetId="1" hidden="1">'BE F'!$B$4:$P$4</definedName>
    <definedName name="_xlnm._FilterDatabase" localSheetId="2" hidden="1">'BE H'!$B$4:$P$4</definedName>
    <definedName name="_xlnm._FilterDatabase" localSheetId="5" hidden="1">'CA F'!$B$4:$P$4</definedName>
    <definedName name="_xlnm._FilterDatabase" localSheetId="6" hidden="1">'CA H'!$B$4:$P$4</definedName>
    <definedName name="_xlnm._FilterDatabase" localSheetId="9" hidden="1">'CLUBS 1 ETOILE_SANS ETOILE '!$A$5:$U$5</definedName>
    <definedName name="_xlnm._FilterDatabase" localSheetId="10" hidden="1">'CLUBS 2 ETOILES'!$A$5:$U$5</definedName>
    <definedName name="_xlnm._FilterDatabase" localSheetId="11" hidden="1">'CLUBS 3 ETOILES'!$A$5:$U$5</definedName>
    <definedName name="_xlnm._FilterDatabase" localSheetId="7" hidden="1">'JU F'!$B$4:$P$4</definedName>
    <definedName name="_xlnm._FilterDatabase" localSheetId="8" hidden="1">'JU H'!$B$4:$P$4</definedName>
    <definedName name="_xlnm._FilterDatabase" localSheetId="3" hidden="1">'MI F'!$B$4:$P$4</definedName>
    <definedName name="_xlnm._FilterDatabase" localSheetId="4" hidden="1">'MI H'!$B$4:$P$4</definedName>
    <definedName name="F_licences" localSheetId="10">OFFSET('CLUBS 2 ETOILES'!p_licence,0,0,COUNTA([0]!Liste_licences),1)</definedName>
    <definedName name="F_licences" localSheetId="11">OFFSET('CLUBS 3 ETOILES'!p_licence,0,0,COUNTA([0]!Liste_licences),1)</definedName>
    <definedName name="F_licences">OFFSET(p_licence,0,0,COUNTA(Liste_licences),1)</definedName>
    <definedName name="liste_clubs">Paramètres!$E$3:$E$37</definedName>
    <definedName name="Liste_licences">#REF!</definedName>
    <definedName name="N°_licence">#REF!</definedName>
    <definedName name="Numéro_Licence">#REF!</definedName>
    <definedName name="p_licence" localSheetId="10">#REF!</definedName>
    <definedName name="p_licence" localSheetId="11">#REF!</definedName>
    <definedName name="p_licence">#REF!</definedName>
    <definedName name="Type_epreuve">Paramètres!$P$3:$P$9</definedName>
  </definedNames>
  <calcPr calcId="191029"/>
</workbook>
</file>

<file path=xl/calcChain.xml><?xml version="1.0" encoding="utf-8"?>
<calcChain xmlns="http://schemas.openxmlformats.org/spreadsheetml/2006/main">
  <c r="J8" i="53" l="1"/>
  <c r="J7" i="53"/>
  <c r="J5" i="53"/>
  <c r="J10" i="53"/>
  <c r="J11" i="53"/>
  <c r="J9" i="53"/>
  <c r="J25" i="53"/>
  <c r="J15" i="53"/>
  <c r="J14" i="53"/>
  <c r="J26" i="53"/>
  <c r="J28" i="53"/>
  <c r="J29" i="53"/>
  <c r="J21" i="53"/>
  <c r="J6" i="53"/>
  <c r="J19" i="53"/>
  <c r="J12" i="53"/>
  <c r="J16" i="53"/>
  <c r="J27" i="53"/>
  <c r="J22" i="53"/>
  <c r="J60" i="53"/>
  <c r="J31" i="53"/>
  <c r="J39" i="53"/>
  <c r="J36" i="53"/>
  <c r="J30" i="53"/>
  <c r="J17" i="53"/>
  <c r="J33" i="53"/>
  <c r="J24" i="53"/>
  <c r="J20" i="53"/>
  <c r="J37" i="53"/>
  <c r="J38" i="53"/>
  <c r="J18" i="53"/>
  <c r="J35" i="53"/>
  <c r="J43" i="53"/>
  <c r="J32" i="53"/>
  <c r="J70" i="53"/>
  <c r="J45" i="53"/>
  <c r="J59" i="53"/>
  <c r="J61" i="53"/>
  <c r="J46" i="53"/>
  <c r="J71" i="53"/>
  <c r="J42" i="53"/>
  <c r="J73" i="53"/>
  <c r="J47" i="53"/>
  <c r="J62" i="53"/>
  <c r="J41" i="53"/>
  <c r="J51" i="53"/>
  <c r="J44" i="53"/>
  <c r="J52" i="53"/>
  <c r="J53" i="53"/>
  <c r="J67" i="53"/>
  <c r="J54" i="53"/>
  <c r="J69" i="53"/>
  <c r="J55" i="53"/>
  <c r="J56" i="53"/>
  <c r="J66" i="53"/>
  <c r="J68" i="53"/>
  <c r="J57" i="53"/>
  <c r="J63" i="53"/>
  <c r="J58" i="53"/>
  <c r="J74" i="53"/>
  <c r="J48" i="53"/>
  <c r="J50" i="53"/>
  <c r="J72" i="53"/>
  <c r="J76" i="53"/>
  <c r="J64" i="53"/>
  <c r="J75" i="53"/>
  <c r="J78" i="53"/>
  <c r="J84" i="53"/>
  <c r="J65" i="53"/>
  <c r="J79" i="53"/>
  <c r="J77" i="53"/>
  <c r="J80" i="53"/>
  <c r="J89" i="53"/>
  <c r="J90" i="53"/>
  <c r="J81" i="53"/>
  <c r="J91" i="53"/>
  <c r="J92" i="53"/>
  <c r="J82" i="53"/>
  <c r="J96" i="53"/>
  <c r="J83" i="53"/>
  <c r="J101" i="53"/>
  <c r="J23" i="53"/>
  <c r="J102" i="53"/>
  <c r="J34" i="53"/>
  <c r="J103" i="53"/>
  <c r="J104" i="53"/>
  <c r="J93" i="53"/>
  <c r="J105" i="53"/>
  <c r="J106" i="53"/>
  <c r="J97" i="53"/>
  <c r="J108" i="53"/>
  <c r="J49" i="53"/>
  <c r="J109" i="53"/>
  <c r="J110" i="53"/>
  <c r="J95" i="53"/>
  <c r="J100" i="53"/>
  <c r="J87" i="53"/>
  <c r="J111" i="53"/>
  <c r="J88" i="53"/>
  <c r="J113" i="53"/>
  <c r="J115" i="53"/>
  <c r="J116" i="53"/>
  <c r="J117" i="53"/>
  <c r="J118" i="53"/>
  <c r="J119" i="53"/>
  <c r="J120" i="53"/>
  <c r="J121" i="53"/>
  <c r="J122" i="53"/>
  <c r="J112" i="53"/>
  <c r="J124" i="53"/>
  <c r="J98" i="53"/>
  <c r="J136" i="53"/>
  <c r="J137" i="53"/>
  <c r="J142" i="53"/>
  <c r="J143" i="53"/>
  <c r="J153" i="53"/>
  <c r="J154" i="53"/>
  <c r="J155" i="53"/>
  <c r="J156" i="53"/>
  <c r="J157" i="53"/>
  <c r="J158" i="53"/>
  <c r="J159" i="53"/>
  <c r="J160" i="53"/>
  <c r="J161" i="53"/>
  <c r="J123" i="53"/>
  <c r="J162" i="53"/>
  <c r="J163" i="53"/>
  <c r="J164" i="53"/>
  <c r="J165" i="53"/>
  <c r="J166" i="53"/>
  <c r="J114" i="53"/>
  <c r="J167" i="53"/>
  <c r="J168" i="53"/>
  <c r="J169" i="53"/>
  <c r="J170" i="53"/>
  <c r="J171" i="53"/>
  <c r="J152" i="53"/>
  <c r="J172" i="53"/>
  <c r="J173" i="53"/>
  <c r="J174" i="53"/>
  <c r="J175" i="53"/>
  <c r="J176" i="53"/>
  <c r="J86" i="53"/>
  <c r="J177" i="53"/>
  <c r="J178" i="53"/>
  <c r="J138" i="53"/>
  <c r="J99" i="53"/>
  <c r="J144" i="53"/>
  <c r="J145" i="53"/>
  <c r="J179" i="53"/>
  <c r="J180" i="53"/>
  <c r="J181" i="53"/>
  <c r="J182" i="53"/>
  <c r="J183" i="53"/>
  <c r="J184" i="53"/>
  <c r="J185" i="53"/>
  <c r="J186" i="53"/>
  <c r="J187" i="53"/>
  <c r="J188" i="53"/>
  <c r="J189" i="53"/>
  <c r="J190" i="53"/>
  <c r="J191" i="53"/>
  <c r="J192" i="53"/>
  <c r="J193" i="53"/>
  <c r="J194" i="53"/>
  <c r="J195" i="53"/>
  <c r="J196" i="53"/>
  <c r="J197" i="53"/>
  <c r="J198" i="53"/>
  <c r="J199" i="53"/>
  <c r="J200" i="53"/>
  <c r="J146" i="53"/>
  <c r="J201" i="53"/>
  <c r="J130" i="53"/>
  <c r="J202" i="53"/>
  <c r="J203" i="53"/>
  <c r="J40" i="53"/>
  <c r="J125" i="53"/>
  <c r="J129" i="53"/>
  <c r="J204" i="53"/>
  <c r="J127" i="53"/>
  <c r="J205" i="53"/>
  <c r="J206" i="53"/>
  <c r="J207" i="53"/>
  <c r="J208" i="53"/>
  <c r="J209" i="53"/>
  <c r="J131" i="53"/>
  <c r="J210" i="53"/>
  <c r="J211" i="53"/>
  <c r="J212" i="53"/>
  <c r="J213" i="53"/>
  <c r="J214" i="53"/>
  <c r="J215" i="53"/>
  <c r="J216" i="53"/>
  <c r="J217" i="53"/>
  <c r="J218" i="53"/>
  <c r="J219" i="53"/>
  <c r="J220" i="53"/>
  <c r="J221" i="53"/>
  <c r="J222" i="53"/>
  <c r="J223" i="53"/>
  <c r="J224" i="53"/>
  <c r="J147" i="53"/>
  <c r="J225" i="53"/>
  <c r="J226" i="53"/>
  <c r="J227" i="53"/>
  <c r="J228" i="53"/>
  <c r="J229" i="53"/>
  <c r="J230" i="53"/>
  <c r="J231" i="53"/>
  <c r="J232" i="53"/>
  <c r="J233" i="53"/>
  <c r="J234" i="53"/>
  <c r="J235" i="53"/>
  <c r="J139" i="53"/>
  <c r="J236" i="53"/>
  <c r="J237" i="53"/>
  <c r="J238" i="53"/>
  <c r="J239" i="53"/>
  <c r="J240" i="53"/>
  <c r="J241" i="53"/>
  <c r="J242" i="53"/>
  <c r="J243" i="53"/>
  <c r="J244" i="53"/>
  <c r="J245" i="53"/>
  <c r="J246" i="53"/>
  <c r="J107" i="53"/>
  <c r="J247" i="53"/>
  <c r="J248" i="53"/>
  <c r="J249" i="53"/>
  <c r="J250" i="53"/>
  <c r="J251" i="53"/>
  <c r="J252" i="53"/>
  <c r="J13" i="53"/>
  <c r="J253" i="53"/>
  <c r="J254" i="53"/>
  <c r="J255" i="53"/>
  <c r="J256" i="53"/>
  <c r="J132" i="53"/>
  <c r="J257" i="53"/>
  <c r="J258" i="53"/>
  <c r="J259" i="53"/>
  <c r="J260" i="53"/>
  <c r="J261" i="53"/>
  <c r="J262" i="53"/>
  <c r="J263" i="53"/>
  <c r="J264" i="53"/>
  <c r="J265" i="53"/>
  <c r="J266" i="53"/>
  <c r="J267" i="53"/>
  <c r="J268" i="53"/>
  <c r="J94" i="53"/>
  <c r="J269" i="53"/>
  <c r="J148" i="53"/>
  <c r="J270" i="53"/>
  <c r="J271" i="53"/>
  <c r="J272" i="53"/>
  <c r="J128" i="53"/>
  <c r="J133" i="53"/>
  <c r="J273" i="53"/>
  <c r="J274" i="53"/>
  <c r="J275" i="53"/>
  <c r="J276" i="53"/>
  <c r="J277" i="53"/>
  <c r="J278" i="53"/>
  <c r="J85" i="53"/>
  <c r="J279" i="53"/>
  <c r="J280" i="53"/>
  <c r="J281" i="53"/>
  <c r="J282" i="53"/>
  <c r="J149" i="53"/>
  <c r="J283" i="53"/>
  <c r="J284" i="53"/>
  <c r="J134" i="53"/>
  <c r="J285" i="53"/>
  <c r="J286" i="53"/>
  <c r="J287" i="53"/>
  <c r="J288" i="53"/>
  <c r="J289" i="53"/>
  <c r="J290" i="53"/>
  <c r="J291" i="53"/>
  <c r="J292" i="53"/>
  <c r="J293" i="53"/>
  <c r="J294" i="53"/>
  <c r="J295" i="53"/>
  <c r="J296" i="53"/>
  <c r="J297" i="53"/>
  <c r="J298" i="53"/>
  <c r="J299" i="53"/>
  <c r="J300" i="53"/>
  <c r="J301" i="53"/>
  <c r="J302" i="53"/>
  <c r="J140" i="53"/>
  <c r="J303" i="53"/>
  <c r="J304" i="53"/>
  <c r="J305" i="53"/>
  <c r="J306" i="53"/>
  <c r="J126" i="53"/>
  <c r="J307" i="53"/>
  <c r="J308" i="53"/>
  <c r="J309" i="53"/>
  <c r="J150" i="53"/>
  <c r="J310" i="53"/>
  <c r="J311" i="53"/>
  <c r="J135" i="53"/>
  <c r="J312" i="53"/>
  <c r="J313" i="53"/>
  <c r="J314" i="53"/>
  <c r="J141" i="53"/>
  <c r="J315" i="53"/>
  <c r="J316" i="53"/>
  <c r="J317" i="53"/>
  <c r="J151" i="53"/>
  <c r="J318" i="53"/>
  <c r="J319" i="53"/>
  <c r="J320" i="53"/>
  <c r="J321" i="53"/>
  <c r="J322" i="53"/>
  <c r="L8" i="53"/>
  <c r="L7" i="53"/>
  <c r="L5" i="53"/>
  <c r="L10" i="53"/>
  <c r="L11" i="53"/>
  <c r="L9" i="53"/>
  <c r="L25" i="53"/>
  <c r="L15" i="53"/>
  <c r="L14" i="53"/>
  <c r="L26" i="53"/>
  <c r="L28" i="53"/>
  <c r="L29" i="53"/>
  <c r="L21" i="53"/>
  <c r="L6" i="53"/>
  <c r="L19" i="53"/>
  <c r="L12" i="53"/>
  <c r="L16" i="53"/>
  <c r="L27" i="53"/>
  <c r="L22" i="53"/>
  <c r="L60" i="53"/>
  <c r="L31" i="53"/>
  <c r="L39" i="53"/>
  <c r="L36" i="53"/>
  <c r="L30" i="53"/>
  <c r="L17" i="53"/>
  <c r="L33" i="53"/>
  <c r="L24" i="53"/>
  <c r="L20" i="53"/>
  <c r="L37" i="53"/>
  <c r="L38" i="53"/>
  <c r="L18" i="53"/>
  <c r="L35" i="53"/>
  <c r="L43" i="53"/>
  <c r="L32" i="53"/>
  <c r="L70" i="53"/>
  <c r="L45" i="53"/>
  <c r="L59" i="53"/>
  <c r="L61" i="53"/>
  <c r="L46" i="53"/>
  <c r="L71" i="53"/>
  <c r="L42" i="53"/>
  <c r="L73" i="53"/>
  <c r="L47" i="53"/>
  <c r="L62" i="53"/>
  <c r="L41" i="53"/>
  <c r="L51" i="53"/>
  <c r="L44" i="53"/>
  <c r="L52" i="53"/>
  <c r="L53" i="53"/>
  <c r="L67" i="53"/>
  <c r="L54" i="53"/>
  <c r="L69" i="53"/>
  <c r="L55" i="53"/>
  <c r="L56" i="53"/>
  <c r="L66" i="53"/>
  <c r="L68" i="53"/>
  <c r="L57" i="53"/>
  <c r="L63" i="53"/>
  <c r="L58" i="53"/>
  <c r="L74" i="53"/>
  <c r="L48" i="53"/>
  <c r="L50" i="53"/>
  <c r="L72" i="53"/>
  <c r="L76" i="53"/>
  <c r="L64" i="53"/>
  <c r="L75" i="53"/>
  <c r="L78" i="53"/>
  <c r="L84" i="53"/>
  <c r="L65" i="53"/>
  <c r="L79" i="53"/>
  <c r="L77" i="53"/>
  <c r="L80" i="53"/>
  <c r="L89" i="53"/>
  <c r="L90" i="53"/>
  <c r="L81" i="53"/>
  <c r="L91" i="53"/>
  <c r="L92" i="53"/>
  <c r="L82" i="53"/>
  <c r="L96" i="53"/>
  <c r="L83" i="53"/>
  <c r="L101" i="53"/>
  <c r="L23" i="53"/>
  <c r="L102" i="53"/>
  <c r="L34" i="53"/>
  <c r="L103" i="53"/>
  <c r="L104" i="53"/>
  <c r="L93" i="53"/>
  <c r="L105" i="53"/>
  <c r="L106" i="53"/>
  <c r="L97" i="53"/>
  <c r="L108" i="53"/>
  <c r="L49" i="53"/>
  <c r="L109" i="53"/>
  <c r="L110" i="53"/>
  <c r="L95" i="53"/>
  <c r="L100" i="53"/>
  <c r="L87" i="53"/>
  <c r="L111" i="53"/>
  <c r="L88" i="53"/>
  <c r="L113" i="53"/>
  <c r="L115" i="53"/>
  <c r="L116" i="53"/>
  <c r="L117" i="53"/>
  <c r="L118" i="53"/>
  <c r="L119" i="53"/>
  <c r="L120" i="53"/>
  <c r="L121" i="53"/>
  <c r="L122" i="53"/>
  <c r="L112" i="53"/>
  <c r="L124" i="53"/>
  <c r="L98" i="53"/>
  <c r="L136" i="53"/>
  <c r="L137" i="53"/>
  <c r="L142" i="53"/>
  <c r="L143" i="53"/>
  <c r="L153" i="53"/>
  <c r="L154" i="53"/>
  <c r="L155" i="53"/>
  <c r="L156" i="53"/>
  <c r="L157" i="53"/>
  <c r="L158" i="53"/>
  <c r="L159" i="53"/>
  <c r="L160" i="53"/>
  <c r="L161" i="53"/>
  <c r="L123" i="53"/>
  <c r="L162" i="53"/>
  <c r="L163" i="53"/>
  <c r="L164" i="53"/>
  <c r="L165" i="53"/>
  <c r="L166" i="53"/>
  <c r="L114" i="53"/>
  <c r="L167" i="53"/>
  <c r="L168" i="53"/>
  <c r="L169" i="53"/>
  <c r="L170" i="53"/>
  <c r="L171" i="53"/>
  <c r="L152" i="53"/>
  <c r="L172" i="53"/>
  <c r="L173" i="53"/>
  <c r="L174" i="53"/>
  <c r="L175" i="53"/>
  <c r="L176" i="53"/>
  <c r="L86" i="53"/>
  <c r="L177" i="53"/>
  <c r="L178" i="53"/>
  <c r="L138" i="53"/>
  <c r="L99" i="53"/>
  <c r="L144" i="53"/>
  <c r="L145" i="53"/>
  <c r="L179" i="53"/>
  <c r="L180" i="53"/>
  <c r="L181" i="53"/>
  <c r="L182" i="53"/>
  <c r="L183" i="53"/>
  <c r="L184" i="53"/>
  <c r="L185" i="53"/>
  <c r="L186" i="53"/>
  <c r="L187" i="53"/>
  <c r="L188" i="53"/>
  <c r="L189" i="53"/>
  <c r="L190" i="53"/>
  <c r="L191" i="53"/>
  <c r="L192" i="53"/>
  <c r="L193" i="53"/>
  <c r="L194" i="53"/>
  <c r="L195" i="53"/>
  <c r="L196" i="53"/>
  <c r="L197" i="53"/>
  <c r="L198" i="53"/>
  <c r="L199" i="53"/>
  <c r="L200" i="53"/>
  <c r="L146" i="53"/>
  <c r="L201" i="53"/>
  <c r="L130" i="53"/>
  <c r="L202" i="53"/>
  <c r="L203" i="53"/>
  <c r="L40" i="53"/>
  <c r="L125" i="53"/>
  <c r="L129" i="53"/>
  <c r="L204" i="53"/>
  <c r="L127" i="53"/>
  <c r="L205" i="53"/>
  <c r="L206" i="53"/>
  <c r="L207" i="53"/>
  <c r="L208" i="53"/>
  <c r="L209" i="53"/>
  <c r="L131" i="53"/>
  <c r="L210" i="53"/>
  <c r="L211" i="53"/>
  <c r="L212" i="53"/>
  <c r="L213" i="53"/>
  <c r="L214" i="53"/>
  <c r="L215" i="53"/>
  <c r="L216" i="53"/>
  <c r="L217" i="53"/>
  <c r="L218" i="53"/>
  <c r="L219" i="53"/>
  <c r="L220" i="53"/>
  <c r="L221" i="53"/>
  <c r="L222" i="53"/>
  <c r="L223" i="53"/>
  <c r="L224" i="53"/>
  <c r="L147" i="53"/>
  <c r="L225" i="53"/>
  <c r="L226" i="53"/>
  <c r="L227" i="53"/>
  <c r="L228" i="53"/>
  <c r="L229" i="53"/>
  <c r="L230" i="53"/>
  <c r="L231" i="53"/>
  <c r="L232" i="53"/>
  <c r="L233" i="53"/>
  <c r="L234" i="53"/>
  <c r="L235" i="53"/>
  <c r="L139" i="53"/>
  <c r="L236" i="53"/>
  <c r="L237" i="53"/>
  <c r="L238" i="53"/>
  <c r="L239" i="53"/>
  <c r="L240" i="53"/>
  <c r="L241" i="53"/>
  <c r="L242" i="53"/>
  <c r="L243" i="53"/>
  <c r="L244" i="53"/>
  <c r="L245" i="53"/>
  <c r="L246" i="53"/>
  <c r="L107" i="53"/>
  <c r="L247" i="53"/>
  <c r="L248" i="53"/>
  <c r="L249" i="53"/>
  <c r="L250" i="53"/>
  <c r="L251" i="53"/>
  <c r="L252" i="53"/>
  <c r="L13" i="53"/>
  <c r="L253" i="53"/>
  <c r="L254" i="53"/>
  <c r="L255" i="53"/>
  <c r="L256" i="53"/>
  <c r="L132" i="53"/>
  <c r="L257" i="53"/>
  <c r="L258" i="53"/>
  <c r="L259" i="53"/>
  <c r="L260" i="53"/>
  <c r="L261" i="53"/>
  <c r="L262" i="53"/>
  <c r="L263" i="53"/>
  <c r="L264" i="53"/>
  <c r="L265" i="53"/>
  <c r="L266" i="53"/>
  <c r="L267" i="53"/>
  <c r="L268" i="53"/>
  <c r="L94" i="53"/>
  <c r="L269" i="53"/>
  <c r="L148" i="53"/>
  <c r="L270" i="53"/>
  <c r="L271" i="53"/>
  <c r="L272" i="53"/>
  <c r="L128" i="53"/>
  <c r="L133" i="53"/>
  <c r="L273" i="53"/>
  <c r="L274" i="53"/>
  <c r="L275" i="53"/>
  <c r="L276" i="53"/>
  <c r="L277" i="53"/>
  <c r="L278" i="53"/>
  <c r="L85" i="53"/>
  <c r="L279" i="53"/>
  <c r="L280" i="53"/>
  <c r="L281" i="53"/>
  <c r="L282" i="53"/>
  <c r="L149" i="53"/>
  <c r="L283" i="53"/>
  <c r="L284" i="53"/>
  <c r="L134" i="53"/>
  <c r="L285" i="53"/>
  <c r="L286" i="53"/>
  <c r="L287" i="53"/>
  <c r="L288" i="53"/>
  <c r="L289" i="53"/>
  <c r="L290" i="53"/>
  <c r="L291" i="53"/>
  <c r="L292" i="53"/>
  <c r="L293" i="53"/>
  <c r="L294" i="53"/>
  <c r="L295" i="53"/>
  <c r="L296" i="53"/>
  <c r="L297" i="53"/>
  <c r="L298" i="53"/>
  <c r="L299" i="53"/>
  <c r="L300" i="53"/>
  <c r="L301" i="53"/>
  <c r="L302" i="53"/>
  <c r="L140" i="53"/>
  <c r="L303" i="53"/>
  <c r="L304" i="53"/>
  <c r="L305" i="53"/>
  <c r="L306" i="53"/>
  <c r="L126" i="53"/>
  <c r="L307" i="53"/>
  <c r="L308" i="53"/>
  <c r="L309" i="53"/>
  <c r="L150" i="53"/>
  <c r="L310" i="53"/>
  <c r="L311" i="53"/>
  <c r="L135" i="53"/>
  <c r="L312" i="53"/>
  <c r="L313" i="53"/>
  <c r="L314" i="53"/>
  <c r="L141" i="53"/>
  <c r="L315" i="53"/>
  <c r="L316" i="53"/>
  <c r="L317" i="53"/>
  <c r="L151" i="53"/>
  <c r="L318" i="53"/>
  <c r="L319" i="53"/>
  <c r="L320" i="53"/>
  <c r="L321" i="53"/>
  <c r="L322" i="53"/>
  <c r="N8" i="53"/>
  <c r="N7" i="53"/>
  <c r="N5" i="53"/>
  <c r="N10" i="53"/>
  <c r="N11" i="53"/>
  <c r="N9" i="53"/>
  <c r="N25" i="53"/>
  <c r="N15" i="53"/>
  <c r="N14" i="53"/>
  <c r="N26" i="53"/>
  <c r="N28" i="53"/>
  <c r="N29" i="53"/>
  <c r="N21" i="53"/>
  <c r="N6" i="53"/>
  <c r="N19" i="53"/>
  <c r="N12" i="53"/>
  <c r="N16" i="53"/>
  <c r="N27" i="53"/>
  <c r="N22" i="53"/>
  <c r="N60" i="53"/>
  <c r="N31" i="53"/>
  <c r="N39" i="53"/>
  <c r="N36" i="53"/>
  <c r="N30" i="53"/>
  <c r="N17" i="53"/>
  <c r="N33" i="53"/>
  <c r="N24" i="53"/>
  <c r="N20" i="53"/>
  <c r="N37" i="53"/>
  <c r="N38" i="53"/>
  <c r="N18" i="53"/>
  <c r="N35" i="53"/>
  <c r="N43" i="53"/>
  <c r="N32" i="53"/>
  <c r="N70" i="53"/>
  <c r="N45" i="53"/>
  <c r="N59" i="53"/>
  <c r="N61" i="53"/>
  <c r="N46" i="53"/>
  <c r="N71" i="53"/>
  <c r="N42" i="53"/>
  <c r="N73" i="53"/>
  <c r="N47" i="53"/>
  <c r="N62" i="53"/>
  <c r="N41" i="53"/>
  <c r="N51" i="53"/>
  <c r="N44" i="53"/>
  <c r="N52" i="53"/>
  <c r="N53" i="53"/>
  <c r="N67" i="53"/>
  <c r="N54" i="53"/>
  <c r="N69" i="53"/>
  <c r="N55" i="53"/>
  <c r="N56" i="53"/>
  <c r="N66" i="53"/>
  <c r="N68" i="53"/>
  <c r="N57" i="53"/>
  <c r="N63" i="53"/>
  <c r="N58" i="53"/>
  <c r="N74" i="53"/>
  <c r="N48" i="53"/>
  <c r="N50" i="53"/>
  <c r="N72" i="53"/>
  <c r="N76" i="53"/>
  <c r="N64" i="53"/>
  <c r="N75" i="53"/>
  <c r="N78" i="53"/>
  <c r="N84" i="53"/>
  <c r="N65" i="53"/>
  <c r="N79" i="53"/>
  <c r="N77" i="53"/>
  <c r="N80" i="53"/>
  <c r="N89" i="53"/>
  <c r="N90" i="53"/>
  <c r="N81" i="53"/>
  <c r="N91" i="53"/>
  <c r="N92" i="53"/>
  <c r="N82" i="53"/>
  <c r="N96" i="53"/>
  <c r="N83" i="53"/>
  <c r="N101" i="53"/>
  <c r="N23" i="53"/>
  <c r="N102" i="53"/>
  <c r="N34" i="53"/>
  <c r="N103" i="53"/>
  <c r="N104" i="53"/>
  <c r="N93" i="53"/>
  <c r="N105" i="53"/>
  <c r="N106" i="53"/>
  <c r="N97" i="53"/>
  <c r="N108" i="53"/>
  <c r="N49" i="53"/>
  <c r="N109" i="53"/>
  <c r="N110" i="53"/>
  <c r="N95" i="53"/>
  <c r="N100" i="53"/>
  <c r="N87" i="53"/>
  <c r="N111" i="53"/>
  <c r="N88" i="53"/>
  <c r="N113" i="53"/>
  <c r="N115" i="53"/>
  <c r="N116" i="53"/>
  <c r="N117" i="53"/>
  <c r="N118" i="53"/>
  <c r="N119" i="53"/>
  <c r="N120" i="53"/>
  <c r="N121" i="53"/>
  <c r="N122" i="53"/>
  <c r="N112" i="53"/>
  <c r="N124" i="53"/>
  <c r="N98" i="53"/>
  <c r="N136" i="53"/>
  <c r="N137" i="53"/>
  <c r="N142" i="53"/>
  <c r="N143" i="53"/>
  <c r="N153" i="53"/>
  <c r="N154" i="53"/>
  <c r="N155" i="53"/>
  <c r="N156" i="53"/>
  <c r="N157" i="53"/>
  <c r="N158" i="53"/>
  <c r="N159" i="53"/>
  <c r="N160" i="53"/>
  <c r="N161" i="53"/>
  <c r="N123" i="53"/>
  <c r="N162" i="53"/>
  <c r="N163" i="53"/>
  <c r="N164" i="53"/>
  <c r="N165" i="53"/>
  <c r="N166" i="53"/>
  <c r="N114" i="53"/>
  <c r="N167" i="53"/>
  <c r="N168" i="53"/>
  <c r="N169" i="53"/>
  <c r="N170" i="53"/>
  <c r="N171" i="53"/>
  <c r="N152" i="53"/>
  <c r="N172" i="53"/>
  <c r="N173" i="53"/>
  <c r="N174" i="53"/>
  <c r="N175" i="53"/>
  <c r="N176" i="53"/>
  <c r="N86" i="53"/>
  <c r="N177" i="53"/>
  <c r="N178" i="53"/>
  <c r="N138" i="53"/>
  <c r="N99" i="53"/>
  <c r="N144" i="53"/>
  <c r="N145" i="53"/>
  <c r="N179" i="53"/>
  <c r="N180" i="53"/>
  <c r="N181" i="53"/>
  <c r="N182" i="53"/>
  <c r="N183" i="53"/>
  <c r="N184" i="53"/>
  <c r="N185" i="53"/>
  <c r="N186" i="53"/>
  <c r="N187" i="53"/>
  <c r="N188" i="53"/>
  <c r="N189" i="53"/>
  <c r="N190" i="53"/>
  <c r="N191" i="53"/>
  <c r="N192" i="53"/>
  <c r="N193" i="53"/>
  <c r="N194" i="53"/>
  <c r="N195" i="53"/>
  <c r="N196" i="53"/>
  <c r="N197" i="53"/>
  <c r="N198" i="53"/>
  <c r="N199" i="53"/>
  <c r="N200" i="53"/>
  <c r="N146" i="53"/>
  <c r="N201" i="53"/>
  <c r="N130" i="53"/>
  <c r="N202" i="53"/>
  <c r="N203" i="53"/>
  <c r="N40" i="53"/>
  <c r="N125" i="53"/>
  <c r="N129" i="53"/>
  <c r="N204" i="53"/>
  <c r="N127" i="53"/>
  <c r="N205" i="53"/>
  <c r="N206" i="53"/>
  <c r="N207" i="53"/>
  <c r="N208" i="53"/>
  <c r="N209" i="53"/>
  <c r="N131" i="53"/>
  <c r="N210" i="53"/>
  <c r="N211" i="53"/>
  <c r="N212" i="53"/>
  <c r="N213" i="53"/>
  <c r="N214" i="53"/>
  <c r="N215" i="53"/>
  <c r="N216" i="53"/>
  <c r="N217" i="53"/>
  <c r="N218" i="53"/>
  <c r="N219" i="53"/>
  <c r="N220" i="53"/>
  <c r="N221" i="53"/>
  <c r="N222" i="53"/>
  <c r="N223" i="53"/>
  <c r="N224" i="53"/>
  <c r="N147" i="53"/>
  <c r="N225" i="53"/>
  <c r="N226" i="53"/>
  <c r="N227" i="53"/>
  <c r="N228" i="53"/>
  <c r="N229" i="53"/>
  <c r="N230" i="53"/>
  <c r="N231" i="53"/>
  <c r="N232" i="53"/>
  <c r="N233" i="53"/>
  <c r="N234" i="53"/>
  <c r="N235" i="53"/>
  <c r="N139" i="53"/>
  <c r="N236" i="53"/>
  <c r="N237" i="53"/>
  <c r="N238" i="53"/>
  <c r="N239" i="53"/>
  <c r="N240" i="53"/>
  <c r="N241" i="53"/>
  <c r="N242" i="53"/>
  <c r="N243" i="53"/>
  <c r="N244" i="53"/>
  <c r="N245" i="53"/>
  <c r="N246" i="53"/>
  <c r="N107" i="53"/>
  <c r="N247" i="53"/>
  <c r="N248" i="53"/>
  <c r="N249" i="53"/>
  <c r="N250" i="53"/>
  <c r="N251" i="53"/>
  <c r="N252" i="53"/>
  <c r="N13" i="53"/>
  <c r="N253" i="53"/>
  <c r="N254" i="53"/>
  <c r="N255" i="53"/>
  <c r="N256" i="53"/>
  <c r="N132" i="53"/>
  <c r="N257" i="53"/>
  <c r="N258" i="53"/>
  <c r="N259" i="53"/>
  <c r="N260" i="53"/>
  <c r="N261" i="53"/>
  <c r="N262" i="53"/>
  <c r="N263" i="53"/>
  <c r="N264" i="53"/>
  <c r="N265" i="53"/>
  <c r="N266" i="53"/>
  <c r="N267" i="53"/>
  <c r="N268" i="53"/>
  <c r="N94" i="53"/>
  <c r="N269" i="53"/>
  <c r="N148" i="53"/>
  <c r="N270" i="53"/>
  <c r="N271" i="53"/>
  <c r="N272" i="53"/>
  <c r="N128" i="53"/>
  <c r="N133" i="53"/>
  <c r="N273" i="53"/>
  <c r="N274" i="53"/>
  <c r="N275" i="53"/>
  <c r="N276" i="53"/>
  <c r="N277" i="53"/>
  <c r="N278" i="53"/>
  <c r="N85" i="53"/>
  <c r="N279" i="53"/>
  <c r="N280" i="53"/>
  <c r="N281" i="53"/>
  <c r="N282" i="53"/>
  <c r="N149" i="53"/>
  <c r="N283" i="53"/>
  <c r="N284" i="53"/>
  <c r="N134" i="53"/>
  <c r="N285" i="53"/>
  <c r="N286" i="53"/>
  <c r="N287" i="53"/>
  <c r="N288" i="53"/>
  <c r="N289" i="53"/>
  <c r="N290" i="53"/>
  <c r="N291" i="53"/>
  <c r="N292" i="53"/>
  <c r="N293" i="53"/>
  <c r="N294" i="53"/>
  <c r="N295" i="53"/>
  <c r="N296" i="53"/>
  <c r="N297" i="53"/>
  <c r="N298" i="53"/>
  <c r="N299" i="53"/>
  <c r="N300" i="53"/>
  <c r="N301" i="53"/>
  <c r="N302" i="53"/>
  <c r="N140" i="53"/>
  <c r="N303" i="53"/>
  <c r="N304" i="53"/>
  <c r="N305" i="53"/>
  <c r="N306" i="53"/>
  <c r="N126" i="53"/>
  <c r="N307" i="53"/>
  <c r="N308" i="53"/>
  <c r="N309" i="53"/>
  <c r="N150" i="53"/>
  <c r="N310" i="53"/>
  <c r="N311" i="53"/>
  <c r="N135" i="53"/>
  <c r="N312" i="53"/>
  <c r="N313" i="53"/>
  <c r="N314" i="53"/>
  <c r="N141" i="53"/>
  <c r="N315" i="53"/>
  <c r="N316" i="53"/>
  <c r="N317" i="53"/>
  <c r="N151" i="53"/>
  <c r="N318" i="53"/>
  <c r="N319" i="53"/>
  <c r="N320" i="53"/>
  <c r="N321" i="53"/>
  <c r="N322" i="53"/>
  <c r="J18" i="52"/>
  <c r="J13" i="52"/>
  <c r="J7" i="52"/>
  <c r="J5" i="52"/>
  <c r="J6" i="52"/>
  <c r="J9" i="52"/>
  <c r="J8" i="52"/>
  <c r="J11" i="52"/>
  <c r="J15" i="52"/>
  <c r="J14" i="52"/>
  <c r="J12" i="52"/>
  <c r="J33" i="52"/>
  <c r="J20" i="52"/>
  <c r="J10" i="52"/>
  <c r="J16" i="52"/>
  <c r="J17" i="52"/>
  <c r="J25" i="52"/>
  <c r="J29" i="52"/>
  <c r="J24" i="52"/>
  <c r="J22" i="52"/>
  <c r="J27" i="52"/>
  <c r="J34" i="52"/>
  <c r="J30" i="52"/>
  <c r="J32" i="52"/>
  <c r="J42" i="52"/>
  <c r="J31" i="52"/>
  <c r="J26" i="52"/>
  <c r="J44" i="52"/>
  <c r="J39" i="52"/>
  <c r="J37" i="52"/>
  <c r="J36" i="52"/>
  <c r="J45" i="52"/>
  <c r="J23" i="52"/>
  <c r="J38" i="52"/>
  <c r="J46" i="52"/>
  <c r="J28" i="52"/>
  <c r="J48" i="52"/>
  <c r="J49" i="52"/>
  <c r="J51" i="52"/>
  <c r="J52" i="52"/>
  <c r="J54" i="52"/>
  <c r="J47" i="52"/>
  <c r="J56" i="52"/>
  <c r="J43" i="52"/>
  <c r="J57" i="52"/>
  <c r="J59" i="52"/>
  <c r="J61" i="52"/>
  <c r="J55" i="52"/>
  <c r="J63" i="52"/>
  <c r="J64" i="52"/>
  <c r="J70" i="52"/>
  <c r="J72" i="52"/>
  <c r="J79" i="52"/>
  <c r="J80" i="52"/>
  <c r="J81" i="52"/>
  <c r="J82" i="52"/>
  <c r="J83" i="52"/>
  <c r="J84" i="52"/>
  <c r="J40" i="52"/>
  <c r="J85" i="52"/>
  <c r="J86" i="52"/>
  <c r="J75" i="52"/>
  <c r="J87" i="52"/>
  <c r="J88" i="52"/>
  <c r="J89" i="52"/>
  <c r="J90" i="52"/>
  <c r="J91" i="52"/>
  <c r="J92" i="52"/>
  <c r="J93" i="52"/>
  <c r="J94" i="52"/>
  <c r="J95" i="52"/>
  <c r="J96" i="52"/>
  <c r="J97" i="52"/>
  <c r="J21" i="52"/>
  <c r="J98" i="52"/>
  <c r="J99" i="52"/>
  <c r="J100" i="52"/>
  <c r="J101" i="52"/>
  <c r="J68" i="52"/>
  <c r="J102" i="52"/>
  <c r="J67" i="52"/>
  <c r="J103" i="52"/>
  <c r="J104" i="52"/>
  <c r="J105" i="52"/>
  <c r="J78" i="52"/>
  <c r="J106" i="52"/>
  <c r="J107" i="52"/>
  <c r="J53" i="52"/>
  <c r="J108" i="52"/>
  <c r="J109" i="52"/>
  <c r="J110" i="52"/>
  <c r="J111" i="52"/>
  <c r="J112" i="52"/>
  <c r="J113" i="52"/>
  <c r="J114" i="52"/>
  <c r="J115" i="52"/>
  <c r="J66" i="52"/>
  <c r="J116" i="52"/>
  <c r="J76" i="52"/>
  <c r="J71" i="52"/>
  <c r="J69" i="52"/>
  <c r="J117" i="52"/>
  <c r="J19" i="52"/>
  <c r="J74" i="52"/>
  <c r="J118" i="52"/>
  <c r="J119" i="52"/>
  <c r="J120" i="52"/>
  <c r="J121" i="52"/>
  <c r="J50" i="52"/>
  <c r="J122" i="52"/>
  <c r="J123" i="52"/>
  <c r="J124" i="52"/>
  <c r="J35" i="52"/>
  <c r="J73" i="52"/>
  <c r="J125" i="52"/>
  <c r="J126" i="52"/>
  <c r="J127" i="52"/>
  <c r="J128" i="52"/>
  <c r="J129" i="52"/>
  <c r="J60" i="52"/>
  <c r="J130" i="52"/>
  <c r="J131" i="52"/>
  <c r="J132" i="52"/>
  <c r="J133" i="52"/>
  <c r="J134" i="52"/>
  <c r="J135" i="52"/>
  <c r="J58" i="52"/>
  <c r="J136" i="52"/>
  <c r="J137" i="52"/>
  <c r="J138" i="52"/>
  <c r="J139" i="52"/>
  <c r="J140" i="52"/>
  <c r="J141" i="52"/>
  <c r="J142" i="52"/>
  <c r="J143" i="52"/>
  <c r="J144" i="52"/>
  <c r="J145" i="52"/>
  <c r="J146" i="52"/>
  <c r="J147" i="52"/>
  <c r="J148" i="52"/>
  <c r="J149" i="52"/>
  <c r="J150" i="52"/>
  <c r="J151" i="52"/>
  <c r="J152" i="52"/>
  <c r="J153" i="52"/>
  <c r="J65" i="52"/>
  <c r="J154" i="52"/>
  <c r="J155" i="52"/>
  <c r="J156" i="52"/>
  <c r="J157" i="52"/>
  <c r="J158" i="52"/>
  <c r="J62" i="52"/>
  <c r="J41" i="52"/>
  <c r="J159" i="52"/>
  <c r="J160" i="52"/>
  <c r="J161" i="52"/>
  <c r="J162" i="52"/>
  <c r="J163" i="52"/>
  <c r="J164" i="52"/>
  <c r="J165" i="52"/>
  <c r="J166" i="52"/>
  <c r="J77" i="52"/>
  <c r="J167" i="52"/>
  <c r="J168" i="52"/>
  <c r="J169" i="52"/>
  <c r="L18" i="52"/>
  <c r="L13" i="52"/>
  <c r="L7" i="52"/>
  <c r="L5" i="52"/>
  <c r="L6" i="52"/>
  <c r="L9" i="52"/>
  <c r="L8" i="52"/>
  <c r="L11" i="52"/>
  <c r="L15" i="52"/>
  <c r="L14" i="52"/>
  <c r="L12" i="52"/>
  <c r="L33" i="52"/>
  <c r="L20" i="52"/>
  <c r="L10" i="52"/>
  <c r="L16" i="52"/>
  <c r="L17" i="52"/>
  <c r="L25" i="52"/>
  <c r="L29" i="52"/>
  <c r="L24" i="52"/>
  <c r="L22" i="52"/>
  <c r="L27" i="52"/>
  <c r="L34" i="52"/>
  <c r="L30" i="52"/>
  <c r="L32" i="52"/>
  <c r="L42" i="52"/>
  <c r="L31" i="52"/>
  <c r="L26" i="52"/>
  <c r="L44" i="52"/>
  <c r="L39" i="52"/>
  <c r="L37" i="52"/>
  <c r="L36" i="52"/>
  <c r="L45" i="52"/>
  <c r="L23" i="52"/>
  <c r="L38" i="52"/>
  <c r="L46" i="52"/>
  <c r="L28" i="52"/>
  <c r="L48" i="52"/>
  <c r="L49" i="52"/>
  <c r="L51" i="52"/>
  <c r="L52" i="52"/>
  <c r="L54" i="52"/>
  <c r="L47" i="52"/>
  <c r="L56" i="52"/>
  <c r="L43" i="52"/>
  <c r="L57" i="52"/>
  <c r="L59" i="52"/>
  <c r="L61" i="52"/>
  <c r="L55" i="52"/>
  <c r="L63" i="52"/>
  <c r="L64" i="52"/>
  <c r="L70" i="52"/>
  <c r="L72" i="52"/>
  <c r="L79" i="52"/>
  <c r="L80" i="52"/>
  <c r="L81" i="52"/>
  <c r="L82" i="52"/>
  <c r="L83" i="52"/>
  <c r="L84" i="52"/>
  <c r="L40" i="52"/>
  <c r="L85" i="52"/>
  <c r="L86" i="52"/>
  <c r="L75" i="52"/>
  <c r="L87" i="52"/>
  <c r="L88" i="52"/>
  <c r="L89" i="52"/>
  <c r="L90" i="52"/>
  <c r="L91" i="52"/>
  <c r="L92" i="52"/>
  <c r="L93" i="52"/>
  <c r="L94" i="52"/>
  <c r="L95" i="52"/>
  <c r="L96" i="52"/>
  <c r="L97" i="52"/>
  <c r="L21" i="52"/>
  <c r="L98" i="52"/>
  <c r="L99" i="52"/>
  <c r="L100" i="52"/>
  <c r="L101" i="52"/>
  <c r="L68" i="52"/>
  <c r="L102" i="52"/>
  <c r="L67" i="52"/>
  <c r="L103" i="52"/>
  <c r="L104" i="52"/>
  <c r="L105" i="52"/>
  <c r="L78" i="52"/>
  <c r="L106" i="52"/>
  <c r="L107" i="52"/>
  <c r="L53" i="52"/>
  <c r="L108" i="52"/>
  <c r="L109" i="52"/>
  <c r="L110" i="52"/>
  <c r="L111" i="52"/>
  <c r="L112" i="52"/>
  <c r="L113" i="52"/>
  <c r="L114" i="52"/>
  <c r="L115" i="52"/>
  <c r="L66" i="52"/>
  <c r="L116" i="52"/>
  <c r="L76" i="52"/>
  <c r="L71" i="52"/>
  <c r="L69" i="52"/>
  <c r="L117" i="52"/>
  <c r="L19" i="52"/>
  <c r="L74" i="52"/>
  <c r="L118" i="52"/>
  <c r="L119" i="52"/>
  <c r="L120" i="52"/>
  <c r="L121" i="52"/>
  <c r="L50" i="52"/>
  <c r="L122" i="52"/>
  <c r="L123" i="52"/>
  <c r="L124" i="52"/>
  <c r="L35" i="52"/>
  <c r="L73" i="52"/>
  <c r="L125" i="52"/>
  <c r="L126" i="52"/>
  <c r="L127" i="52"/>
  <c r="L128" i="52"/>
  <c r="L129" i="52"/>
  <c r="L60" i="52"/>
  <c r="L130" i="52"/>
  <c r="L131" i="52"/>
  <c r="L132" i="52"/>
  <c r="L133" i="52"/>
  <c r="L134" i="52"/>
  <c r="L135" i="52"/>
  <c r="L58" i="52"/>
  <c r="L136" i="52"/>
  <c r="L137" i="52"/>
  <c r="L138" i="52"/>
  <c r="L139" i="52"/>
  <c r="L140" i="52"/>
  <c r="L141" i="52"/>
  <c r="L142" i="52"/>
  <c r="L143" i="52"/>
  <c r="L144" i="52"/>
  <c r="L145" i="52"/>
  <c r="L146" i="52"/>
  <c r="L147" i="52"/>
  <c r="L148" i="52"/>
  <c r="L149" i="52"/>
  <c r="L150" i="52"/>
  <c r="L151" i="52"/>
  <c r="L152" i="52"/>
  <c r="L153" i="52"/>
  <c r="L65" i="52"/>
  <c r="L154" i="52"/>
  <c r="L155" i="52"/>
  <c r="L156" i="52"/>
  <c r="L157" i="52"/>
  <c r="L158" i="52"/>
  <c r="L62" i="52"/>
  <c r="L41" i="52"/>
  <c r="L159" i="52"/>
  <c r="L160" i="52"/>
  <c r="L161" i="52"/>
  <c r="L162" i="52"/>
  <c r="L163" i="52"/>
  <c r="L164" i="52"/>
  <c r="L165" i="52"/>
  <c r="L166" i="52"/>
  <c r="L77" i="52"/>
  <c r="L167" i="52"/>
  <c r="L168" i="52"/>
  <c r="L169" i="52"/>
  <c r="N18" i="52"/>
  <c r="N13" i="52"/>
  <c r="N7" i="52"/>
  <c r="N5" i="52"/>
  <c r="N6" i="52"/>
  <c r="N9" i="52"/>
  <c r="N8" i="52"/>
  <c r="N11" i="52"/>
  <c r="N15" i="52"/>
  <c r="N14" i="52"/>
  <c r="N12" i="52"/>
  <c r="N33" i="52"/>
  <c r="N20" i="52"/>
  <c r="N10" i="52"/>
  <c r="N16" i="52"/>
  <c r="N17" i="52"/>
  <c r="N25" i="52"/>
  <c r="N29" i="52"/>
  <c r="N24" i="52"/>
  <c r="N22" i="52"/>
  <c r="N27" i="52"/>
  <c r="N34" i="52"/>
  <c r="N30" i="52"/>
  <c r="N32" i="52"/>
  <c r="N42" i="52"/>
  <c r="N31" i="52"/>
  <c r="N26" i="52"/>
  <c r="N44" i="52"/>
  <c r="N39" i="52"/>
  <c r="N37" i="52"/>
  <c r="N36" i="52"/>
  <c r="N45" i="52"/>
  <c r="N23" i="52"/>
  <c r="N38" i="52"/>
  <c r="N46" i="52"/>
  <c r="N28" i="52"/>
  <c r="N48" i="52"/>
  <c r="N49" i="52"/>
  <c r="N51" i="52"/>
  <c r="N52" i="52"/>
  <c r="N54" i="52"/>
  <c r="N47" i="52"/>
  <c r="N56" i="52"/>
  <c r="N43" i="52"/>
  <c r="N57" i="52"/>
  <c r="N59" i="52"/>
  <c r="N61" i="52"/>
  <c r="N55" i="52"/>
  <c r="N63" i="52"/>
  <c r="N64" i="52"/>
  <c r="N70" i="52"/>
  <c r="N72" i="52"/>
  <c r="N79" i="52"/>
  <c r="N80" i="52"/>
  <c r="N81" i="52"/>
  <c r="N82" i="52"/>
  <c r="N83" i="52"/>
  <c r="N84" i="52"/>
  <c r="N40" i="52"/>
  <c r="N85" i="52"/>
  <c r="N86" i="52"/>
  <c r="N75" i="52"/>
  <c r="N87" i="52"/>
  <c r="N88" i="52"/>
  <c r="N89" i="52"/>
  <c r="N90" i="52"/>
  <c r="N91" i="52"/>
  <c r="N92" i="52"/>
  <c r="N93" i="52"/>
  <c r="N94" i="52"/>
  <c r="N95" i="52"/>
  <c r="N96" i="52"/>
  <c r="N97" i="52"/>
  <c r="N21" i="52"/>
  <c r="N98" i="52"/>
  <c r="N99" i="52"/>
  <c r="N100" i="52"/>
  <c r="N101" i="52"/>
  <c r="N68" i="52"/>
  <c r="N102" i="52"/>
  <c r="N67" i="52"/>
  <c r="N103" i="52"/>
  <c r="N104" i="52"/>
  <c r="N105" i="52"/>
  <c r="N78" i="52"/>
  <c r="N106" i="52"/>
  <c r="N107" i="52"/>
  <c r="N53" i="52"/>
  <c r="N108" i="52"/>
  <c r="N109" i="52"/>
  <c r="N110" i="52"/>
  <c r="N111" i="52"/>
  <c r="N112" i="52"/>
  <c r="N113" i="52"/>
  <c r="N114" i="52"/>
  <c r="N115" i="52"/>
  <c r="N66" i="52"/>
  <c r="N116" i="52"/>
  <c r="N76" i="52"/>
  <c r="N71" i="52"/>
  <c r="N69" i="52"/>
  <c r="N117" i="52"/>
  <c r="N19" i="52"/>
  <c r="N74" i="52"/>
  <c r="N118" i="52"/>
  <c r="N119" i="52"/>
  <c r="N120" i="52"/>
  <c r="N121" i="52"/>
  <c r="N50" i="52"/>
  <c r="N122" i="52"/>
  <c r="N123" i="52"/>
  <c r="N124" i="52"/>
  <c r="N35" i="52"/>
  <c r="N73" i="52"/>
  <c r="N125" i="52"/>
  <c r="N126" i="52"/>
  <c r="N127" i="52"/>
  <c r="N128" i="52"/>
  <c r="N129" i="52"/>
  <c r="N60" i="52"/>
  <c r="N130" i="52"/>
  <c r="N131" i="52"/>
  <c r="N132" i="52"/>
  <c r="N133" i="52"/>
  <c r="N134" i="52"/>
  <c r="N135" i="52"/>
  <c r="N58" i="52"/>
  <c r="N136" i="52"/>
  <c r="N137" i="52"/>
  <c r="N138" i="52"/>
  <c r="N139" i="52"/>
  <c r="N140" i="52"/>
  <c r="N141" i="52"/>
  <c r="N142" i="52"/>
  <c r="N143" i="52"/>
  <c r="N144" i="52"/>
  <c r="N145" i="52"/>
  <c r="N146" i="52"/>
  <c r="N147" i="52"/>
  <c r="N148" i="52"/>
  <c r="N149" i="52"/>
  <c r="N150" i="52"/>
  <c r="N151" i="52"/>
  <c r="N152" i="52"/>
  <c r="N153" i="52"/>
  <c r="N65" i="52"/>
  <c r="N154" i="52"/>
  <c r="N155" i="52"/>
  <c r="N156" i="52"/>
  <c r="N157" i="52"/>
  <c r="N158" i="52"/>
  <c r="N62" i="52"/>
  <c r="N41" i="52"/>
  <c r="N159" i="52"/>
  <c r="N160" i="52"/>
  <c r="N161" i="52"/>
  <c r="N162" i="52"/>
  <c r="N163" i="52"/>
  <c r="N164" i="52"/>
  <c r="N165" i="52"/>
  <c r="N166" i="52"/>
  <c r="N77" i="52"/>
  <c r="N167" i="52"/>
  <c r="N168" i="52"/>
  <c r="N169" i="52"/>
  <c r="J8" i="51"/>
  <c r="J10" i="51"/>
  <c r="J9" i="51"/>
  <c r="J5" i="51"/>
  <c r="J12" i="51"/>
  <c r="J28" i="51"/>
  <c r="J16" i="51"/>
  <c r="J35" i="51"/>
  <c r="J7" i="51"/>
  <c r="J20" i="51"/>
  <c r="J19" i="51"/>
  <c r="J29" i="51"/>
  <c r="J14" i="51"/>
  <c r="J38" i="51"/>
  <c r="J44" i="51"/>
  <c r="J39" i="51"/>
  <c r="J78" i="51"/>
  <c r="J21" i="51"/>
  <c r="J33" i="51"/>
  <c r="J22" i="51"/>
  <c r="J11" i="51"/>
  <c r="J32" i="51"/>
  <c r="J62" i="51"/>
  <c r="J17" i="51"/>
  <c r="J24" i="51"/>
  <c r="J36" i="51"/>
  <c r="J65" i="51"/>
  <c r="J37" i="51"/>
  <c r="J34" i="51"/>
  <c r="J69" i="51"/>
  <c r="J27" i="51"/>
  <c r="J41" i="51"/>
  <c r="J50" i="51"/>
  <c r="J52" i="51"/>
  <c r="J45" i="51"/>
  <c r="J25" i="51"/>
  <c r="J26" i="51"/>
  <c r="J56" i="51"/>
  <c r="J57" i="51"/>
  <c r="J30" i="51"/>
  <c r="J63" i="51"/>
  <c r="J42" i="51"/>
  <c r="J43" i="51"/>
  <c r="J60" i="51"/>
  <c r="J47" i="51"/>
  <c r="J23" i="51"/>
  <c r="J64" i="51"/>
  <c r="J85" i="51"/>
  <c r="J82" i="51"/>
  <c r="J86" i="51"/>
  <c r="J40" i="51"/>
  <c r="J48" i="51"/>
  <c r="J114" i="51"/>
  <c r="J49" i="51"/>
  <c r="J115" i="51"/>
  <c r="J46" i="51"/>
  <c r="J68" i="51"/>
  <c r="J118" i="51"/>
  <c r="J74" i="51"/>
  <c r="J119" i="51"/>
  <c r="J51" i="51"/>
  <c r="J53" i="51"/>
  <c r="J54" i="51"/>
  <c r="J55" i="51"/>
  <c r="J71" i="51"/>
  <c r="J90" i="51"/>
  <c r="J102" i="51"/>
  <c r="J121" i="51"/>
  <c r="J58" i="51"/>
  <c r="J92" i="51"/>
  <c r="J94" i="51"/>
  <c r="J95" i="51"/>
  <c r="J61" i="51"/>
  <c r="J96" i="51"/>
  <c r="J124" i="51"/>
  <c r="J125" i="51"/>
  <c r="J98" i="51"/>
  <c r="J110" i="51"/>
  <c r="J77" i="51"/>
  <c r="J111" i="51"/>
  <c r="J127" i="51"/>
  <c r="J76" i="51"/>
  <c r="J79" i="51"/>
  <c r="J80" i="51"/>
  <c r="J66" i="51"/>
  <c r="J81" i="51"/>
  <c r="J59" i="51"/>
  <c r="J83" i="51"/>
  <c r="J67" i="51"/>
  <c r="J134" i="51"/>
  <c r="J135" i="51"/>
  <c r="J84" i="51"/>
  <c r="J136" i="51"/>
  <c r="J138" i="51"/>
  <c r="J87" i="51"/>
  <c r="J120" i="51"/>
  <c r="J139" i="51"/>
  <c r="J88" i="51"/>
  <c r="J70" i="51"/>
  <c r="J91" i="51"/>
  <c r="J140" i="51"/>
  <c r="J93" i="51"/>
  <c r="J72" i="51"/>
  <c r="J89" i="51"/>
  <c r="J73" i="51"/>
  <c r="J144" i="51"/>
  <c r="J145" i="51"/>
  <c r="J146" i="51"/>
  <c r="J75" i="51"/>
  <c r="J97" i="51"/>
  <c r="J99" i="51"/>
  <c r="J100" i="51"/>
  <c r="J148" i="51"/>
  <c r="J101" i="51"/>
  <c r="J149" i="51"/>
  <c r="J122" i="51"/>
  <c r="J103" i="51"/>
  <c r="J104" i="51"/>
  <c r="J128" i="51"/>
  <c r="J130" i="51"/>
  <c r="J131" i="51"/>
  <c r="J152" i="51"/>
  <c r="J153" i="51"/>
  <c r="J154" i="51"/>
  <c r="J105" i="51"/>
  <c r="J106" i="51"/>
  <c r="J123" i="51"/>
  <c r="J126" i="51"/>
  <c r="J155" i="51"/>
  <c r="J107" i="51"/>
  <c r="J156" i="51"/>
  <c r="J109" i="51"/>
  <c r="J108" i="51"/>
  <c r="J132" i="51"/>
  <c r="J157" i="51"/>
  <c r="J159" i="51"/>
  <c r="J160" i="51"/>
  <c r="J112" i="51"/>
  <c r="J162" i="51"/>
  <c r="J163" i="51"/>
  <c r="J164" i="51"/>
  <c r="J165" i="51"/>
  <c r="J166" i="51"/>
  <c r="J169" i="51"/>
  <c r="J170" i="51"/>
  <c r="J116" i="51"/>
  <c r="J141" i="51"/>
  <c r="J13" i="51"/>
  <c r="J147" i="51"/>
  <c r="J172" i="51"/>
  <c r="J6" i="51"/>
  <c r="J173" i="51"/>
  <c r="J174" i="51"/>
  <c r="J31" i="51"/>
  <c r="J142" i="51"/>
  <c r="J18" i="51"/>
  <c r="J176" i="51"/>
  <c r="J177" i="51"/>
  <c r="J178" i="51"/>
  <c r="J179" i="51"/>
  <c r="J117" i="51"/>
  <c r="J180" i="51"/>
  <c r="J181" i="51"/>
  <c r="J158" i="51"/>
  <c r="J150" i="51"/>
  <c r="J182" i="51"/>
  <c r="J129" i="51"/>
  <c r="J161" i="51"/>
  <c r="J183" i="51"/>
  <c r="J184" i="51"/>
  <c r="J185" i="51"/>
  <c r="J186" i="51"/>
  <c r="J167" i="51"/>
  <c r="J168" i="51"/>
  <c r="J187" i="51"/>
  <c r="J133" i="51"/>
  <c r="J171" i="51"/>
  <c r="J188" i="51"/>
  <c r="J189" i="51"/>
  <c r="J190" i="51"/>
  <c r="J192" i="51"/>
  <c r="J193" i="51"/>
  <c r="J194" i="51"/>
  <c r="J113" i="51"/>
  <c r="J175" i="51"/>
  <c r="J196" i="51"/>
  <c r="J143" i="51"/>
  <c r="J197" i="51"/>
  <c r="J198" i="51"/>
  <c r="J200" i="51"/>
  <c r="J201" i="51"/>
  <c r="J151" i="51"/>
  <c r="J202" i="51"/>
  <c r="J203" i="51"/>
  <c r="J204" i="51"/>
  <c r="J205" i="51"/>
  <c r="J206" i="51"/>
  <c r="J207" i="51"/>
  <c r="J210" i="51"/>
  <c r="J211" i="51"/>
  <c r="J213" i="51"/>
  <c r="J214" i="51"/>
  <c r="J216" i="51"/>
  <c r="J217" i="51"/>
  <c r="J218" i="51"/>
  <c r="J219" i="51"/>
  <c r="J220" i="51"/>
  <c r="J222" i="51"/>
  <c r="J227" i="51"/>
  <c r="J191" i="51"/>
  <c r="J195" i="51"/>
  <c r="J212" i="51"/>
  <c r="J243" i="51"/>
  <c r="J249" i="51"/>
  <c r="J250" i="51"/>
  <c r="J251" i="51"/>
  <c r="J252" i="51"/>
  <c r="J232" i="51"/>
  <c r="J253" i="51"/>
  <c r="J215" i="51"/>
  <c r="J254" i="51"/>
  <c r="J255" i="51"/>
  <c r="J256" i="51"/>
  <c r="J257" i="51"/>
  <c r="J258" i="51"/>
  <c r="J229" i="51"/>
  <c r="J259" i="51"/>
  <c r="J208" i="51"/>
  <c r="J260" i="51"/>
  <c r="J261" i="51"/>
  <c r="J233" i="51"/>
  <c r="J262" i="51"/>
  <c r="J263" i="51"/>
  <c r="J264" i="51"/>
  <c r="J234" i="51"/>
  <c r="J265" i="51"/>
  <c r="J244" i="51"/>
  <c r="J266" i="51"/>
  <c r="J267" i="51"/>
  <c r="J235" i="51"/>
  <c r="J268" i="51"/>
  <c r="J269" i="51"/>
  <c r="J236" i="51"/>
  <c r="J270" i="51"/>
  <c r="J271" i="51"/>
  <c r="J199" i="51"/>
  <c r="J209" i="51"/>
  <c r="J272" i="51"/>
  <c r="J273" i="51"/>
  <c r="J237" i="51"/>
  <c r="J274" i="51"/>
  <c r="J275" i="51"/>
  <c r="J276" i="51"/>
  <c r="J277" i="51"/>
  <c r="J278" i="51"/>
  <c r="J279" i="51"/>
  <c r="J280" i="51"/>
  <c r="J281" i="51"/>
  <c r="J282" i="51"/>
  <c r="J283" i="51"/>
  <c r="J284" i="51"/>
  <c r="J285" i="51"/>
  <c r="J286" i="51"/>
  <c r="J287" i="51"/>
  <c r="J288" i="51"/>
  <c r="J223" i="51"/>
  <c r="J289" i="51"/>
  <c r="J290" i="51"/>
  <c r="J291" i="51"/>
  <c r="J238" i="51"/>
  <c r="J292" i="51"/>
  <c r="J293" i="51"/>
  <c r="J294" i="51"/>
  <c r="J295" i="51"/>
  <c r="J296" i="51"/>
  <c r="J297" i="51"/>
  <c r="J224" i="51"/>
  <c r="J298" i="51"/>
  <c r="J299" i="51"/>
  <c r="J300" i="51"/>
  <c r="J301" i="51"/>
  <c r="J302" i="51"/>
  <c r="J303" i="51"/>
  <c r="J304" i="51"/>
  <c r="J305" i="51"/>
  <c r="J306" i="51"/>
  <c r="J307" i="51"/>
  <c r="J248" i="51"/>
  <c r="J308" i="51"/>
  <c r="J309" i="51"/>
  <c r="J310" i="51"/>
  <c r="J311" i="51"/>
  <c r="J312" i="51"/>
  <c r="J313" i="51"/>
  <c r="J314" i="51"/>
  <c r="J315" i="51"/>
  <c r="J316" i="51"/>
  <c r="J317" i="51"/>
  <c r="J318" i="51"/>
  <c r="J319" i="51"/>
  <c r="J320" i="51"/>
  <c r="J321" i="51"/>
  <c r="J322" i="51"/>
  <c r="J323" i="51"/>
  <c r="J324" i="51"/>
  <c r="J325" i="51"/>
  <c r="J326" i="51"/>
  <c r="J327" i="51"/>
  <c r="J328" i="51"/>
  <c r="J221" i="51"/>
  <c r="J329" i="51"/>
  <c r="J330" i="51"/>
  <c r="J331" i="51"/>
  <c r="J225" i="51"/>
  <c r="J332" i="51"/>
  <c r="J333" i="51"/>
  <c r="J334" i="51"/>
  <c r="J335" i="51"/>
  <c r="J336" i="51"/>
  <c r="J337" i="51"/>
  <c r="J338" i="51"/>
  <c r="J339" i="51"/>
  <c r="J340" i="51"/>
  <c r="J341" i="51"/>
  <c r="J230" i="51"/>
  <c r="J239" i="51"/>
  <c r="J342" i="51"/>
  <c r="J343" i="51"/>
  <c r="J344" i="51"/>
  <c r="J240" i="51"/>
  <c r="J345" i="51"/>
  <c r="J346" i="51"/>
  <c r="J347" i="51"/>
  <c r="J348" i="51"/>
  <c r="J349" i="51"/>
  <c r="J350" i="51"/>
  <c r="J351" i="51"/>
  <c r="J352" i="51"/>
  <c r="J353" i="51"/>
  <c r="J137" i="51"/>
  <c r="J231" i="51"/>
  <c r="J354" i="51"/>
  <c r="J245" i="51"/>
  <c r="J241" i="51"/>
  <c r="J246" i="51"/>
  <c r="J226" i="51"/>
  <c r="J355" i="51"/>
  <c r="J356" i="51"/>
  <c r="J357" i="51"/>
  <c r="J358" i="51"/>
  <c r="J247" i="51"/>
  <c r="J359" i="51"/>
  <c r="J360" i="51"/>
  <c r="J361" i="51"/>
  <c r="J362" i="51"/>
  <c r="J242" i="51"/>
  <c r="J363" i="51"/>
  <c r="J364" i="51"/>
  <c r="J365" i="51"/>
  <c r="J366" i="51"/>
  <c r="J228" i="51"/>
  <c r="J15" i="51"/>
  <c r="J367" i="51"/>
  <c r="J368" i="51"/>
  <c r="J369" i="51"/>
  <c r="J370" i="51"/>
  <c r="J371" i="51"/>
  <c r="J372" i="51"/>
  <c r="L8" i="51"/>
  <c r="L10" i="51"/>
  <c r="L9" i="51"/>
  <c r="L5" i="51"/>
  <c r="L12" i="51"/>
  <c r="L28" i="51"/>
  <c r="L16" i="51"/>
  <c r="L35" i="51"/>
  <c r="L7" i="51"/>
  <c r="L20" i="51"/>
  <c r="L19" i="51"/>
  <c r="L29" i="51"/>
  <c r="L14" i="51"/>
  <c r="L38" i="51"/>
  <c r="L44" i="51"/>
  <c r="L39" i="51"/>
  <c r="L78" i="51"/>
  <c r="L21" i="51"/>
  <c r="L33" i="51"/>
  <c r="L22" i="51"/>
  <c r="L11" i="51"/>
  <c r="L32" i="51"/>
  <c r="L62" i="51"/>
  <c r="L17" i="51"/>
  <c r="L24" i="51"/>
  <c r="L36" i="51"/>
  <c r="L65" i="51"/>
  <c r="L37" i="51"/>
  <c r="L34" i="51"/>
  <c r="L69" i="51"/>
  <c r="L27" i="51"/>
  <c r="L41" i="51"/>
  <c r="L50" i="51"/>
  <c r="L52" i="51"/>
  <c r="L45" i="51"/>
  <c r="L25" i="51"/>
  <c r="L26" i="51"/>
  <c r="L56" i="51"/>
  <c r="L57" i="51"/>
  <c r="L30" i="51"/>
  <c r="L63" i="51"/>
  <c r="L42" i="51"/>
  <c r="L43" i="51"/>
  <c r="L60" i="51"/>
  <c r="L47" i="51"/>
  <c r="L23" i="51"/>
  <c r="L64" i="51"/>
  <c r="L85" i="51"/>
  <c r="L82" i="51"/>
  <c r="L86" i="51"/>
  <c r="L40" i="51"/>
  <c r="L48" i="51"/>
  <c r="L114" i="51"/>
  <c r="L49" i="51"/>
  <c r="L115" i="51"/>
  <c r="L46" i="51"/>
  <c r="L68" i="51"/>
  <c r="L118" i="51"/>
  <c r="L74" i="51"/>
  <c r="L119" i="51"/>
  <c r="L51" i="51"/>
  <c r="L53" i="51"/>
  <c r="L54" i="51"/>
  <c r="L55" i="51"/>
  <c r="L71" i="51"/>
  <c r="L90" i="51"/>
  <c r="L102" i="51"/>
  <c r="L121" i="51"/>
  <c r="L58" i="51"/>
  <c r="L92" i="51"/>
  <c r="L94" i="51"/>
  <c r="L95" i="51"/>
  <c r="L61" i="51"/>
  <c r="L96" i="51"/>
  <c r="L124" i="51"/>
  <c r="L125" i="51"/>
  <c r="L98" i="51"/>
  <c r="L110" i="51"/>
  <c r="L77" i="51"/>
  <c r="L111" i="51"/>
  <c r="L127" i="51"/>
  <c r="L76" i="51"/>
  <c r="L79" i="51"/>
  <c r="L80" i="51"/>
  <c r="L66" i="51"/>
  <c r="L81" i="51"/>
  <c r="L59" i="51"/>
  <c r="L83" i="51"/>
  <c r="L67" i="51"/>
  <c r="L134" i="51"/>
  <c r="L135" i="51"/>
  <c r="L84" i="51"/>
  <c r="L136" i="51"/>
  <c r="L138" i="51"/>
  <c r="L87" i="51"/>
  <c r="L120" i="51"/>
  <c r="L139" i="51"/>
  <c r="L88" i="51"/>
  <c r="L70" i="51"/>
  <c r="L91" i="51"/>
  <c r="L140" i="51"/>
  <c r="L93" i="51"/>
  <c r="L72" i="51"/>
  <c r="L89" i="51"/>
  <c r="L73" i="51"/>
  <c r="L144" i="51"/>
  <c r="L145" i="51"/>
  <c r="L146" i="51"/>
  <c r="L75" i="51"/>
  <c r="L97" i="51"/>
  <c r="L99" i="51"/>
  <c r="L100" i="51"/>
  <c r="L148" i="51"/>
  <c r="L101" i="51"/>
  <c r="L149" i="51"/>
  <c r="L122" i="51"/>
  <c r="L103" i="51"/>
  <c r="L104" i="51"/>
  <c r="L128" i="51"/>
  <c r="L130" i="51"/>
  <c r="L131" i="51"/>
  <c r="L152" i="51"/>
  <c r="L153" i="51"/>
  <c r="L154" i="51"/>
  <c r="L105" i="51"/>
  <c r="L106" i="51"/>
  <c r="L123" i="51"/>
  <c r="L126" i="51"/>
  <c r="L155" i="51"/>
  <c r="L107" i="51"/>
  <c r="L156" i="51"/>
  <c r="L109" i="51"/>
  <c r="L108" i="51"/>
  <c r="L132" i="51"/>
  <c r="L157" i="51"/>
  <c r="L159" i="51"/>
  <c r="L160" i="51"/>
  <c r="L112" i="51"/>
  <c r="L162" i="51"/>
  <c r="L163" i="51"/>
  <c r="L164" i="51"/>
  <c r="L165" i="51"/>
  <c r="L166" i="51"/>
  <c r="L169" i="51"/>
  <c r="L170" i="51"/>
  <c r="L116" i="51"/>
  <c r="L141" i="51"/>
  <c r="L13" i="51"/>
  <c r="L147" i="51"/>
  <c r="L172" i="51"/>
  <c r="L6" i="51"/>
  <c r="L173" i="51"/>
  <c r="L174" i="51"/>
  <c r="L31" i="51"/>
  <c r="L142" i="51"/>
  <c r="L18" i="51"/>
  <c r="L176" i="51"/>
  <c r="L177" i="51"/>
  <c r="L178" i="51"/>
  <c r="L179" i="51"/>
  <c r="L117" i="51"/>
  <c r="L180" i="51"/>
  <c r="L181" i="51"/>
  <c r="L158" i="51"/>
  <c r="L150" i="51"/>
  <c r="L182" i="51"/>
  <c r="L129" i="51"/>
  <c r="L161" i="51"/>
  <c r="L183" i="51"/>
  <c r="L184" i="51"/>
  <c r="L185" i="51"/>
  <c r="L186" i="51"/>
  <c r="L167" i="51"/>
  <c r="L168" i="51"/>
  <c r="L187" i="51"/>
  <c r="L133" i="51"/>
  <c r="L171" i="51"/>
  <c r="L188" i="51"/>
  <c r="L189" i="51"/>
  <c r="L190" i="51"/>
  <c r="L192" i="51"/>
  <c r="L193" i="51"/>
  <c r="L194" i="51"/>
  <c r="L113" i="51"/>
  <c r="L175" i="51"/>
  <c r="L196" i="51"/>
  <c r="L143" i="51"/>
  <c r="L197" i="51"/>
  <c r="L198" i="51"/>
  <c r="L200" i="51"/>
  <c r="L201" i="51"/>
  <c r="L151" i="51"/>
  <c r="L202" i="51"/>
  <c r="L203" i="51"/>
  <c r="L204" i="51"/>
  <c r="L205" i="51"/>
  <c r="L206" i="51"/>
  <c r="L207" i="51"/>
  <c r="L210" i="51"/>
  <c r="L211" i="51"/>
  <c r="L213" i="51"/>
  <c r="L214" i="51"/>
  <c r="L216" i="51"/>
  <c r="L217" i="51"/>
  <c r="L218" i="51"/>
  <c r="L219" i="51"/>
  <c r="L220" i="51"/>
  <c r="L222" i="51"/>
  <c r="L227" i="51"/>
  <c r="L191" i="51"/>
  <c r="L195" i="51"/>
  <c r="L212" i="51"/>
  <c r="L243" i="51"/>
  <c r="L249" i="51"/>
  <c r="L250" i="51"/>
  <c r="L251" i="51"/>
  <c r="L252" i="51"/>
  <c r="L232" i="51"/>
  <c r="L253" i="51"/>
  <c r="L215" i="51"/>
  <c r="L254" i="51"/>
  <c r="L255" i="51"/>
  <c r="L256" i="51"/>
  <c r="L257" i="51"/>
  <c r="L258" i="51"/>
  <c r="L229" i="51"/>
  <c r="L259" i="51"/>
  <c r="L208" i="51"/>
  <c r="L260" i="51"/>
  <c r="L261" i="51"/>
  <c r="L233" i="51"/>
  <c r="L262" i="51"/>
  <c r="L263" i="51"/>
  <c r="L264" i="51"/>
  <c r="L234" i="51"/>
  <c r="L265" i="51"/>
  <c r="L244" i="51"/>
  <c r="L266" i="51"/>
  <c r="L267" i="51"/>
  <c r="L235" i="51"/>
  <c r="L268" i="51"/>
  <c r="L269" i="51"/>
  <c r="L236" i="51"/>
  <c r="L270" i="51"/>
  <c r="L271" i="51"/>
  <c r="L199" i="51"/>
  <c r="L209" i="51"/>
  <c r="L272" i="51"/>
  <c r="L273" i="51"/>
  <c r="L237" i="51"/>
  <c r="L274" i="51"/>
  <c r="L275" i="51"/>
  <c r="L276" i="51"/>
  <c r="L277" i="51"/>
  <c r="L278" i="51"/>
  <c r="L279" i="51"/>
  <c r="L280" i="51"/>
  <c r="L281" i="51"/>
  <c r="L282" i="51"/>
  <c r="L283" i="51"/>
  <c r="L284" i="51"/>
  <c r="L285" i="51"/>
  <c r="L286" i="51"/>
  <c r="L287" i="51"/>
  <c r="L288" i="51"/>
  <c r="L223" i="51"/>
  <c r="L289" i="51"/>
  <c r="L290" i="51"/>
  <c r="L291" i="51"/>
  <c r="L238" i="51"/>
  <c r="L292" i="51"/>
  <c r="L293" i="51"/>
  <c r="L294" i="51"/>
  <c r="L295" i="51"/>
  <c r="L296" i="51"/>
  <c r="L297" i="51"/>
  <c r="L224" i="51"/>
  <c r="L298" i="51"/>
  <c r="L299" i="51"/>
  <c r="L300" i="51"/>
  <c r="L301" i="51"/>
  <c r="L302" i="51"/>
  <c r="L303" i="51"/>
  <c r="L304" i="51"/>
  <c r="L305" i="51"/>
  <c r="L306" i="51"/>
  <c r="L307" i="51"/>
  <c r="L248" i="51"/>
  <c r="L308" i="51"/>
  <c r="L309" i="51"/>
  <c r="L310" i="51"/>
  <c r="L311" i="51"/>
  <c r="L312" i="51"/>
  <c r="L313" i="51"/>
  <c r="L314" i="51"/>
  <c r="L315" i="51"/>
  <c r="L316" i="51"/>
  <c r="L317" i="51"/>
  <c r="L318" i="51"/>
  <c r="L319" i="51"/>
  <c r="L320" i="51"/>
  <c r="L321" i="51"/>
  <c r="L322" i="51"/>
  <c r="L323" i="51"/>
  <c r="L324" i="51"/>
  <c r="L325" i="51"/>
  <c r="L326" i="51"/>
  <c r="L327" i="51"/>
  <c r="L328" i="51"/>
  <c r="L221" i="51"/>
  <c r="L329" i="51"/>
  <c r="L330" i="51"/>
  <c r="L331" i="51"/>
  <c r="L225" i="51"/>
  <c r="L332" i="51"/>
  <c r="L333" i="51"/>
  <c r="L334" i="51"/>
  <c r="L335" i="51"/>
  <c r="L336" i="51"/>
  <c r="L337" i="51"/>
  <c r="L338" i="51"/>
  <c r="L339" i="51"/>
  <c r="L340" i="51"/>
  <c r="L341" i="51"/>
  <c r="L230" i="51"/>
  <c r="L239" i="51"/>
  <c r="L342" i="51"/>
  <c r="L343" i="51"/>
  <c r="L344" i="51"/>
  <c r="L240" i="51"/>
  <c r="L345" i="51"/>
  <c r="L346" i="51"/>
  <c r="L347" i="51"/>
  <c r="L348" i="51"/>
  <c r="L349" i="51"/>
  <c r="L350" i="51"/>
  <c r="L351" i="51"/>
  <c r="L352" i="51"/>
  <c r="L353" i="51"/>
  <c r="L137" i="51"/>
  <c r="L231" i="51"/>
  <c r="L354" i="51"/>
  <c r="L245" i="51"/>
  <c r="L241" i="51"/>
  <c r="L246" i="51"/>
  <c r="L226" i="51"/>
  <c r="L355" i="51"/>
  <c r="L356" i="51"/>
  <c r="L357" i="51"/>
  <c r="L358" i="51"/>
  <c r="L247" i="51"/>
  <c r="L359" i="51"/>
  <c r="L360" i="51"/>
  <c r="L361" i="51"/>
  <c r="L362" i="51"/>
  <c r="L242" i="51"/>
  <c r="L363" i="51"/>
  <c r="L364" i="51"/>
  <c r="L365" i="51"/>
  <c r="L366" i="51"/>
  <c r="L228" i="51"/>
  <c r="L15" i="51"/>
  <c r="L367" i="51"/>
  <c r="L368" i="51"/>
  <c r="L369" i="51"/>
  <c r="L370" i="51"/>
  <c r="L371" i="51"/>
  <c r="L372" i="51"/>
  <c r="N8" i="51"/>
  <c r="N10" i="51"/>
  <c r="N9" i="51"/>
  <c r="N5" i="51"/>
  <c r="N12" i="51"/>
  <c r="N28" i="51"/>
  <c r="N16" i="51"/>
  <c r="N35" i="51"/>
  <c r="N7" i="51"/>
  <c r="N20" i="51"/>
  <c r="N19" i="51"/>
  <c r="N29" i="51"/>
  <c r="N14" i="51"/>
  <c r="N38" i="51"/>
  <c r="N44" i="51"/>
  <c r="N39" i="51"/>
  <c r="N78" i="51"/>
  <c r="N21" i="51"/>
  <c r="N33" i="51"/>
  <c r="N22" i="51"/>
  <c r="N11" i="51"/>
  <c r="N32" i="51"/>
  <c r="N62" i="51"/>
  <c r="N17" i="51"/>
  <c r="N24" i="51"/>
  <c r="N36" i="51"/>
  <c r="N65" i="51"/>
  <c r="N37" i="51"/>
  <c r="N34" i="51"/>
  <c r="N69" i="51"/>
  <c r="N27" i="51"/>
  <c r="N41" i="51"/>
  <c r="N50" i="51"/>
  <c r="N52" i="51"/>
  <c r="N45" i="51"/>
  <c r="N25" i="51"/>
  <c r="N26" i="51"/>
  <c r="N56" i="51"/>
  <c r="N57" i="51"/>
  <c r="N30" i="51"/>
  <c r="N63" i="51"/>
  <c r="N42" i="51"/>
  <c r="N43" i="51"/>
  <c r="N60" i="51"/>
  <c r="N47" i="51"/>
  <c r="N23" i="51"/>
  <c r="N64" i="51"/>
  <c r="N85" i="51"/>
  <c r="N82" i="51"/>
  <c r="N86" i="51"/>
  <c r="N40" i="51"/>
  <c r="N48" i="51"/>
  <c r="N114" i="51"/>
  <c r="N49" i="51"/>
  <c r="N115" i="51"/>
  <c r="N46" i="51"/>
  <c r="N68" i="51"/>
  <c r="N118" i="51"/>
  <c r="N74" i="51"/>
  <c r="N119" i="51"/>
  <c r="N51" i="51"/>
  <c r="N53" i="51"/>
  <c r="N54" i="51"/>
  <c r="N55" i="51"/>
  <c r="N71" i="51"/>
  <c r="N90" i="51"/>
  <c r="N102" i="51"/>
  <c r="N121" i="51"/>
  <c r="N58" i="51"/>
  <c r="N92" i="51"/>
  <c r="N94" i="51"/>
  <c r="N95" i="51"/>
  <c r="N61" i="51"/>
  <c r="N96" i="51"/>
  <c r="N124" i="51"/>
  <c r="N125" i="51"/>
  <c r="N98" i="51"/>
  <c r="N110" i="51"/>
  <c r="N77" i="51"/>
  <c r="N111" i="51"/>
  <c r="N127" i="51"/>
  <c r="N76" i="51"/>
  <c r="N79" i="51"/>
  <c r="N80" i="51"/>
  <c r="N66" i="51"/>
  <c r="N81" i="51"/>
  <c r="N59" i="51"/>
  <c r="N83" i="51"/>
  <c r="N67" i="51"/>
  <c r="N134" i="51"/>
  <c r="N135" i="51"/>
  <c r="N84" i="51"/>
  <c r="N136" i="51"/>
  <c r="N138" i="51"/>
  <c r="N87" i="51"/>
  <c r="N120" i="51"/>
  <c r="N139" i="51"/>
  <c r="N88" i="51"/>
  <c r="N70" i="51"/>
  <c r="N91" i="51"/>
  <c r="N140" i="51"/>
  <c r="N93" i="51"/>
  <c r="N72" i="51"/>
  <c r="N89" i="51"/>
  <c r="N73" i="51"/>
  <c r="N144" i="51"/>
  <c r="N145" i="51"/>
  <c r="N146" i="51"/>
  <c r="N75" i="51"/>
  <c r="N97" i="51"/>
  <c r="N99" i="51"/>
  <c r="N100" i="51"/>
  <c r="N148" i="51"/>
  <c r="N101" i="51"/>
  <c r="N149" i="51"/>
  <c r="N122" i="51"/>
  <c r="N103" i="51"/>
  <c r="N104" i="51"/>
  <c r="N128" i="51"/>
  <c r="N130" i="51"/>
  <c r="N131" i="51"/>
  <c r="N152" i="51"/>
  <c r="N153" i="51"/>
  <c r="N154" i="51"/>
  <c r="N105" i="51"/>
  <c r="N106" i="51"/>
  <c r="N123" i="51"/>
  <c r="N126" i="51"/>
  <c r="N155" i="51"/>
  <c r="N107" i="51"/>
  <c r="N156" i="51"/>
  <c r="N109" i="51"/>
  <c r="N108" i="51"/>
  <c r="N132" i="51"/>
  <c r="N157" i="51"/>
  <c r="N159" i="51"/>
  <c r="N160" i="51"/>
  <c r="N112" i="51"/>
  <c r="N162" i="51"/>
  <c r="N163" i="51"/>
  <c r="N164" i="51"/>
  <c r="N165" i="51"/>
  <c r="N166" i="51"/>
  <c r="N169" i="51"/>
  <c r="N170" i="51"/>
  <c r="N116" i="51"/>
  <c r="N141" i="51"/>
  <c r="N13" i="51"/>
  <c r="N147" i="51"/>
  <c r="N172" i="51"/>
  <c r="N6" i="51"/>
  <c r="N173" i="51"/>
  <c r="N174" i="51"/>
  <c r="N31" i="51"/>
  <c r="N142" i="51"/>
  <c r="N18" i="51"/>
  <c r="N176" i="51"/>
  <c r="N177" i="51"/>
  <c r="N178" i="51"/>
  <c r="N179" i="51"/>
  <c r="N117" i="51"/>
  <c r="N180" i="51"/>
  <c r="N181" i="51"/>
  <c r="N158" i="51"/>
  <c r="N150" i="51"/>
  <c r="N182" i="51"/>
  <c r="N129" i="51"/>
  <c r="N161" i="51"/>
  <c r="N183" i="51"/>
  <c r="N184" i="51"/>
  <c r="N185" i="51"/>
  <c r="N186" i="51"/>
  <c r="N167" i="51"/>
  <c r="N168" i="51"/>
  <c r="N187" i="51"/>
  <c r="N133" i="51"/>
  <c r="N171" i="51"/>
  <c r="N188" i="51"/>
  <c r="N189" i="51"/>
  <c r="N190" i="51"/>
  <c r="N192" i="51"/>
  <c r="N193" i="51"/>
  <c r="N194" i="51"/>
  <c r="N113" i="51"/>
  <c r="N175" i="51"/>
  <c r="N196" i="51"/>
  <c r="N143" i="51"/>
  <c r="N197" i="51"/>
  <c r="N198" i="51"/>
  <c r="N200" i="51"/>
  <c r="N201" i="51"/>
  <c r="N151" i="51"/>
  <c r="N202" i="51"/>
  <c r="N203" i="51"/>
  <c r="N204" i="51"/>
  <c r="N205" i="51"/>
  <c r="N206" i="51"/>
  <c r="N207" i="51"/>
  <c r="N210" i="51"/>
  <c r="N211" i="51"/>
  <c r="N213" i="51"/>
  <c r="N214" i="51"/>
  <c r="N216" i="51"/>
  <c r="N217" i="51"/>
  <c r="N218" i="51"/>
  <c r="N219" i="51"/>
  <c r="N220" i="51"/>
  <c r="N222" i="51"/>
  <c r="N227" i="51"/>
  <c r="N191" i="51"/>
  <c r="N195" i="51"/>
  <c r="N212" i="51"/>
  <c r="N243" i="51"/>
  <c r="N249" i="51"/>
  <c r="N250" i="51"/>
  <c r="N251" i="51"/>
  <c r="N252" i="51"/>
  <c r="N232" i="51"/>
  <c r="N253" i="51"/>
  <c r="N215" i="51"/>
  <c r="N254" i="51"/>
  <c r="N255" i="51"/>
  <c r="N256" i="51"/>
  <c r="N257" i="51"/>
  <c r="N258" i="51"/>
  <c r="N229" i="51"/>
  <c r="N259" i="51"/>
  <c r="N208" i="51"/>
  <c r="N260" i="51"/>
  <c r="N261" i="51"/>
  <c r="N233" i="51"/>
  <c r="N262" i="51"/>
  <c r="N263" i="51"/>
  <c r="N264" i="51"/>
  <c r="N234" i="51"/>
  <c r="N265" i="51"/>
  <c r="N244" i="51"/>
  <c r="N266" i="51"/>
  <c r="N267" i="51"/>
  <c r="N235" i="51"/>
  <c r="N268" i="51"/>
  <c r="N269" i="51"/>
  <c r="N236" i="51"/>
  <c r="N270" i="51"/>
  <c r="N271" i="51"/>
  <c r="N199" i="51"/>
  <c r="N209" i="51"/>
  <c r="N272" i="51"/>
  <c r="N273" i="51"/>
  <c r="N237" i="51"/>
  <c r="N274" i="51"/>
  <c r="N275" i="51"/>
  <c r="N276" i="51"/>
  <c r="N277" i="51"/>
  <c r="N278" i="51"/>
  <c r="N279" i="51"/>
  <c r="N280" i="51"/>
  <c r="N281" i="51"/>
  <c r="N282" i="51"/>
  <c r="N283" i="51"/>
  <c r="N284" i="51"/>
  <c r="N285" i="51"/>
  <c r="N286" i="51"/>
  <c r="N287" i="51"/>
  <c r="N288" i="51"/>
  <c r="N223" i="51"/>
  <c r="N289" i="51"/>
  <c r="N290" i="51"/>
  <c r="N291" i="51"/>
  <c r="N238" i="51"/>
  <c r="N292" i="51"/>
  <c r="N293" i="51"/>
  <c r="N294" i="51"/>
  <c r="N295" i="51"/>
  <c r="N296" i="51"/>
  <c r="N297" i="51"/>
  <c r="N224" i="51"/>
  <c r="N298" i="51"/>
  <c r="N299" i="51"/>
  <c r="N300" i="51"/>
  <c r="N301" i="51"/>
  <c r="N302" i="51"/>
  <c r="N303" i="51"/>
  <c r="N304" i="51"/>
  <c r="N305" i="51"/>
  <c r="N306" i="51"/>
  <c r="N307" i="51"/>
  <c r="N248" i="51"/>
  <c r="N308" i="51"/>
  <c r="N309" i="51"/>
  <c r="N310" i="51"/>
  <c r="N311" i="51"/>
  <c r="N312" i="51"/>
  <c r="N313" i="51"/>
  <c r="N314" i="51"/>
  <c r="N315" i="51"/>
  <c r="N316" i="51"/>
  <c r="N317" i="51"/>
  <c r="N318" i="51"/>
  <c r="N319" i="51"/>
  <c r="N320" i="51"/>
  <c r="N321" i="51"/>
  <c r="N322" i="51"/>
  <c r="N323" i="51"/>
  <c r="N324" i="51"/>
  <c r="N325" i="51"/>
  <c r="N326" i="51"/>
  <c r="N327" i="51"/>
  <c r="N328" i="51"/>
  <c r="N221" i="51"/>
  <c r="N329" i="51"/>
  <c r="N330" i="51"/>
  <c r="N331" i="51"/>
  <c r="N225" i="51"/>
  <c r="N332" i="51"/>
  <c r="N333" i="51"/>
  <c r="N334" i="51"/>
  <c r="N335" i="51"/>
  <c r="N336" i="51"/>
  <c r="N337" i="51"/>
  <c r="N338" i="51"/>
  <c r="N339" i="51"/>
  <c r="N340" i="51"/>
  <c r="N341" i="51"/>
  <c r="N230" i="51"/>
  <c r="N239" i="51"/>
  <c r="N342" i="51"/>
  <c r="N343" i="51"/>
  <c r="N344" i="51"/>
  <c r="N240" i="51"/>
  <c r="N345" i="51"/>
  <c r="N346" i="51"/>
  <c r="N347" i="51"/>
  <c r="N348" i="51"/>
  <c r="N349" i="51"/>
  <c r="N350" i="51"/>
  <c r="N351" i="51"/>
  <c r="N352" i="51"/>
  <c r="N353" i="51"/>
  <c r="N137" i="51"/>
  <c r="N231" i="51"/>
  <c r="N354" i="51"/>
  <c r="N245" i="51"/>
  <c r="N241" i="51"/>
  <c r="N246" i="51"/>
  <c r="N226" i="51"/>
  <c r="N355" i="51"/>
  <c r="N356" i="51"/>
  <c r="N357" i="51"/>
  <c r="N358" i="51"/>
  <c r="N247" i="51"/>
  <c r="N359" i="51"/>
  <c r="N360" i="51"/>
  <c r="N361" i="51"/>
  <c r="N362" i="51"/>
  <c r="N242" i="51"/>
  <c r="N363" i="51"/>
  <c r="N364" i="51"/>
  <c r="N365" i="51"/>
  <c r="N366" i="51"/>
  <c r="N228" i="51"/>
  <c r="N15" i="51"/>
  <c r="N367" i="51"/>
  <c r="N368" i="51"/>
  <c r="N369" i="51"/>
  <c r="N370" i="51"/>
  <c r="N371" i="51"/>
  <c r="N372" i="51"/>
  <c r="J16" i="50"/>
  <c r="J12" i="50"/>
  <c r="J5" i="50"/>
  <c r="J7" i="50"/>
  <c r="J9" i="50"/>
  <c r="J14" i="50"/>
  <c r="J13" i="50"/>
  <c r="J8" i="50"/>
  <c r="J26" i="50"/>
  <c r="J10" i="50"/>
  <c r="J11" i="50"/>
  <c r="J21" i="50"/>
  <c r="J17" i="50"/>
  <c r="J15" i="50"/>
  <c r="J22" i="50"/>
  <c r="J20" i="50"/>
  <c r="J27" i="50"/>
  <c r="J28" i="50"/>
  <c r="J37" i="50"/>
  <c r="J42" i="50"/>
  <c r="J34" i="50"/>
  <c r="J18" i="50"/>
  <c r="J23" i="50"/>
  <c r="J39" i="50"/>
  <c r="J25" i="50"/>
  <c r="J50" i="50"/>
  <c r="J35" i="50"/>
  <c r="J30" i="50"/>
  <c r="J24" i="50"/>
  <c r="J45" i="50"/>
  <c r="J33" i="50"/>
  <c r="J48" i="50"/>
  <c r="J36" i="50"/>
  <c r="J47" i="50"/>
  <c r="J44" i="50"/>
  <c r="J32" i="50"/>
  <c r="J29" i="50"/>
  <c r="J43" i="50"/>
  <c r="J31" i="50"/>
  <c r="J38" i="50"/>
  <c r="J52" i="50"/>
  <c r="J41" i="50"/>
  <c r="J64" i="50"/>
  <c r="J67" i="50"/>
  <c r="J40" i="50"/>
  <c r="J49" i="50"/>
  <c r="J70" i="50"/>
  <c r="J55" i="50"/>
  <c r="J46" i="50"/>
  <c r="J57" i="50"/>
  <c r="J60" i="50"/>
  <c r="J58" i="50"/>
  <c r="J51" i="50"/>
  <c r="J73" i="50"/>
  <c r="J59" i="50"/>
  <c r="J78" i="50"/>
  <c r="J62" i="50"/>
  <c r="J79" i="50"/>
  <c r="J63" i="50"/>
  <c r="J65" i="50"/>
  <c r="J80" i="50"/>
  <c r="J81" i="50"/>
  <c r="J66" i="50"/>
  <c r="J82" i="50"/>
  <c r="J54" i="50"/>
  <c r="J53" i="50"/>
  <c r="J56" i="50"/>
  <c r="J6" i="50"/>
  <c r="J71" i="50"/>
  <c r="J84" i="50"/>
  <c r="J85" i="50"/>
  <c r="J86" i="50"/>
  <c r="J87" i="50"/>
  <c r="J72" i="50"/>
  <c r="J75" i="50"/>
  <c r="J74" i="50"/>
  <c r="J88" i="50"/>
  <c r="J89" i="50"/>
  <c r="J77" i="50"/>
  <c r="J90" i="50"/>
  <c r="J91" i="50"/>
  <c r="J92" i="50"/>
  <c r="J69" i="50"/>
  <c r="J68" i="50"/>
  <c r="J94" i="50"/>
  <c r="J95" i="50"/>
  <c r="J97" i="50"/>
  <c r="J61" i="50"/>
  <c r="J98" i="50"/>
  <c r="J76" i="50"/>
  <c r="J83" i="50"/>
  <c r="J100" i="50"/>
  <c r="J101" i="50"/>
  <c r="J102" i="50"/>
  <c r="J103" i="50"/>
  <c r="J104" i="50"/>
  <c r="J105" i="50"/>
  <c r="J106" i="50"/>
  <c r="J107" i="50"/>
  <c r="J109" i="50"/>
  <c r="J111" i="50"/>
  <c r="J112" i="50"/>
  <c r="J113" i="50"/>
  <c r="J114" i="50"/>
  <c r="J115" i="50"/>
  <c r="J116" i="50"/>
  <c r="J117" i="50"/>
  <c r="J119" i="50"/>
  <c r="J120" i="50"/>
  <c r="J124" i="50"/>
  <c r="J125" i="50"/>
  <c r="J126" i="50"/>
  <c r="J127" i="50"/>
  <c r="J128" i="50"/>
  <c r="J129" i="50"/>
  <c r="J130" i="50"/>
  <c r="J131" i="50"/>
  <c r="J132" i="50"/>
  <c r="J133" i="50"/>
  <c r="J134" i="50"/>
  <c r="J135" i="50"/>
  <c r="J136" i="50"/>
  <c r="J137" i="50"/>
  <c r="J138" i="50"/>
  <c r="J139" i="50"/>
  <c r="J140" i="50"/>
  <c r="J141" i="50"/>
  <c r="J142" i="50"/>
  <c r="J143" i="50"/>
  <c r="J144" i="50"/>
  <c r="J145" i="50"/>
  <c r="J19" i="50"/>
  <c r="J146" i="50"/>
  <c r="J147" i="50"/>
  <c r="J148" i="50"/>
  <c r="J110" i="50"/>
  <c r="J149" i="50"/>
  <c r="J150" i="50"/>
  <c r="J151" i="50"/>
  <c r="J152" i="50"/>
  <c r="J153" i="50"/>
  <c r="J154" i="50"/>
  <c r="J155" i="50"/>
  <c r="J156" i="50"/>
  <c r="J157" i="50"/>
  <c r="J158" i="50"/>
  <c r="J159" i="50"/>
  <c r="J160" i="50"/>
  <c r="J161" i="50"/>
  <c r="J121" i="50"/>
  <c r="J162" i="50"/>
  <c r="J163" i="50"/>
  <c r="J164" i="50"/>
  <c r="J165" i="50"/>
  <c r="J166" i="50"/>
  <c r="J167" i="50"/>
  <c r="J168" i="50"/>
  <c r="J169" i="50"/>
  <c r="J122" i="50"/>
  <c r="J170" i="50"/>
  <c r="J171" i="50"/>
  <c r="J172" i="50"/>
  <c r="J93" i="50"/>
  <c r="J173" i="50"/>
  <c r="J174" i="50"/>
  <c r="J175" i="50"/>
  <c r="J176" i="50"/>
  <c r="J177" i="50"/>
  <c r="J178" i="50"/>
  <c r="J179" i="50"/>
  <c r="J180" i="50"/>
  <c r="J181" i="50"/>
  <c r="J182" i="50"/>
  <c r="J183" i="50"/>
  <c r="J184" i="50"/>
  <c r="J108" i="50"/>
  <c r="J118" i="50"/>
  <c r="J185" i="50"/>
  <c r="J186" i="50"/>
  <c r="J187" i="50"/>
  <c r="J188" i="50"/>
  <c r="J189" i="50"/>
  <c r="J190" i="50"/>
  <c r="J191" i="50"/>
  <c r="J192" i="50"/>
  <c r="J193" i="50"/>
  <c r="J194" i="50"/>
  <c r="J195" i="50"/>
  <c r="J196" i="50"/>
  <c r="J197" i="50"/>
  <c r="J198" i="50"/>
  <c r="J199" i="50"/>
  <c r="J200" i="50"/>
  <c r="J201" i="50"/>
  <c r="J202" i="50"/>
  <c r="J203" i="50"/>
  <c r="J204" i="50"/>
  <c r="J205" i="50"/>
  <c r="J206" i="50"/>
  <c r="J207" i="50"/>
  <c r="J208" i="50"/>
  <c r="J209" i="50"/>
  <c r="J210" i="50"/>
  <c r="J211" i="50"/>
  <c r="J212" i="50"/>
  <c r="J213" i="50"/>
  <c r="J214" i="50"/>
  <c r="J123" i="50"/>
  <c r="J215" i="50"/>
  <c r="J96" i="50"/>
  <c r="J99" i="50"/>
  <c r="J216" i="50"/>
  <c r="J217" i="50"/>
  <c r="J218" i="50"/>
  <c r="J219" i="50"/>
  <c r="J220" i="50"/>
  <c r="J221" i="50"/>
  <c r="J222" i="50"/>
  <c r="J223" i="50"/>
  <c r="J224" i="50"/>
  <c r="J225" i="50"/>
  <c r="J226" i="50"/>
  <c r="J227" i="50"/>
  <c r="J228" i="50"/>
  <c r="L16" i="50"/>
  <c r="L12" i="50"/>
  <c r="L5" i="50"/>
  <c r="L7" i="50"/>
  <c r="L9" i="50"/>
  <c r="L14" i="50"/>
  <c r="L13" i="50"/>
  <c r="L8" i="50"/>
  <c r="L26" i="50"/>
  <c r="L10" i="50"/>
  <c r="L11" i="50"/>
  <c r="L21" i="50"/>
  <c r="L17" i="50"/>
  <c r="L15" i="50"/>
  <c r="L22" i="50"/>
  <c r="L20" i="50"/>
  <c r="L27" i="50"/>
  <c r="L28" i="50"/>
  <c r="L37" i="50"/>
  <c r="L42" i="50"/>
  <c r="L34" i="50"/>
  <c r="L18" i="50"/>
  <c r="L23" i="50"/>
  <c r="L39" i="50"/>
  <c r="L25" i="50"/>
  <c r="L50" i="50"/>
  <c r="L35" i="50"/>
  <c r="L30" i="50"/>
  <c r="L24" i="50"/>
  <c r="L45" i="50"/>
  <c r="L33" i="50"/>
  <c r="L48" i="50"/>
  <c r="L36" i="50"/>
  <c r="L47" i="50"/>
  <c r="L44" i="50"/>
  <c r="L32" i="50"/>
  <c r="L29" i="50"/>
  <c r="L43" i="50"/>
  <c r="L31" i="50"/>
  <c r="L38" i="50"/>
  <c r="L52" i="50"/>
  <c r="L41" i="50"/>
  <c r="L64" i="50"/>
  <c r="L67" i="50"/>
  <c r="L40" i="50"/>
  <c r="L49" i="50"/>
  <c r="L70" i="50"/>
  <c r="L55" i="50"/>
  <c r="L46" i="50"/>
  <c r="L57" i="50"/>
  <c r="L60" i="50"/>
  <c r="L58" i="50"/>
  <c r="L51" i="50"/>
  <c r="L73" i="50"/>
  <c r="L59" i="50"/>
  <c r="L78" i="50"/>
  <c r="L62" i="50"/>
  <c r="L79" i="50"/>
  <c r="L63" i="50"/>
  <c r="L65" i="50"/>
  <c r="L80" i="50"/>
  <c r="L81" i="50"/>
  <c r="L66" i="50"/>
  <c r="L82" i="50"/>
  <c r="L54" i="50"/>
  <c r="L53" i="50"/>
  <c r="L56" i="50"/>
  <c r="L6" i="50"/>
  <c r="L71" i="50"/>
  <c r="L84" i="50"/>
  <c r="L85" i="50"/>
  <c r="L86" i="50"/>
  <c r="L87" i="50"/>
  <c r="L72" i="50"/>
  <c r="L75" i="50"/>
  <c r="L74" i="50"/>
  <c r="L88" i="50"/>
  <c r="L89" i="50"/>
  <c r="L77" i="50"/>
  <c r="L90" i="50"/>
  <c r="L91" i="50"/>
  <c r="L92" i="50"/>
  <c r="L69" i="50"/>
  <c r="L68" i="50"/>
  <c r="L94" i="50"/>
  <c r="L95" i="50"/>
  <c r="L97" i="50"/>
  <c r="L61" i="50"/>
  <c r="L98" i="50"/>
  <c r="L76" i="50"/>
  <c r="L83" i="50"/>
  <c r="L100" i="50"/>
  <c r="L101" i="50"/>
  <c r="L102" i="50"/>
  <c r="L103" i="50"/>
  <c r="L104" i="50"/>
  <c r="L105" i="50"/>
  <c r="L106" i="50"/>
  <c r="L107" i="50"/>
  <c r="L109" i="50"/>
  <c r="L111" i="50"/>
  <c r="L112" i="50"/>
  <c r="L113" i="50"/>
  <c r="L114" i="50"/>
  <c r="L115" i="50"/>
  <c r="L116" i="50"/>
  <c r="L117" i="50"/>
  <c r="L119" i="50"/>
  <c r="L120" i="50"/>
  <c r="L124" i="50"/>
  <c r="L125" i="50"/>
  <c r="L126" i="50"/>
  <c r="L127" i="50"/>
  <c r="L128" i="50"/>
  <c r="L129" i="50"/>
  <c r="L130" i="50"/>
  <c r="L131" i="50"/>
  <c r="L132" i="50"/>
  <c r="L133" i="50"/>
  <c r="L134" i="50"/>
  <c r="L135" i="50"/>
  <c r="L136" i="50"/>
  <c r="L137" i="50"/>
  <c r="L138" i="50"/>
  <c r="L139" i="50"/>
  <c r="L140" i="50"/>
  <c r="L141" i="50"/>
  <c r="L142" i="50"/>
  <c r="L143" i="50"/>
  <c r="L144" i="50"/>
  <c r="L145" i="50"/>
  <c r="L19" i="50"/>
  <c r="L146" i="50"/>
  <c r="L147" i="50"/>
  <c r="L148" i="50"/>
  <c r="L110" i="50"/>
  <c r="L149" i="50"/>
  <c r="L150" i="50"/>
  <c r="L151" i="50"/>
  <c r="L152" i="50"/>
  <c r="L153" i="50"/>
  <c r="L154" i="50"/>
  <c r="L155" i="50"/>
  <c r="L156" i="50"/>
  <c r="L157" i="50"/>
  <c r="L158" i="50"/>
  <c r="L159" i="50"/>
  <c r="L160" i="50"/>
  <c r="L161" i="50"/>
  <c r="L121" i="50"/>
  <c r="L162" i="50"/>
  <c r="L163" i="50"/>
  <c r="L164" i="50"/>
  <c r="L165" i="50"/>
  <c r="L166" i="50"/>
  <c r="L167" i="50"/>
  <c r="L168" i="50"/>
  <c r="L169" i="50"/>
  <c r="L122" i="50"/>
  <c r="L170" i="50"/>
  <c r="L171" i="50"/>
  <c r="L172" i="50"/>
  <c r="L93" i="50"/>
  <c r="L173" i="50"/>
  <c r="L174" i="50"/>
  <c r="L175" i="50"/>
  <c r="L176" i="50"/>
  <c r="L177" i="50"/>
  <c r="L178" i="50"/>
  <c r="L179" i="50"/>
  <c r="L180" i="50"/>
  <c r="L181" i="50"/>
  <c r="L182" i="50"/>
  <c r="L183" i="50"/>
  <c r="L184" i="50"/>
  <c r="L108" i="50"/>
  <c r="L118" i="50"/>
  <c r="L185" i="50"/>
  <c r="L186" i="50"/>
  <c r="L187" i="50"/>
  <c r="L188" i="50"/>
  <c r="L189" i="50"/>
  <c r="L190" i="50"/>
  <c r="L191" i="50"/>
  <c r="L192" i="50"/>
  <c r="L193" i="50"/>
  <c r="L194" i="50"/>
  <c r="L195" i="50"/>
  <c r="L196" i="50"/>
  <c r="L197" i="50"/>
  <c r="L198" i="50"/>
  <c r="L199" i="50"/>
  <c r="L200" i="50"/>
  <c r="L201" i="50"/>
  <c r="L202" i="50"/>
  <c r="L203" i="50"/>
  <c r="L204" i="50"/>
  <c r="L205" i="50"/>
  <c r="L206" i="50"/>
  <c r="L207" i="50"/>
  <c r="L208" i="50"/>
  <c r="L209" i="50"/>
  <c r="L210" i="50"/>
  <c r="L211" i="50"/>
  <c r="L212" i="50"/>
  <c r="L213" i="50"/>
  <c r="L214" i="50"/>
  <c r="L123" i="50"/>
  <c r="L215" i="50"/>
  <c r="L96" i="50"/>
  <c r="L99" i="50"/>
  <c r="L216" i="50"/>
  <c r="L217" i="50"/>
  <c r="L218" i="50"/>
  <c r="L219" i="50"/>
  <c r="L220" i="50"/>
  <c r="L221" i="50"/>
  <c r="L222" i="50"/>
  <c r="L223" i="50"/>
  <c r="L224" i="50"/>
  <c r="L225" i="50"/>
  <c r="L226" i="50"/>
  <c r="L227" i="50"/>
  <c r="L228" i="50"/>
  <c r="N16" i="50"/>
  <c r="N12" i="50"/>
  <c r="N5" i="50"/>
  <c r="N7" i="50"/>
  <c r="N9" i="50"/>
  <c r="N14" i="50"/>
  <c r="N13" i="50"/>
  <c r="N8" i="50"/>
  <c r="N26" i="50"/>
  <c r="N10" i="50"/>
  <c r="N11" i="50"/>
  <c r="N21" i="50"/>
  <c r="N17" i="50"/>
  <c r="N15" i="50"/>
  <c r="N22" i="50"/>
  <c r="N20" i="50"/>
  <c r="N27" i="50"/>
  <c r="N28" i="50"/>
  <c r="N37" i="50"/>
  <c r="N42" i="50"/>
  <c r="N34" i="50"/>
  <c r="N18" i="50"/>
  <c r="N23" i="50"/>
  <c r="N39" i="50"/>
  <c r="N25" i="50"/>
  <c r="N50" i="50"/>
  <c r="N35" i="50"/>
  <c r="N30" i="50"/>
  <c r="N24" i="50"/>
  <c r="N45" i="50"/>
  <c r="N33" i="50"/>
  <c r="N48" i="50"/>
  <c r="N36" i="50"/>
  <c r="N47" i="50"/>
  <c r="N44" i="50"/>
  <c r="N32" i="50"/>
  <c r="N29" i="50"/>
  <c r="N43" i="50"/>
  <c r="N31" i="50"/>
  <c r="N38" i="50"/>
  <c r="N52" i="50"/>
  <c r="N41" i="50"/>
  <c r="N64" i="50"/>
  <c r="N67" i="50"/>
  <c r="N40" i="50"/>
  <c r="N49" i="50"/>
  <c r="N70" i="50"/>
  <c r="N55" i="50"/>
  <c r="N46" i="50"/>
  <c r="N57" i="50"/>
  <c r="N60" i="50"/>
  <c r="N58" i="50"/>
  <c r="N51" i="50"/>
  <c r="N73" i="50"/>
  <c r="N59" i="50"/>
  <c r="N78" i="50"/>
  <c r="N62" i="50"/>
  <c r="N79" i="50"/>
  <c r="N63" i="50"/>
  <c r="N65" i="50"/>
  <c r="N80" i="50"/>
  <c r="N81" i="50"/>
  <c r="N66" i="50"/>
  <c r="N82" i="50"/>
  <c r="N54" i="50"/>
  <c r="N53" i="50"/>
  <c r="N56" i="50"/>
  <c r="N6" i="50"/>
  <c r="N71" i="50"/>
  <c r="N84" i="50"/>
  <c r="N85" i="50"/>
  <c r="N86" i="50"/>
  <c r="N87" i="50"/>
  <c r="N72" i="50"/>
  <c r="N75" i="50"/>
  <c r="N74" i="50"/>
  <c r="N88" i="50"/>
  <c r="N89" i="50"/>
  <c r="N77" i="50"/>
  <c r="N90" i="50"/>
  <c r="N91" i="50"/>
  <c r="N92" i="50"/>
  <c r="N69" i="50"/>
  <c r="N68" i="50"/>
  <c r="N94" i="50"/>
  <c r="N95" i="50"/>
  <c r="N97" i="50"/>
  <c r="N61" i="50"/>
  <c r="N98" i="50"/>
  <c r="N76" i="50"/>
  <c r="N83" i="50"/>
  <c r="N100" i="50"/>
  <c r="N101" i="50"/>
  <c r="N102" i="50"/>
  <c r="N103" i="50"/>
  <c r="N104" i="50"/>
  <c r="N105" i="50"/>
  <c r="N106" i="50"/>
  <c r="N107" i="50"/>
  <c r="N109" i="50"/>
  <c r="N111" i="50"/>
  <c r="N112" i="50"/>
  <c r="N113" i="50"/>
  <c r="N114" i="50"/>
  <c r="N115" i="50"/>
  <c r="N116" i="50"/>
  <c r="N117" i="50"/>
  <c r="N119" i="50"/>
  <c r="N120" i="50"/>
  <c r="N124" i="50"/>
  <c r="N125" i="50"/>
  <c r="N126" i="50"/>
  <c r="N127" i="50"/>
  <c r="N128" i="50"/>
  <c r="N129" i="50"/>
  <c r="N130" i="50"/>
  <c r="N131" i="50"/>
  <c r="N132" i="50"/>
  <c r="N133" i="50"/>
  <c r="N134" i="50"/>
  <c r="N135" i="50"/>
  <c r="N136" i="50"/>
  <c r="N137" i="50"/>
  <c r="N138" i="50"/>
  <c r="N139" i="50"/>
  <c r="N140" i="50"/>
  <c r="N141" i="50"/>
  <c r="N142" i="50"/>
  <c r="N143" i="50"/>
  <c r="N144" i="50"/>
  <c r="N145" i="50"/>
  <c r="N19" i="50"/>
  <c r="N146" i="50"/>
  <c r="N147" i="50"/>
  <c r="N148" i="50"/>
  <c r="N110" i="50"/>
  <c r="N149" i="50"/>
  <c r="N150" i="50"/>
  <c r="N151" i="50"/>
  <c r="N152" i="50"/>
  <c r="N153" i="50"/>
  <c r="N154" i="50"/>
  <c r="N155" i="50"/>
  <c r="N156" i="50"/>
  <c r="N157" i="50"/>
  <c r="N158" i="50"/>
  <c r="N159" i="50"/>
  <c r="N160" i="50"/>
  <c r="N161" i="50"/>
  <c r="N121" i="50"/>
  <c r="N162" i="50"/>
  <c r="N163" i="50"/>
  <c r="N164" i="50"/>
  <c r="N165" i="50"/>
  <c r="N166" i="50"/>
  <c r="N167" i="50"/>
  <c r="N168" i="50"/>
  <c r="N169" i="50"/>
  <c r="N122" i="50"/>
  <c r="N170" i="50"/>
  <c r="N171" i="50"/>
  <c r="N172" i="50"/>
  <c r="N93" i="50"/>
  <c r="N173" i="50"/>
  <c r="N174" i="50"/>
  <c r="N175" i="50"/>
  <c r="N176" i="50"/>
  <c r="N177" i="50"/>
  <c r="N178" i="50"/>
  <c r="N179" i="50"/>
  <c r="N180" i="50"/>
  <c r="N181" i="50"/>
  <c r="N182" i="50"/>
  <c r="N183" i="50"/>
  <c r="N184" i="50"/>
  <c r="N108" i="50"/>
  <c r="N118" i="50"/>
  <c r="N185" i="50"/>
  <c r="N186" i="50"/>
  <c r="N187" i="50"/>
  <c r="N188" i="50"/>
  <c r="N189" i="50"/>
  <c r="N190" i="50"/>
  <c r="N191" i="50"/>
  <c r="N192" i="50"/>
  <c r="N193" i="50"/>
  <c r="N194" i="50"/>
  <c r="N195" i="50"/>
  <c r="N196" i="50"/>
  <c r="N197" i="50"/>
  <c r="N198" i="50"/>
  <c r="N199" i="50"/>
  <c r="N200" i="50"/>
  <c r="N201" i="50"/>
  <c r="N202" i="50"/>
  <c r="N203" i="50"/>
  <c r="N204" i="50"/>
  <c r="N205" i="50"/>
  <c r="N206" i="50"/>
  <c r="N207" i="50"/>
  <c r="N208" i="50"/>
  <c r="N209" i="50"/>
  <c r="N210" i="50"/>
  <c r="N211" i="50"/>
  <c r="N212" i="50"/>
  <c r="N213" i="50"/>
  <c r="N214" i="50"/>
  <c r="N123" i="50"/>
  <c r="N215" i="50"/>
  <c r="N96" i="50"/>
  <c r="N99" i="50"/>
  <c r="N216" i="50"/>
  <c r="N217" i="50"/>
  <c r="N218" i="50"/>
  <c r="N219" i="50"/>
  <c r="N220" i="50"/>
  <c r="N221" i="50"/>
  <c r="N222" i="50"/>
  <c r="N223" i="50"/>
  <c r="N224" i="50"/>
  <c r="N225" i="50"/>
  <c r="N226" i="50"/>
  <c r="N227" i="50"/>
  <c r="N228" i="50"/>
  <c r="J5" i="49"/>
  <c r="J7" i="49"/>
  <c r="J8" i="49"/>
  <c r="J21" i="49"/>
  <c r="J6" i="49"/>
  <c r="J9" i="49"/>
  <c r="J12" i="49"/>
  <c r="J10" i="49"/>
  <c r="J27" i="49"/>
  <c r="J31" i="49"/>
  <c r="J23" i="49"/>
  <c r="J28" i="49"/>
  <c r="J22" i="49"/>
  <c r="J11" i="49"/>
  <c r="J16" i="49"/>
  <c r="J17" i="49"/>
  <c r="J15" i="49"/>
  <c r="J13" i="49"/>
  <c r="J14" i="49"/>
  <c r="J20" i="49"/>
  <c r="J19" i="49"/>
  <c r="J35" i="49"/>
  <c r="J43" i="49"/>
  <c r="J30" i="49"/>
  <c r="J34" i="49"/>
  <c r="J25" i="49"/>
  <c r="J18" i="49"/>
  <c r="J33" i="49"/>
  <c r="J39" i="49"/>
  <c r="J75" i="49"/>
  <c r="J32" i="49"/>
  <c r="J40" i="49"/>
  <c r="J50" i="49"/>
  <c r="J24" i="49"/>
  <c r="J57" i="49"/>
  <c r="J42" i="49"/>
  <c r="J45" i="49"/>
  <c r="J46" i="49"/>
  <c r="J81" i="49"/>
  <c r="J47" i="49"/>
  <c r="J37" i="49"/>
  <c r="J60" i="49"/>
  <c r="J48" i="49"/>
  <c r="J49" i="49"/>
  <c r="J44" i="49"/>
  <c r="J56" i="49"/>
  <c r="J36" i="49"/>
  <c r="J61" i="49"/>
  <c r="J62" i="49"/>
  <c r="J64" i="49"/>
  <c r="J66" i="49"/>
  <c r="J26" i="49"/>
  <c r="J29" i="49"/>
  <c r="J65" i="49"/>
  <c r="J73" i="49"/>
  <c r="J52" i="49"/>
  <c r="J76" i="49"/>
  <c r="J77" i="49"/>
  <c r="J53" i="49"/>
  <c r="J96" i="49"/>
  <c r="J54" i="49"/>
  <c r="J55" i="49"/>
  <c r="J70" i="49"/>
  <c r="J58" i="49"/>
  <c r="J41" i="49"/>
  <c r="J100" i="49"/>
  <c r="J82" i="49"/>
  <c r="J83" i="49"/>
  <c r="J84" i="49"/>
  <c r="J51" i="49"/>
  <c r="J85" i="49"/>
  <c r="J59" i="49"/>
  <c r="J78" i="49"/>
  <c r="J104" i="49"/>
  <c r="J63" i="49"/>
  <c r="J105" i="49"/>
  <c r="J86" i="49"/>
  <c r="J87" i="49"/>
  <c r="J109" i="49"/>
  <c r="J111" i="49"/>
  <c r="J89" i="49"/>
  <c r="J90" i="49"/>
  <c r="J112" i="49"/>
  <c r="J92" i="49"/>
  <c r="J93" i="49"/>
  <c r="J114" i="49"/>
  <c r="J38" i="49"/>
  <c r="J88" i="49"/>
  <c r="J67" i="49"/>
  <c r="J68" i="49"/>
  <c r="J69" i="49"/>
  <c r="J115" i="49"/>
  <c r="J71" i="49"/>
  <c r="J72" i="49"/>
  <c r="J97" i="49"/>
  <c r="J117" i="49"/>
  <c r="J74" i="49"/>
  <c r="J118" i="49"/>
  <c r="J119" i="49"/>
  <c r="J101" i="49"/>
  <c r="J121" i="49"/>
  <c r="J102" i="49"/>
  <c r="J79" i="49"/>
  <c r="J123" i="49"/>
  <c r="J126" i="49"/>
  <c r="J98" i="49"/>
  <c r="J106" i="49"/>
  <c r="J127" i="49"/>
  <c r="J107" i="49"/>
  <c r="J80" i="49"/>
  <c r="J129" i="49"/>
  <c r="J130" i="49"/>
  <c r="J131" i="49"/>
  <c r="J113" i="49"/>
  <c r="J108" i="49"/>
  <c r="J134" i="49"/>
  <c r="J135" i="49"/>
  <c r="J116" i="49"/>
  <c r="J136" i="49"/>
  <c r="J137" i="49"/>
  <c r="J91" i="49"/>
  <c r="J94" i="49"/>
  <c r="J139" i="49"/>
  <c r="J122" i="49"/>
  <c r="J140" i="49"/>
  <c r="J142" i="49"/>
  <c r="J143" i="49"/>
  <c r="J144" i="49"/>
  <c r="J145" i="49"/>
  <c r="J146" i="49"/>
  <c r="J147" i="49"/>
  <c r="J124" i="49"/>
  <c r="J125" i="49"/>
  <c r="J148" i="49"/>
  <c r="J149" i="49"/>
  <c r="J150" i="49"/>
  <c r="J128" i="49"/>
  <c r="J99" i="49"/>
  <c r="J151" i="49"/>
  <c r="J152" i="49"/>
  <c r="J154" i="49"/>
  <c r="J156" i="49"/>
  <c r="J157" i="49"/>
  <c r="J103" i="49"/>
  <c r="J158" i="49"/>
  <c r="J160" i="49"/>
  <c r="J161" i="49"/>
  <c r="J162" i="49"/>
  <c r="J163" i="49"/>
  <c r="J164" i="49"/>
  <c r="J165" i="49"/>
  <c r="J166" i="49"/>
  <c r="J167" i="49"/>
  <c r="J168" i="49"/>
  <c r="J171" i="49"/>
  <c r="J110" i="49"/>
  <c r="J172" i="49"/>
  <c r="J173" i="49"/>
  <c r="J174" i="49"/>
  <c r="J175" i="49"/>
  <c r="J176" i="49"/>
  <c r="J177" i="49"/>
  <c r="J141" i="49"/>
  <c r="J133" i="49"/>
  <c r="J178" i="49"/>
  <c r="J179" i="49"/>
  <c r="J180" i="49"/>
  <c r="J181" i="49"/>
  <c r="J138" i="49"/>
  <c r="J182" i="49"/>
  <c r="J120" i="49"/>
  <c r="J183" i="49"/>
  <c r="J184" i="49"/>
  <c r="J185" i="49"/>
  <c r="J159" i="49"/>
  <c r="J186" i="49"/>
  <c r="J187" i="49"/>
  <c r="J188" i="49"/>
  <c r="J153" i="49"/>
  <c r="J155" i="49"/>
  <c r="J169" i="49"/>
  <c r="J189" i="49"/>
  <c r="J170" i="49"/>
  <c r="J190" i="49"/>
  <c r="J191" i="49"/>
  <c r="J192" i="49"/>
  <c r="J193" i="49"/>
  <c r="J132" i="49"/>
  <c r="J195" i="49"/>
  <c r="J196" i="49"/>
  <c r="J197" i="49"/>
  <c r="J198" i="49"/>
  <c r="J199" i="49"/>
  <c r="J200" i="49"/>
  <c r="J201" i="49"/>
  <c r="J202" i="49"/>
  <c r="J203" i="49"/>
  <c r="J204" i="49"/>
  <c r="J205" i="49"/>
  <c r="J206" i="49"/>
  <c r="J207" i="49"/>
  <c r="J208" i="49"/>
  <c r="J209" i="49"/>
  <c r="J210" i="49"/>
  <c r="J211" i="49"/>
  <c r="J212" i="49"/>
  <c r="J194" i="49"/>
  <c r="J215" i="49"/>
  <c r="J221" i="49"/>
  <c r="J225" i="49"/>
  <c r="J226" i="49"/>
  <c r="J231" i="49"/>
  <c r="J232" i="49"/>
  <c r="J216" i="49"/>
  <c r="J233" i="49"/>
  <c r="J234" i="49"/>
  <c r="J235" i="49"/>
  <c r="J236" i="49"/>
  <c r="J237" i="49"/>
  <c r="J238" i="49"/>
  <c r="J239" i="49"/>
  <c r="J240" i="49"/>
  <c r="J241" i="49"/>
  <c r="J242" i="49"/>
  <c r="J243" i="49"/>
  <c r="J244" i="49"/>
  <c r="J245" i="49"/>
  <c r="J246" i="49"/>
  <c r="J247" i="49"/>
  <c r="J248" i="49"/>
  <c r="J249" i="49"/>
  <c r="J250" i="49"/>
  <c r="J227" i="49"/>
  <c r="J251" i="49"/>
  <c r="J252" i="49"/>
  <c r="J253" i="49"/>
  <c r="J254" i="49"/>
  <c r="J255" i="49"/>
  <c r="J256" i="49"/>
  <c r="J257" i="49"/>
  <c r="J258" i="49"/>
  <c r="J259" i="49"/>
  <c r="J260" i="49"/>
  <c r="J217" i="49"/>
  <c r="J261" i="49"/>
  <c r="J262" i="49"/>
  <c r="J263" i="49"/>
  <c r="J264" i="49"/>
  <c r="J218" i="49"/>
  <c r="J265" i="49"/>
  <c r="J266" i="49"/>
  <c r="J267" i="49"/>
  <c r="J268" i="49"/>
  <c r="J269" i="49"/>
  <c r="J270" i="49"/>
  <c r="J271" i="49"/>
  <c r="J272" i="49"/>
  <c r="J273" i="49"/>
  <c r="J274" i="49"/>
  <c r="J275" i="49"/>
  <c r="J276" i="49"/>
  <c r="J214" i="49"/>
  <c r="J277" i="49"/>
  <c r="J278" i="49"/>
  <c r="J222" i="49"/>
  <c r="J279" i="49"/>
  <c r="J228" i="49"/>
  <c r="J280" i="49"/>
  <c r="J229" i="49"/>
  <c r="J281" i="49"/>
  <c r="J282" i="49"/>
  <c r="J283" i="49"/>
  <c r="J284" i="49"/>
  <c r="J285" i="49"/>
  <c r="J223" i="49"/>
  <c r="J286" i="49"/>
  <c r="J287" i="49"/>
  <c r="J288" i="49"/>
  <c r="J289" i="49"/>
  <c r="J290" i="49"/>
  <c r="J291" i="49"/>
  <c r="J292" i="49"/>
  <c r="J293" i="49"/>
  <c r="J294" i="49"/>
  <c r="J230" i="49"/>
  <c r="J295" i="49"/>
  <c r="J296" i="49"/>
  <c r="J297" i="49"/>
  <c r="J298" i="49"/>
  <c r="J299" i="49"/>
  <c r="J300" i="49"/>
  <c r="J301" i="49"/>
  <c r="J302" i="49"/>
  <c r="J303" i="49"/>
  <c r="J304" i="49"/>
  <c r="J219" i="49"/>
  <c r="J305" i="49"/>
  <c r="J306" i="49"/>
  <c r="J307" i="49"/>
  <c r="J308" i="49"/>
  <c r="J309" i="49"/>
  <c r="J310" i="49"/>
  <c r="J311" i="49"/>
  <c r="J312" i="49"/>
  <c r="J313" i="49"/>
  <c r="J314" i="49"/>
  <c r="J315" i="49"/>
  <c r="J316" i="49"/>
  <c r="J317" i="49"/>
  <c r="J318" i="49"/>
  <c r="J319" i="49"/>
  <c r="J320" i="49"/>
  <c r="J321" i="49"/>
  <c r="J322" i="49"/>
  <c r="J323" i="49"/>
  <c r="J324" i="49"/>
  <c r="J325" i="49"/>
  <c r="J326" i="49"/>
  <c r="J327" i="49"/>
  <c r="J328" i="49"/>
  <c r="J213" i="49"/>
  <c r="J224" i="49"/>
  <c r="J329" i="49"/>
  <c r="J330" i="49"/>
  <c r="J331" i="49"/>
  <c r="J332" i="49"/>
  <c r="J95" i="49"/>
  <c r="J333" i="49"/>
  <c r="J334" i="49"/>
  <c r="J220" i="49"/>
  <c r="J335" i="49"/>
  <c r="J336" i="49"/>
  <c r="J337" i="49"/>
  <c r="J338" i="49"/>
  <c r="J339" i="49"/>
  <c r="J340" i="49"/>
  <c r="J341" i="49"/>
  <c r="J342" i="49"/>
  <c r="J343" i="49"/>
  <c r="J344" i="49"/>
  <c r="J345" i="49"/>
  <c r="J346" i="49"/>
  <c r="L5" i="49"/>
  <c r="L7" i="49"/>
  <c r="L8" i="49"/>
  <c r="L21" i="49"/>
  <c r="L6" i="49"/>
  <c r="L9" i="49"/>
  <c r="L12" i="49"/>
  <c r="L10" i="49"/>
  <c r="L27" i="49"/>
  <c r="L31" i="49"/>
  <c r="L23" i="49"/>
  <c r="L28" i="49"/>
  <c r="L22" i="49"/>
  <c r="L11" i="49"/>
  <c r="L16" i="49"/>
  <c r="L17" i="49"/>
  <c r="L15" i="49"/>
  <c r="L13" i="49"/>
  <c r="L14" i="49"/>
  <c r="L20" i="49"/>
  <c r="L19" i="49"/>
  <c r="L35" i="49"/>
  <c r="L43" i="49"/>
  <c r="L30" i="49"/>
  <c r="L34" i="49"/>
  <c r="L25" i="49"/>
  <c r="L18" i="49"/>
  <c r="L33" i="49"/>
  <c r="L39" i="49"/>
  <c r="L75" i="49"/>
  <c r="L32" i="49"/>
  <c r="L40" i="49"/>
  <c r="L50" i="49"/>
  <c r="L24" i="49"/>
  <c r="L57" i="49"/>
  <c r="L42" i="49"/>
  <c r="L45" i="49"/>
  <c r="L46" i="49"/>
  <c r="L81" i="49"/>
  <c r="L47" i="49"/>
  <c r="L37" i="49"/>
  <c r="L60" i="49"/>
  <c r="L48" i="49"/>
  <c r="L49" i="49"/>
  <c r="L44" i="49"/>
  <c r="L56" i="49"/>
  <c r="L36" i="49"/>
  <c r="L61" i="49"/>
  <c r="L62" i="49"/>
  <c r="L64" i="49"/>
  <c r="L66" i="49"/>
  <c r="L26" i="49"/>
  <c r="L29" i="49"/>
  <c r="L65" i="49"/>
  <c r="L73" i="49"/>
  <c r="L52" i="49"/>
  <c r="L76" i="49"/>
  <c r="L77" i="49"/>
  <c r="L53" i="49"/>
  <c r="L96" i="49"/>
  <c r="L54" i="49"/>
  <c r="L55" i="49"/>
  <c r="L70" i="49"/>
  <c r="L58" i="49"/>
  <c r="L41" i="49"/>
  <c r="L100" i="49"/>
  <c r="L82" i="49"/>
  <c r="L83" i="49"/>
  <c r="L84" i="49"/>
  <c r="L51" i="49"/>
  <c r="L85" i="49"/>
  <c r="L59" i="49"/>
  <c r="L78" i="49"/>
  <c r="L104" i="49"/>
  <c r="L63" i="49"/>
  <c r="L105" i="49"/>
  <c r="L86" i="49"/>
  <c r="L87" i="49"/>
  <c r="L109" i="49"/>
  <c r="L111" i="49"/>
  <c r="L89" i="49"/>
  <c r="L90" i="49"/>
  <c r="L112" i="49"/>
  <c r="L92" i="49"/>
  <c r="L93" i="49"/>
  <c r="L114" i="49"/>
  <c r="L38" i="49"/>
  <c r="L88" i="49"/>
  <c r="L67" i="49"/>
  <c r="L68" i="49"/>
  <c r="L69" i="49"/>
  <c r="L115" i="49"/>
  <c r="L71" i="49"/>
  <c r="L72" i="49"/>
  <c r="L97" i="49"/>
  <c r="L117" i="49"/>
  <c r="L74" i="49"/>
  <c r="L118" i="49"/>
  <c r="L119" i="49"/>
  <c r="L101" i="49"/>
  <c r="L121" i="49"/>
  <c r="L102" i="49"/>
  <c r="L79" i="49"/>
  <c r="L123" i="49"/>
  <c r="L126" i="49"/>
  <c r="L98" i="49"/>
  <c r="L106" i="49"/>
  <c r="L127" i="49"/>
  <c r="L107" i="49"/>
  <c r="L80" i="49"/>
  <c r="L129" i="49"/>
  <c r="L130" i="49"/>
  <c r="L131" i="49"/>
  <c r="L113" i="49"/>
  <c r="L108" i="49"/>
  <c r="L134" i="49"/>
  <c r="L135" i="49"/>
  <c r="L116" i="49"/>
  <c r="L136" i="49"/>
  <c r="L137" i="49"/>
  <c r="L91" i="49"/>
  <c r="L94" i="49"/>
  <c r="L139" i="49"/>
  <c r="L122" i="49"/>
  <c r="L140" i="49"/>
  <c r="L142" i="49"/>
  <c r="L143" i="49"/>
  <c r="L144" i="49"/>
  <c r="L145" i="49"/>
  <c r="L146" i="49"/>
  <c r="L147" i="49"/>
  <c r="L124" i="49"/>
  <c r="L125" i="49"/>
  <c r="L148" i="49"/>
  <c r="L149" i="49"/>
  <c r="L150" i="49"/>
  <c r="L128" i="49"/>
  <c r="L99" i="49"/>
  <c r="L151" i="49"/>
  <c r="L152" i="49"/>
  <c r="L154" i="49"/>
  <c r="L156" i="49"/>
  <c r="L157" i="49"/>
  <c r="L103" i="49"/>
  <c r="L158" i="49"/>
  <c r="L160" i="49"/>
  <c r="L161" i="49"/>
  <c r="L162" i="49"/>
  <c r="L163" i="49"/>
  <c r="L164" i="49"/>
  <c r="L165" i="49"/>
  <c r="L166" i="49"/>
  <c r="L167" i="49"/>
  <c r="L168" i="49"/>
  <c r="L171" i="49"/>
  <c r="L110" i="49"/>
  <c r="L172" i="49"/>
  <c r="L173" i="49"/>
  <c r="L174" i="49"/>
  <c r="L175" i="49"/>
  <c r="L176" i="49"/>
  <c r="L177" i="49"/>
  <c r="L141" i="49"/>
  <c r="L133" i="49"/>
  <c r="L178" i="49"/>
  <c r="L179" i="49"/>
  <c r="L180" i="49"/>
  <c r="L181" i="49"/>
  <c r="L138" i="49"/>
  <c r="L182" i="49"/>
  <c r="L120" i="49"/>
  <c r="L183" i="49"/>
  <c r="L184" i="49"/>
  <c r="L185" i="49"/>
  <c r="L159" i="49"/>
  <c r="L186" i="49"/>
  <c r="L187" i="49"/>
  <c r="L188" i="49"/>
  <c r="L153" i="49"/>
  <c r="L155" i="49"/>
  <c r="L169" i="49"/>
  <c r="L189" i="49"/>
  <c r="L170" i="49"/>
  <c r="L190" i="49"/>
  <c r="L191" i="49"/>
  <c r="L192" i="49"/>
  <c r="L193" i="49"/>
  <c r="L132" i="49"/>
  <c r="L195" i="49"/>
  <c r="L196" i="49"/>
  <c r="L197" i="49"/>
  <c r="L198" i="49"/>
  <c r="L199" i="49"/>
  <c r="L200" i="49"/>
  <c r="L201" i="49"/>
  <c r="L202" i="49"/>
  <c r="L203" i="49"/>
  <c r="L204" i="49"/>
  <c r="L205" i="49"/>
  <c r="L206" i="49"/>
  <c r="L207" i="49"/>
  <c r="L208" i="49"/>
  <c r="L209" i="49"/>
  <c r="L210" i="49"/>
  <c r="L211" i="49"/>
  <c r="L212" i="49"/>
  <c r="L194" i="49"/>
  <c r="L215" i="49"/>
  <c r="L221" i="49"/>
  <c r="L225" i="49"/>
  <c r="L226" i="49"/>
  <c r="L231" i="49"/>
  <c r="L232" i="49"/>
  <c r="L216" i="49"/>
  <c r="L233" i="49"/>
  <c r="L234" i="49"/>
  <c r="L235" i="49"/>
  <c r="L236" i="49"/>
  <c r="L237" i="49"/>
  <c r="L238" i="49"/>
  <c r="L239" i="49"/>
  <c r="L240" i="49"/>
  <c r="L241" i="49"/>
  <c r="L242" i="49"/>
  <c r="L243" i="49"/>
  <c r="L244" i="49"/>
  <c r="L245" i="49"/>
  <c r="L246" i="49"/>
  <c r="L247" i="49"/>
  <c r="L248" i="49"/>
  <c r="L249" i="49"/>
  <c r="L250" i="49"/>
  <c r="L227" i="49"/>
  <c r="L251" i="49"/>
  <c r="L252" i="49"/>
  <c r="L253" i="49"/>
  <c r="L254" i="49"/>
  <c r="L255" i="49"/>
  <c r="L256" i="49"/>
  <c r="L257" i="49"/>
  <c r="L258" i="49"/>
  <c r="L259" i="49"/>
  <c r="L260" i="49"/>
  <c r="L217" i="49"/>
  <c r="L261" i="49"/>
  <c r="L262" i="49"/>
  <c r="L263" i="49"/>
  <c r="L264" i="49"/>
  <c r="L218" i="49"/>
  <c r="L265" i="49"/>
  <c r="L266" i="49"/>
  <c r="L267" i="49"/>
  <c r="L268" i="49"/>
  <c r="L269" i="49"/>
  <c r="L270" i="49"/>
  <c r="L271" i="49"/>
  <c r="L272" i="49"/>
  <c r="L273" i="49"/>
  <c r="L274" i="49"/>
  <c r="L275" i="49"/>
  <c r="L276" i="49"/>
  <c r="L214" i="49"/>
  <c r="L277" i="49"/>
  <c r="L278" i="49"/>
  <c r="L222" i="49"/>
  <c r="L279" i="49"/>
  <c r="L228" i="49"/>
  <c r="L280" i="49"/>
  <c r="L229" i="49"/>
  <c r="L281" i="49"/>
  <c r="L282" i="49"/>
  <c r="L283" i="49"/>
  <c r="L284" i="49"/>
  <c r="L285" i="49"/>
  <c r="L223" i="49"/>
  <c r="L286" i="49"/>
  <c r="L287" i="49"/>
  <c r="L288" i="49"/>
  <c r="L289" i="49"/>
  <c r="L290" i="49"/>
  <c r="L291" i="49"/>
  <c r="L292" i="49"/>
  <c r="L293" i="49"/>
  <c r="L294" i="49"/>
  <c r="L230" i="49"/>
  <c r="L295" i="49"/>
  <c r="L296" i="49"/>
  <c r="L297" i="49"/>
  <c r="L298" i="49"/>
  <c r="L299" i="49"/>
  <c r="L300" i="49"/>
  <c r="L301" i="49"/>
  <c r="L302" i="49"/>
  <c r="L303" i="49"/>
  <c r="L304" i="49"/>
  <c r="L219" i="49"/>
  <c r="L305" i="49"/>
  <c r="L306" i="49"/>
  <c r="L307" i="49"/>
  <c r="L308" i="49"/>
  <c r="L309" i="49"/>
  <c r="L310" i="49"/>
  <c r="L311" i="49"/>
  <c r="L312" i="49"/>
  <c r="L313" i="49"/>
  <c r="L314" i="49"/>
  <c r="L315" i="49"/>
  <c r="L316" i="49"/>
  <c r="L317" i="49"/>
  <c r="L318" i="49"/>
  <c r="L319" i="49"/>
  <c r="L320" i="49"/>
  <c r="L321" i="49"/>
  <c r="L322" i="49"/>
  <c r="L323" i="49"/>
  <c r="L324" i="49"/>
  <c r="L325" i="49"/>
  <c r="L326" i="49"/>
  <c r="L327" i="49"/>
  <c r="L328" i="49"/>
  <c r="L213" i="49"/>
  <c r="L224" i="49"/>
  <c r="L329" i="49"/>
  <c r="L330" i="49"/>
  <c r="L331" i="49"/>
  <c r="L332" i="49"/>
  <c r="L95" i="49"/>
  <c r="L333" i="49"/>
  <c r="L334" i="49"/>
  <c r="L220" i="49"/>
  <c r="L335" i="49"/>
  <c r="L336" i="49"/>
  <c r="L337" i="49"/>
  <c r="L338" i="49"/>
  <c r="L339" i="49"/>
  <c r="L340" i="49"/>
  <c r="L341" i="49"/>
  <c r="L342" i="49"/>
  <c r="L343" i="49"/>
  <c r="L344" i="49"/>
  <c r="L345" i="49"/>
  <c r="L346" i="49"/>
  <c r="N5" i="49"/>
  <c r="N7" i="49"/>
  <c r="N8" i="49"/>
  <c r="N21" i="49"/>
  <c r="N6" i="49"/>
  <c r="N9" i="49"/>
  <c r="N12" i="49"/>
  <c r="N10" i="49"/>
  <c r="N27" i="49"/>
  <c r="N31" i="49"/>
  <c r="N23" i="49"/>
  <c r="N28" i="49"/>
  <c r="N22" i="49"/>
  <c r="N11" i="49"/>
  <c r="N16" i="49"/>
  <c r="N17" i="49"/>
  <c r="N15" i="49"/>
  <c r="N13" i="49"/>
  <c r="N14" i="49"/>
  <c r="N20" i="49"/>
  <c r="N19" i="49"/>
  <c r="N35" i="49"/>
  <c r="N43" i="49"/>
  <c r="N30" i="49"/>
  <c r="N34" i="49"/>
  <c r="N25" i="49"/>
  <c r="N18" i="49"/>
  <c r="N33" i="49"/>
  <c r="N39" i="49"/>
  <c r="N75" i="49"/>
  <c r="N32" i="49"/>
  <c r="N40" i="49"/>
  <c r="N50" i="49"/>
  <c r="N24" i="49"/>
  <c r="N57" i="49"/>
  <c r="N42" i="49"/>
  <c r="N45" i="49"/>
  <c r="N46" i="49"/>
  <c r="N81" i="49"/>
  <c r="N47" i="49"/>
  <c r="N37" i="49"/>
  <c r="N60" i="49"/>
  <c r="N48" i="49"/>
  <c r="N49" i="49"/>
  <c r="N44" i="49"/>
  <c r="N56" i="49"/>
  <c r="N36" i="49"/>
  <c r="N61" i="49"/>
  <c r="N62" i="49"/>
  <c r="N64" i="49"/>
  <c r="N66" i="49"/>
  <c r="N26" i="49"/>
  <c r="N29" i="49"/>
  <c r="N65" i="49"/>
  <c r="N73" i="49"/>
  <c r="N52" i="49"/>
  <c r="N76" i="49"/>
  <c r="N77" i="49"/>
  <c r="N53" i="49"/>
  <c r="N96" i="49"/>
  <c r="N54" i="49"/>
  <c r="N55" i="49"/>
  <c r="N70" i="49"/>
  <c r="N58" i="49"/>
  <c r="N41" i="49"/>
  <c r="N100" i="49"/>
  <c r="N82" i="49"/>
  <c r="N83" i="49"/>
  <c r="N84" i="49"/>
  <c r="N51" i="49"/>
  <c r="N85" i="49"/>
  <c r="N59" i="49"/>
  <c r="N78" i="49"/>
  <c r="N104" i="49"/>
  <c r="N63" i="49"/>
  <c r="N105" i="49"/>
  <c r="N86" i="49"/>
  <c r="N87" i="49"/>
  <c r="N109" i="49"/>
  <c r="N111" i="49"/>
  <c r="N89" i="49"/>
  <c r="N90" i="49"/>
  <c r="N112" i="49"/>
  <c r="N92" i="49"/>
  <c r="N93" i="49"/>
  <c r="N114" i="49"/>
  <c r="N38" i="49"/>
  <c r="N88" i="49"/>
  <c r="N67" i="49"/>
  <c r="N68" i="49"/>
  <c r="N69" i="49"/>
  <c r="N115" i="49"/>
  <c r="N71" i="49"/>
  <c r="N72" i="49"/>
  <c r="N97" i="49"/>
  <c r="N117" i="49"/>
  <c r="N74" i="49"/>
  <c r="N118" i="49"/>
  <c r="N119" i="49"/>
  <c r="N101" i="49"/>
  <c r="N121" i="49"/>
  <c r="N102" i="49"/>
  <c r="N79" i="49"/>
  <c r="N123" i="49"/>
  <c r="N126" i="49"/>
  <c r="N98" i="49"/>
  <c r="N106" i="49"/>
  <c r="N127" i="49"/>
  <c r="N107" i="49"/>
  <c r="N80" i="49"/>
  <c r="N129" i="49"/>
  <c r="N130" i="49"/>
  <c r="N131" i="49"/>
  <c r="N113" i="49"/>
  <c r="N108" i="49"/>
  <c r="N134" i="49"/>
  <c r="N135" i="49"/>
  <c r="N116" i="49"/>
  <c r="N136" i="49"/>
  <c r="N137" i="49"/>
  <c r="N91" i="49"/>
  <c r="N94" i="49"/>
  <c r="N139" i="49"/>
  <c r="N122" i="49"/>
  <c r="N140" i="49"/>
  <c r="N142" i="49"/>
  <c r="N143" i="49"/>
  <c r="N144" i="49"/>
  <c r="N145" i="49"/>
  <c r="N146" i="49"/>
  <c r="N147" i="49"/>
  <c r="N124" i="49"/>
  <c r="N125" i="49"/>
  <c r="N148" i="49"/>
  <c r="N149" i="49"/>
  <c r="N150" i="49"/>
  <c r="N128" i="49"/>
  <c r="N99" i="49"/>
  <c r="N151" i="49"/>
  <c r="N152" i="49"/>
  <c r="N154" i="49"/>
  <c r="N156" i="49"/>
  <c r="N157" i="49"/>
  <c r="N103" i="49"/>
  <c r="N158" i="49"/>
  <c r="N160" i="49"/>
  <c r="N161" i="49"/>
  <c r="N162" i="49"/>
  <c r="N163" i="49"/>
  <c r="N164" i="49"/>
  <c r="N165" i="49"/>
  <c r="N166" i="49"/>
  <c r="N167" i="49"/>
  <c r="N168" i="49"/>
  <c r="N171" i="49"/>
  <c r="N110" i="49"/>
  <c r="N172" i="49"/>
  <c r="N173" i="49"/>
  <c r="N174" i="49"/>
  <c r="N175" i="49"/>
  <c r="N176" i="49"/>
  <c r="N177" i="49"/>
  <c r="N141" i="49"/>
  <c r="N133" i="49"/>
  <c r="N178" i="49"/>
  <c r="N179" i="49"/>
  <c r="N180" i="49"/>
  <c r="N181" i="49"/>
  <c r="N138" i="49"/>
  <c r="N182" i="49"/>
  <c r="N120" i="49"/>
  <c r="N183" i="49"/>
  <c r="N184" i="49"/>
  <c r="N185" i="49"/>
  <c r="N159" i="49"/>
  <c r="N186" i="49"/>
  <c r="N187" i="49"/>
  <c r="N188" i="49"/>
  <c r="N153" i="49"/>
  <c r="N155" i="49"/>
  <c r="N169" i="49"/>
  <c r="N189" i="49"/>
  <c r="N170" i="49"/>
  <c r="N190" i="49"/>
  <c r="N191" i="49"/>
  <c r="N192" i="49"/>
  <c r="N193" i="49"/>
  <c r="N132" i="49"/>
  <c r="N195" i="49"/>
  <c r="N196" i="49"/>
  <c r="N197" i="49"/>
  <c r="N198" i="49"/>
  <c r="N199" i="49"/>
  <c r="N200" i="49"/>
  <c r="N201" i="49"/>
  <c r="N202" i="49"/>
  <c r="N203" i="49"/>
  <c r="N204" i="49"/>
  <c r="N205" i="49"/>
  <c r="N206" i="49"/>
  <c r="N207" i="49"/>
  <c r="N208" i="49"/>
  <c r="N209" i="49"/>
  <c r="N210" i="49"/>
  <c r="N211" i="49"/>
  <c r="N212" i="49"/>
  <c r="N194" i="49"/>
  <c r="N215" i="49"/>
  <c r="N221" i="49"/>
  <c r="N225" i="49"/>
  <c r="N226" i="49"/>
  <c r="N231" i="49"/>
  <c r="N232" i="49"/>
  <c r="N216" i="49"/>
  <c r="N233" i="49"/>
  <c r="N234" i="49"/>
  <c r="N235" i="49"/>
  <c r="N236" i="49"/>
  <c r="N237" i="49"/>
  <c r="N238" i="49"/>
  <c r="N239" i="49"/>
  <c r="N240" i="49"/>
  <c r="N241" i="49"/>
  <c r="N242" i="49"/>
  <c r="N243" i="49"/>
  <c r="N244" i="49"/>
  <c r="N245" i="49"/>
  <c r="N246" i="49"/>
  <c r="N247" i="49"/>
  <c r="N248" i="49"/>
  <c r="N249" i="49"/>
  <c r="N250" i="49"/>
  <c r="N227" i="49"/>
  <c r="N251" i="49"/>
  <c r="N252" i="49"/>
  <c r="N253" i="49"/>
  <c r="N254" i="49"/>
  <c r="N255" i="49"/>
  <c r="N256" i="49"/>
  <c r="N257" i="49"/>
  <c r="N258" i="49"/>
  <c r="N259" i="49"/>
  <c r="N260" i="49"/>
  <c r="N217" i="49"/>
  <c r="N261" i="49"/>
  <c r="N262" i="49"/>
  <c r="N263" i="49"/>
  <c r="N264" i="49"/>
  <c r="N218" i="49"/>
  <c r="N265" i="49"/>
  <c r="N266" i="49"/>
  <c r="N267" i="49"/>
  <c r="N268" i="49"/>
  <c r="N269" i="49"/>
  <c r="N270" i="49"/>
  <c r="N271" i="49"/>
  <c r="N272" i="49"/>
  <c r="N273" i="49"/>
  <c r="N274" i="49"/>
  <c r="N275" i="49"/>
  <c r="N276" i="49"/>
  <c r="N214" i="49"/>
  <c r="N277" i="49"/>
  <c r="N278" i="49"/>
  <c r="N222" i="49"/>
  <c r="N279" i="49"/>
  <c r="N228" i="49"/>
  <c r="N280" i="49"/>
  <c r="N229" i="49"/>
  <c r="N281" i="49"/>
  <c r="N282" i="49"/>
  <c r="N283" i="49"/>
  <c r="N284" i="49"/>
  <c r="N285" i="49"/>
  <c r="N223" i="49"/>
  <c r="N286" i="49"/>
  <c r="N287" i="49"/>
  <c r="N288" i="49"/>
  <c r="N289" i="49"/>
  <c r="N290" i="49"/>
  <c r="N291" i="49"/>
  <c r="N292" i="49"/>
  <c r="N293" i="49"/>
  <c r="N294" i="49"/>
  <c r="N230" i="49"/>
  <c r="N295" i="49"/>
  <c r="N296" i="49"/>
  <c r="N297" i="49"/>
  <c r="N298" i="49"/>
  <c r="N299" i="49"/>
  <c r="N300" i="49"/>
  <c r="N301" i="49"/>
  <c r="N302" i="49"/>
  <c r="N303" i="49"/>
  <c r="N304" i="49"/>
  <c r="N219" i="49"/>
  <c r="N305" i="49"/>
  <c r="N306" i="49"/>
  <c r="N307" i="49"/>
  <c r="N308" i="49"/>
  <c r="N309" i="49"/>
  <c r="N310" i="49"/>
  <c r="N311" i="49"/>
  <c r="N312" i="49"/>
  <c r="N313" i="49"/>
  <c r="N314" i="49"/>
  <c r="N315" i="49"/>
  <c r="N316" i="49"/>
  <c r="N317" i="49"/>
  <c r="N318" i="49"/>
  <c r="N319" i="49"/>
  <c r="N320" i="49"/>
  <c r="N321" i="49"/>
  <c r="N322" i="49"/>
  <c r="N323" i="49"/>
  <c r="N324" i="49"/>
  <c r="N325" i="49"/>
  <c r="N326" i="49"/>
  <c r="N327" i="49"/>
  <c r="N328" i="49"/>
  <c r="N213" i="49"/>
  <c r="N224" i="49"/>
  <c r="N329" i="49"/>
  <c r="N330" i="49"/>
  <c r="N331" i="49"/>
  <c r="N332" i="49"/>
  <c r="N95" i="49"/>
  <c r="N333" i="49"/>
  <c r="N334" i="49"/>
  <c r="N220" i="49"/>
  <c r="N335" i="49"/>
  <c r="N336" i="49"/>
  <c r="N337" i="49"/>
  <c r="N338" i="49"/>
  <c r="N339" i="49"/>
  <c r="N340" i="49"/>
  <c r="N341" i="49"/>
  <c r="N342" i="49"/>
  <c r="N343" i="49"/>
  <c r="N344" i="49"/>
  <c r="N345" i="49"/>
  <c r="N346" i="49"/>
  <c r="J7" i="47"/>
  <c r="J12" i="47"/>
  <c r="J8" i="47"/>
  <c r="J6" i="47"/>
  <c r="J5" i="47"/>
  <c r="J19" i="47"/>
  <c r="J10" i="47"/>
  <c r="J32" i="47"/>
  <c r="J20" i="47"/>
  <c r="J29" i="47"/>
  <c r="J38" i="47"/>
  <c r="J18" i="47"/>
  <c r="J13" i="47"/>
  <c r="J33" i="47"/>
  <c r="J15" i="47"/>
  <c r="J17" i="47"/>
  <c r="J9" i="47"/>
  <c r="J16" i="47"/>
  <c r="J11" i="47"/>
  <c r="J35" i="47"/>
  <c r="J30" i="47"/>
  <c r="J45" i="47"/>
  <c r="J28" i="47"/>
  <c r="J26" i="47"/>
  <c r="J34" i="47"/>
  <c r="J27" i="47"/>
  <c r="J25" i="47"/>
  <c r="J14" i="47"/>
  <c r="J42" i="47"/>
  <c r="J48" i="47"/>
  <c r="J63" i="47"/>
  <c r="J39" i="47"/>
  <c r="J44" i="47"/>
  <c r="J24" i="47"/>
  <c r="J21" i="47"/>
  <c r="J54" i="47"/>
  <c r="J37" i="47"/>
  <c r="J67" i="47"/>
  <c r="J36" i="47"/>
  <c r="J22" i="47"/>
  <c r="J56" i="47"/>
  <c r="J55" i="47"/>
  <c r="J75" i="47"/>
  <c r="J77" i="47"/>
  <c r="J23" i="47"/>
  <c r="J78" i="47"/>
  <c r="J61" i="47"/>
  <c r="J40" i="47"/>
  <c r="J58" i="47"/>
  <c r="J62" i="47"/>
  <c r="J81" i="47"/>
  <c r="J83" i="47"/>
  <c r="J66" i="47"/>
  <c r="J84" i="47"/>
  <c r="J51" i="47"/>
  <c r="J31" i="47"/>
  <c r="J57" i="47"/>
  <c r="J86" i="47"/>
  <c r="J69" i="47"/>
  <c r="J87" i="47"/>
  <c r="J88" i="47"/>
  <c r="J71" i="47"/>
  <c r="J90" i="47"/>
  <c r="J92" i="47"/>
  <c r="J52" i="47"/>
  <c r="J53" i="47"/>
  <c r="J93" i="47"/>
  <c r="J94" i="47"/>
  <c r="J95" i="47"/>
  <c r="J97" i="47"/>
  <c r="J98" i="47"/>
  <c r="J70" i="47"/>
  <c r="J101" i="47"/>
  <c r="J47" i="47"/>
  <c r="J46" i="47"/>
  <c r="J72" i="47"/>
  <c r="J49" i="47"/>
  <c r="J50" i="47"/>
  <c r="J104" i="47"/>
  <c r="J82" i="47"/>
  <c r="J105" i="47"/>
  <c r="J106" i="47"/>
  <c r="J107" i="47"/>
  <c r="J108" i="47"/>
  <c r="J109" i="47"/>
  <c r="J79" i="47"/>
  <c r="J110" i="47"/>
  <c r="J80" i="47"/>
  <c r="J111" i="47"/>
  <c r="J112" i="47"/>
  <c r="J113" i="47"/>
  <c r="J59" i="47"/>
  <c r="J64" i="47"/>
  <c r="J65" i="47"/>
  <c r="J89" i="47"/>
  <c r="J114" i="47"/>
  <c r="J68" i="47"/>
  <c r="J115" i="47"/>
  <c r="J74" i="47"/>
  <c r="J91" i="47"/>
  <c r="J116" i="47"/>
  <c r="J117" i="47"/>
  <c r="J100" i="47"/>
  <c r="J99" i="47"/>
  <c r="J102" i="47"/>
  <c r="J73" i="47"/>
  <c r="J119" i="47"/>
  <c r="J103" i="47"/>
  <c r="J96" i="47"/>
  <c r="J120" i="47"/>
  <c r="J121" i="47"/>
  <c r="J60" i="47"/>
  <c r="J122" i="47"/>
  <c r="J123" i="47"/>
  <c r="J76" i="47"/>
  <c r="J124" i="47"/>
  <c r="J125" i="47"/>
  <c r="J126" i="47"/>
  <c r="J127" i="47"/>
  <c r="J128" i="47"/>
  <c r="J129" i="47"/>
  <c r="J130" i="47"/>
  <c r="J131" i="47"/>
  <c r="J132" i="47"/>
  <c r="J133" i="47"/>
  <c r="J134" i="47"/>
  <c r="J135" i="47"/>
  <c r="J118" i="47"/>
  <c r="J136" i="47"/>
  <c r="J137" i="47"/>
  <c r="J138" i="47"/>
  <c r="J139" i="47"/>
  <c r="J140" i="47"/>
  <c r="J141" i="47"/>
  <c r="J143" i="47"/>
  <c r="J145" i="47"/>
  <c r="J146" i="47"/>
  <c r="J147" i="47"/>
  <c r="J148" i="47"/>
  <c r="J149" i="47"/>
  <c r="J151" i="47"/>
  <c r="J85" i="47"/>
  <c r="J153" i="47"/>
  <c r="J154" i="47"/>
  <c r="J155" i="47"/>
  <c r="J156" i="47"/>
  <c r="J144" i="47"/>
  <c r="J158" i="47"/>
  <c r="J160" i="47"/>
  <c r="J163" i="47"/>
  <c r="J164" i="47"/>
  <c r="J167" i="47"/>
  <c r="J170" i="47"/>
  <c r="J166" i="47"/>
  <c r="J171" i="47"/>
  <c r="J172" i="47"/>
  <c r="J173" i="47"/>
  <c r="J174" i="47"/>
  <c r="J175" i="47"/>
  <c r="J176" i="47"/>
  <c r="J177" i="47"/>
  <c r="J178" i="47"/>
  <c r="J179" i="47"/>
  <c r="J180" i="47"/>
  <c r="J181" i="47"/>
  <c r="J182" i="47"/>
  <c r="J183" i="47"/>
  <c r="J184" i="47"/>
  <c r="J185" i="47"/>
  <c r="J186" i="47"/>
  <c r="J187" i="47"/>
  <c r="J168" i="47"/>
  <c r="J161" i="47"/>
  <c r="J188" i="47"/>
  <c r="J189" i="47"/>
  <c r="J190" i="47"/>
  <c r="J191" i="47"/>
  <c r="J157" i="47"/>
  <c r="J192" i="47"/>
  <c r="J193" i="47"/>
  <c r="J194" i="47"/>
  <c r="J195" i="47"/>
  <c r="J196" i="47"/>
  <c r="J197" i="47"/>
  <c r="J198" i="47"/>
  <c r="J199" i="47"/>
  <c r="J200" i="47"/>
  <c r="J201" i="47"/>
  <c r="J202" i="47"/>
  <c r="J203" i="47"/>
  <c r="J204" i="47"/>
  <c r="J205" i="47"/>
  <c r="J206" i="47"/>
  <c r="J207" i="47"/>
  <c r="J208" i="47"/>
  <c r="J209" i="47"/>
  <c r="J210" i="47"/>
  <c r="J41" i="47"/>
  <c r="J211" i="47"/>
  <c r="J212" i="47"/>
  <c r="J213" i="47"/>
  <c r="J214" i="47"/>
  <c r="J215" i="47"/>
  <c r="J216" i="47"/>
  <c r="J169" i="47"/>
  <c r="J217" i="47"/>
  <c r="J218" i="47"/>
  <c r="J219" i="47"/>
  <c r="J220" i="47"/>
  <c r="J221" i="47"/>
  <c r="J222" i="47"/>
  <c r="J223" i="47"/>
  <c r="J142" i="47"/>
  <c r="J224" i="47"/>
  <c r="J225" i="47"/>
  <c r="J226" i="47"/>
  <c r="J227" i="47"/>
  <c r="J228" i="47"/>
  <c r="J229" i="47"/>
  <c r="J230" i="47"/>
  <c r="J231" i="47"/>
  <c r="J232" i="47"/>
  <c r="J233" i="47"/>
  <c r="J234" i="47"/>
  <c r="J235" i="47"/>
  <c r="J152" i="47"/>
  <c r="J236" i="47"/>
  <c r="J237" i="47"/>
  <c r="J238" i="47"/>
  <c r="J43" i="47"/>
  <c r="J239" i="47"/>
  <c r="J240" i="47"/>
  <c r="J241" i="47"/>
  <c r="J242" i="47"/>
  <c r="J243" i="47"/>
  <c r="J244" i="47"/>
  <c r="J245" i="47"/>
  <c r="J246" i="47"/>
  <c r="J247" i="47"/>
  <c r="J248" i="47"/>
  <c r="J249" i="47"/>
  <c r="J250" i="47"/>
  <c r="J251" i="47"/>
  <c r="J252" i="47"/>
  <c r="J253" i="47"/>
  <c r="J254" i="47"/>
  <c r="J255" i="47"/>
  <c r="J256" i="47"/>
  <c r="J257" i="47"/>
  <c r="J258" i="47"/>
  <c r="J259" i="47"/>
  <c r="J260" i="47"/>
  <c r="J261" i="47"/>
  <c r="J262" i="47"/>
  <c r="J263" i="47"/>
  <c r="J264" i="47"/>
  <c r="J265" i="47"/>
  <c r="J266" i="47"/>
  <c r="J267" i="47"/>
  <c r="J268" i="47"/>
  <c r="J159" i="47"/>
  <c r="J269" i="47"/>
  <c r="J270" i="47"/>
  <c r="J271" i="47"/>
  <c r="J272" i="47"/>
  <c r="J273" i="47"/>
  <c r="J274" i="47"/>
  <c r="J275" i="47"/>
  <c r="J276" i="47"/>
  <c r="J277" i="47"/>
  <c r="J278" i="47"/>
  <c r="J279" i="47"/>
  <c r="J280" i="47"/>
  <c r="J281" i="47"/>
  <c r="J282" i="47"/>
  <c r="J283" i="47"/>
  <c r="J162" i="47"/>
  <c r="J284" i="47"/>
  <c r="J285" i="47"/>
  <c r="J286" i="47"/>
  <c r="J287" i="47"/>
  <c r="J288" i="47"/>
  <c r="J289" i="47"/>
  <c r="J290" i="47"/>
  <c r="J291" i="47"/>
  <c r="J150" i="47"/>
  <c r="J292" i="47"/>
  <c r="J293" i="47"/>
  <c r="J294" i="47"/>
  <c r="J295" i="47"/>
  <c r="J296" i="47"/>
  <c r="J297" i="47"/>
  <c r="J298" i="47"/>
  <c r="J299" i="47"/>
  <c r="J300" i="47"/>
  <c r="J301" i="47"/>
  <c r="J302" i="47"/>
  <c r="J303" i="47"/>
  <c r="J304" i="47"/>
  <c r="J305" i="47"/>
  <c r="J306" i="47"/>
  <c r="J307" i="47"/>
  <c r="J165" i="47"/>
  <c r="J308" i="47"/>
  <c r="J309" i="47"/>
  <c r="J310" i="47"/>
  <c r="J311" i="47"/>
  <c r="J312" i="47"/>
  <c r="J313" i="47"/>
  <c r="L7" i="47"/>
  <c r="L12" i="47"/>
  <c r="L8" i="47"/>
  <c r="L6" i="47"/>
  <c r="L5" i="47"/>
  <c r="L19" i="47"/>
  <c r="L10" i="47"/>
  <c r="L32" i="47"/>
  <c r="L20" i="47"/>
  <c r="L29" i="47"/>
  <c r="L38" i="47"/>
  <c r="L18" i="47"/>
  <c r="L13" i="47"/>
  <c r="L33" i="47"/>
  <c r="L15" i="47"/>
  <c r="L17" i="47"/>
  <c r="L9" i="47"/>
  <c r="L16" i="47"/>
  <c r="L11" i="47"/>
  <c r="L35" i="47"/>
  <c r="L30" i="47"/>
  <c r="L45" i="47"/>
  <c r="L28" i="47"/>
  <c r="L26" i="47"/>
  <c r="L34" i="47"/>
  <c r="L27" i="47"/>
  <c r="L25" i="47"/>
  <c r="L14" i="47"/>
  <c r="L42" i="47"/>
  <c r="L48" i="47"/>
  <c r="L63" i="47"/>
  <c r="L39" i="47"/>
  <c r="L44" i="47"/>
  <c r="L24" i="47"/>
  <c r="L21" i="47"/>
  <c r="L54" i="47"/>
  <c r="L37" i="47"/>
  <c r="L67" i="47"/>
  <c r="L36" i="47"/>
  <c r="L22" i="47"/>
  <c r="L56" i="47"/>
  <c r="L55" i="47"/>
  <c r="L75" i="47"/>
  <c r="L77" i="47"/>
  <c r="L23" i="47"/>
  <c r="L78" i="47"/>
  <c r="L61" i="47"/>
  <c r="L40" i="47"/>
  <c r="L58" i="47"/>
  <c r="L62" i="47"/>
  <c r="L81" i="47"/>
  <c r="L83" i="47"/>
  <c r="L66" i="47"/>
  <c r="L84" i="47"/>
  <c r="L51" i="47"/>
  <c r="L31" i="47"/>
  <c r="L57" i="47"/>
  <c r="L86" i="47"/>
  <c r="L69" i="47"/>
  <c r="L87" i="47"/>
  <c r="L88" i="47"/>
  <c r="L71" i="47"/>
  <c r="L90" i="47"/>
  <c r="L92" i="47"/>
  <c r="L52" i="47"/>
  <c r="L53" i="47"/>
  <c r="L93" i="47"/>
  <c r="L94" i="47"/>
  <c r="L95" i="47"/>
  <c r="L97" i="47"/>
  <c r="L98" i="47"/>
  <c r="L70" i="47"/>
  <c r="L101" i="47"/>
  <c r="L47" i="47"/>
  <c r="L46" i="47"/>
  <c r="L72" i="47"/>
  <c r="L49" i="47"/>
  <c r="L50" i="47"/>
  <c r="L104" i="47"/>
  <c r="L82" i="47"/>
  <c r="L105" i="47"/>
  <c r="L106" i="47"/>
  <c r="L107" i="47"/>
  <c r="L108" i="47"/>
  <c r="L109" i="47"/>
  <c r="L79" i="47"/>
  <c r="L110" i="47"/>
  <c r="L80" i="47"/>
  <c r="L111" i="47"/>
  <c r="L112" i="47"/>
  <c r="L113" i="47"/>
  <c r="L59" i="47"/>
  <c r="L64" i="47"/>
  <c r="L65" i="47"/>
  <c r="L89" i="47"/>
  <c r="L114" i="47"/>
  <c r="L68" i="47"/>
  <c r="L115" i="47"/>
  <c r="L74" i="47"/>
  <c r="L91" i="47"/>
  <c r="L116" i="47"/>
  <c r="L117" i="47"/>
  <c r="L100" i="47"/>
  <c r="L99" i="47"/>
  <c r="L102" i="47"/>
  <c r="L73" i="47"/>
  <c r="L119" i="47"/>
  <c r="L103" i="47"/>
  <c r="L96" i="47"/>
  <c r="L120" i="47"/>
  <c r="L121" i="47"/>
  <c r="L60" i="47"/>
  <c r="L122" i="47"/>
  <c r="L123" i="47"/>
  <c r="L76" i="47"/>
  <c r="L124" i="47"/>
  <c r="L125" i="47"/>
  <c r="L126" i="47"/>
  <c r="L127" i="47"/>
  <c r="L128" i="47"/>
  <c r="L129" i="47"/>
  <c r="L130" i="47"/>
  <c r="L131" i="47"/>
  <c r="L132" i="47"/>
  <c r="L133" i="47"/>
  <c r="L134" i="47"/>
  <c r="L135" i="47"/>
  <c r="L118" i="47"/>
  <c r="L136" i="47"/>
  <c r="L137" i="47"/>
  <c r="L138" i="47"/>
  <c r="L139" i="47"/>
  <c r="L140" i="47"/>
  <c r="L141" i="47"/>
  <c r="L143" i="47"/>
  <c r="L145" i="47"/>
  <c r="L146" i="47"/>
  <c r="L147" i="47"/>
  <c r="L148" i="47"/>
  <c r="L149" i="47"/>
  <c r="L151" i="47"/>
  <c r="L85" i="47"/>
  <c r="L153" i="47"/>
  <c r="L154" i="47"/>
  <c r="L155" i="47"/>
  <c r="L156" i="47"/>
  <c r="L144" i="47"/>
  <c r="L158" i="47"/>
  <c r="L160" i="47"/>
  <c r="L163" i="47"/>
  <c r="L164" i="47"/>
  <c r="L167" i="47"/>
  <c r="L170" i="47"/>
  <c r="L166" i="47"/>
  <c r="L171" i="47"/>
  <c r="L172" i="47"/>
  <c r="L173" i="47"/>
  <c r="L174" i="47"/>
  <c r="L175" i="47"/>
  <c r="L176" i="47"/>
  <c r="L177" i="47"/>
  <c r="L178" i="47"/>
  <c r="L179" i="47"/>
  <c r="L180" i="47"/>
  <c r="L181" i="47"/>
  <c r="L182" i="47"/>
  <c r="L183" i="47"/>
  <c r="L184" i="47"/>
  <c r="L185" i="47"/>
  <c r="L186" i="47"/>
  <c r="L187" i="47"/>
  <c r="L168" i="47"/>
  <c r="L161" i="47"/>
  <c r="L188" i="47"/>
  <c r="L189" i="47"/>
  <c r="L190" i="47"/>
  <c r="L191" i="47"/>
  <c r="L157" i="47"/>
  <c r="L192" i="47"/>
  <c r="L193" i="47"/>
  <c r="L194" i="47"/>
  <c r="L195" i="47"/>
  <c r="L196" i="47"/>
  <c r="L197" i="47"/>
  <c r="L198" i="47"/>
  <c r="L199" i="47"/>
  <c r="L200" i="47"/>
  <c r="L201" i="47"/>
  <c r="L202" i="47"/>
  <c r="L203" i="47"/>
  <c r="L204" i="47"/>
  <c r="L205" i="47"/>
  <c r="L206" i="47"/>
  <c r="L207" i="47"/>
  <c r="L208" i="47"/>
  <c r="L209" i="47"/>
  <c r="L210" i="47"/>
  <c r="L41" i="47"/>
  <c r="L211" i="47"/>
  <c r="L212" i="47"/>
  <c r="L213" i="47"/>
  <c r="L214" i="47"/>
  <c r="L215" i="47"/>
  <c r="L216" i="47"/>
  <c r="L169" i="47"/>
  <c r="L217" i="47"/>
  <c r="L218" i="47"/>
  <c r="L219" i="47"/>
  <c r="L220" i="47"/>
  <c r="L221" i="47"/>
  <c r="L222" i="47"/>
  <c r="L223" i="47"/>
  <c r="L142" i="47"/>
  <c r="L224" i="47"/>
  <c r="L225" i="47"/>
  <c r="L226" i="47"/>
  <c r="L227" i="47"/>
  <c r="L228" i="47"/>
  <c r="L229" i="47"/>
  <c r="L230" i="47"/>
  <c r="L231" i="47"/>
  <c r="L232" i="47"/>
  <c r="L233" i="47"/>
  <c r="L234" i="47"/>
  <c r="L235" i="47"/>
  <c r="L152" i="47"/>
  <c r="L236" i="47"/>
  <c r="L237" i="47"/>
  <c r="L238" i="47"/>
  <c r="L43" i="47"/>
  <c r="L239" i="47"/>
  <c r="L240" i="47"/>
  <c r="L241" i="47"/>
  <c r="L242" i="47"/>
  <c r="L243" i="47"/>
  <c r="L244" i="47"/>
  <c r="L245" i="47"/>
  <c r="L246" i="47"/>
  <c r="L247" i="47"/>
  <c r="L248" i="47"/>
  <c r="L249" i="47"/>
  <c r="L250" i="47"/>
  <c r="L251" i="47"/>
  <c r="L252" i="47"/>
  <c r="L253" i="47"/>
  <c r="L254" i="47"/>
  <c r="L255" i="47"/>
  <c r="L256" i="47"/>
  <c r="L257" i="47"/>
  <c r="L258" i="47"/>
  <c r="L259" i="47"/>
  <c r="L260" i="47"/>
  <c r="L261" i="47"/>
  <c r="L262" i="47"/>
  <c r="L263" i="47"/>
  <c r="L264" i="47"/>
  <c r="L265" i="47"/>
  <c r="L266" i="47"/>
  <c r="L267" i="47"/>
  <c r="L268" i="47"/>
  <c r="L159" i="47"/>
  <c r="L269" i="47"/>
  <c r="L270" i="47"/>
  <c r="L271" i="47"/>
  <c r="L272" i="47"/>
  <c r="L273" i="47"/>
  <c r="L274" i="47"/>
  <c r="L275" i="47"/>
  <c r="L276" i="47"/>
  <c r="L277" i="47"/>
  <c r="L278" i="47"/>
  <c r="L279" i="47"/>
  <c r="L280" i="47"/>
  <c r="L281" i="47"/>
  <c r="L282" i="47"/>
  <c r="L283" i="47"/>
  <c r="L162" i="47"/>
  <c r="L284" i="47"/>
  <c r="L285" i="47"/>
  <c r="L286" i="47"/>
  <c r="L287" i="47"/>
  <c r="L288" i="47"/>
  <c r="L289" i="47"/>
  <c r="L290" i="47"/>
  <c r="L291" i="47"/>
  <c r="L150" i="47"/>
  <c r="L292" i="47"/>
  <c r="L293" i="47"/>
  <c r="L294" i="47"/>
  <c r="L295" i="47"/>
  <c r="L296" i="47"/>
  <c r="L297" i="47"/>
  <c r="L298" i="47"/>
  <c r="L299" i="47"/>
  <c r="L300" i="47"/>
  <c r="L301" i="47"/>
  <c r="L302" i="47"/>
  <c r="L303" i="47"/>
  <c r="L304" i="47"/>
  <c r="L305" i="47"/>
  <c r="L306" i="47"/>
  <c r="L307" i="47"/>
  <c r="L165" i="47"/>
  <c r="L308" i="47"/>
  <c r="L309" i="47"/>
  <c r="L310" i="47"/>
  <c r="L311" i="47"/>
  <c r="L312" i="47"/>
  <c r="L313" i="47"/>
  <c r="N7" i="47"/>
  <c r="N12" i="47"/>
  <c r="N8" i="47"/>
  <c r="N6" i="47"/>
  <c r="N5" i="47"/>
  <c r="N19" i="47"/>
  <c r="N10" i="47"/>
  <c r="N32" i="47"/>
  <c r="N20" i="47"/>
  <c r="N29" i="47"/>
  <c r="N38" i="47"/>
  <c r="N18" i="47"/>
  <c r="N13" i="47"/>
  <c r="N33" i="47"/>
  <c r="N15" i="47"/>
  <c r="N17" i="47"/>
  <c r="N9" i="47"/>
  <c r="N16" i="47"/>
  <c r="N11" i="47"/>
  <c r="N35" i="47"/>
  <c r="N30" i="47"/>
  <c r="N45" i="47"/>
  <c r="N28" i="47"/>
  <c r="N26" i="47"/>
  <c r="N34" i="47"/>
  <c r="N27" i="47"/>
  <c r="N25" i="47"/>
  <c r="N14" i="47"/>
  <c r="N42" i="47"/>
  <c r="N48" i="47"/>
  <c r="N63" i="47"/>
  <c r="N39" i="47"/>
  <c r="N44" i="47"/>
  <c r="N24" i="47"/>
  <c r="N21" i="47"/>
  <c r="N54" i="47"/>
  <c r="N37" i="47"/>
  <c r="N67" i="47"/>
  <c r="N36" i="47"/>
  <c r="N22" i="47"/>
  <c r="N56" i="47"/>
  <c r="N55" i="47"/>
  <c r="N75" i="47"/>
  <c r="N77" i="47"/>
  <c r="N23" i="47"/>
  <c r="N78" i="47"/>
  <c r="N61" i="47"/>
  <c r="N40" i="47"/>
  <c r="N58" i="47"/>
  <c r="N62" i="47"/>
  <c r="N81" i="47"/>
  <c r="N83" i="47"/>
  <c r="N66" i="47"/>
  <c r="N84" i="47"/>
  <c r="N51" i="47"/>
  <c r="N31" i="47"/>
  <c r="N57" i="47"/>
  <c r="N86" i="47"/>
  <c r="N69" i="47"/>
  <c r="N87" i="47"/>
  <c r="N88" i="47"/>
  <c r="N71" i="47"/>
  <c r="N90" i="47"/>
  <c r="N92" i="47"/>
  <c r="N52" i="47"/>
  <c r="N53" i="47"/>
  <c r="N93" i="47"/>
  <c r="N94" i="47"/>
  <c r="N95" i="47"/>
  <c r="N97" i="47"/>
  <c r="N98" i="47"/>
  <c r="N70" i="47"/>
  <c r="N101" i="47"/>
  <c r="N47" i="47"/>
  <c r="N46" i="47"/>
  <c r="N72" i="47"/>
  <c r="N49" i="47"/>
  <c r="N50" i="47"/>
  <c r="N104" i="47"/>
  <c r="N82" i="47"/>
  <c r="N105" i="47"/>
  <c r="N106" i="47"/>
  <c r="N107" i="47"/>
  <c r="N108" i="47"/>
  <c r="N109" i="47"/>
  <c r="N79" i="47"/>
  <c r="N110" i="47"/>
  <c r="N80" i="47"/>
  <c r="N111" i="47"/>
  <c r="N112" i="47"/>
  <c r="N113" i="47"/>
  <c r="N59" i="47"/>
  <c r="N64" i="47"/>
  <c r="N65" i="47"/>
  <c r="N89" i="47"/>
  <c r="N114" i="47"/>
  <c r="N68" i="47"/>
  <c r="N115" i="47"/>
  <c r="N74" i="47"/>
  <c r="N91" i="47"/>
  <c r="N116" i="47"/>
  <c r="N117" i="47"/>
  <c r="N100" i="47"/>
  <c r="N99" i="47"/>
  <c r="N102" i="47"/>
  <c r="N73" i="47"/>
  <c r="N119" i="47"/>
  <c r="N103" i="47"/>
  <c r="N96" i="47"/>
  <c r="N120" i="47"/>
  <c r="N121" i="47"/>
  <c r="N60" i="47"/>
  <c r="N122" i="47"/>
  <c r="N123" i="47"/>
  <c r="N76" i="47"/>
  <c r="N124" i="47"/>
  <c r="N125" i="47"/>
  <c r="N126" i="47"/>
  <c r="N127" i="47"/>
  <c r="N128" i="47"/>
  <c r="N129" i="47"/>
  <c r="N130" i="47"/>
  <c r="N131" i="47"/>
  <c r="N132" i="47"/>
  <c r="N133" i="47"/>
  <c r="N134" i="47"/>
  <c r="N135" i="47"/>
  <c r="N118" i="47"/>
  <c r="N136" i="47"/>
  <c r="N137" i="47"/>
  <c r="N138" i="47"/>
  <c r="N139" i="47"/>
  <c r="N140" i="47"/>
  <c r="N141" i="47"/>
  <c r="N143" i="47"/>
  <c r="N145" i="47"/>
  <c r="N146" i="47"/>
  <c r="N147" i="47"/>
  <c r="N148" i="47"/>
  <c r="N149" i="47"/>
  <c r="N151" i="47"/>
  <c r="N85" i="47"/>
  <c r="N153" i="47"/>
  <c r="N154" i="47"/>
  <c r="N155" i="47"/>
  <c r="N156" i="47"/>
  <c r="N144" i="47"/>
  <c r="N158" i="47"/>
  <c r="N160" i="47"/>
  <c r="N163" i="47"/>
  <c r="N164" i="47"/>
  <c r="N167" i="47"/>
  <c r="N170" i="47"/>
  <c r="N166" i="47"/>
  <c r="N171" i="47"/>
  <c r="N172" i="47"/>
  <c r="N173" i="47"/>
  <c r="N174" i="47"/>
  <c r="N175" i="47"/>
  <c r="N176" i="47"/>
  <c r="N177" i="47"/>
  <c r="N178" i="47"/>
  <c r="N179" i="47"/>
  <c r="N180" i="47"/>
  <c r="N181" i="47"/>
  <c r="N182" i="47"/>
  <c r="N183" i="47"/>
  <c r="N184" i="47"/>
  <c r="N185" i="47"/>
  <c r="N186" i="47"/>
  <c r="N187" i="47"/>
  <c r="N168" i="47"/>
  <c r="N161" i="47"/>
  <c r="N188" i="47"/>
  <c r="N189" i="47"/>
  <c r="N190" i="47"/>
  <c r="N191" i="47"/>
  <c r="N157" i="47"/>
  <c r="N192" i="47"/>
  <c r="N193" i="47"/>
  <c r="N194" i="47"/>
  <c r="N195" i="47"/>
  <c r="N196" i="47"/>
  <c r="N197" i="47"/>
  <c r="N198" i="47"/>
  <c r="N199" i="47"/>
  <c r="N200" i="47"/>
  <c r="N201" i="47"/>
  <c r="N202" i="47"/>
  <c r="N203" i="47"/>
  <c r="N204" i="47"/>
  <c r="N205" i="47"/>
  <c r="N206" i="47"/>
  <c r="N207" i="47"/>
  <c r="N208" i="47"/>
  <c r="N209" i="47"/>
  <c r="N210" i="47"/>
  <c r="N41" i="47"/>
  <c r="N211" i="47"/>
  <c r="N212" i="47"/>
  <c r="N213" i="47"/>
  <c r="N214" i="47"/>
  <c r="N215" i="47"/>
  <c r="N216" i="47"/>
  <c r="N169" i="47"/>
  <c r="N217" i="47"/>
  <c r="N218" i="47"/>
  <c r="N219" i="47"/>
  <c r="N220" i="47"/>
  <c r="N221" i="47"/>
  <c r="N222" i="47"/>
  <c r="N223" i="47"/>
  <c r="N142" i="47"/>
  <c r="N224" i="47"/>
  <c r="N225" i="47"/>
  <c r="N226" i="47"/>
  <c r="N227" i="47"/>
  <c r="N228" i="47"/>
  <c r="N229" i="47"/>
  <c r="N230" i="47"/>
  <c r="N231" i="47"/>
  <c r="N232" i="47"/>
  <c r="N233" i="47"/>
  <c r="N234" i="47"/>
  <c r="N235" i="47"/>
  <c r="N152" i="47"/>
  <c r="N236" i="47"/>
  <c r="N237" i="47"/>
  <c r="N238" i="47"/>
  <c r="N43" i="47"/>
  <c r="N239" i="47"/>
  <c r="N240" i="47"/>
  <c r="N241" i="47"/>
  <c r="N242" i="47"/>
  <c r="N243" i="47"/>
  <c r="N244" i="47"/>
  <c r="N245" i="47"/>
  <c r="N246" i="47"/>
  <c r="N247" i="47"/>
  <c r="N248" i="47"/>
  <c r="N249" i="47"/>
  <c r="N250" i="47"/>
  <c r="N251" i="47"/>
  <c r="N252" i="47"/>
  <c r="N253" i="47"/>
  <c r="N254" i="47"/>
  <c r="N255" i="47"/>
  <c r="N256" i="47"/>
  <c r="N257" i="47"/>
  <c r="N258" i="47"/>
  <c r="N259" i="47"/>
  <c r="N260" i="47"/>
  <c r="N261" i="47"/>
  <c r="N262" i="47"/>
  <c r="N263" i="47"/>
  <c r="N264" i="47"/>
  <c r="N265" i="47"/>
  <c r="N266" i="47"/>
  <c r="N267" i="47"/>
  <c r="N268" i="47"/>
  <c r="N159" i="47"/>
  <c r="N269" i="47"/>
  <c r="N270" i="47"/>
  <c r="N271" i="47"/>
  <c r="N272" i="47"/>
  <c r="N273" i="47"/>
  <c r="N274" i="47"/>
  <c r="N275" i="47"/>
  <c r="N276" i="47"/>
  <c r="N277" i="47"/>
  <c r="N278" i="47"/>
  <c r="N279" i="47"/>
  <c r="N280" i="47"/>
  <c r="N281" i="47"/>
  <c r="N282" i="47"/>
  <c r="N283" i="47"/>
  <c r="N162" i="47"/>
  <c r="N284" i="47"/>
  <c r="N285" i="47"/>
  <c r="N286" i="47"/>
  <c r="N287" i="47"/>
  <c r="N288" i="47"/>
  <c r="N289" i="47"/>
  <c r="N290" i="47"/>
  <c r="N291" i="47"/>
  <c r="N150" i="47"/>
  <c r="N292" i="47"/>
  <c r="N293" i="47"/>
  <c r="N294" i="47"/>
  <c r="N295" i="47"/>
  <c r="N296" i="47"/>
  <c r="N297" i="47"/>
  <c r="N298" i="47"/>
  <c r="N299" i="47"/>
  <c r="N300" i="47"/>
  <c r="N301" i="47"/>
  <c r="N302" i="47"/>
  <c r="N303" i="47"/>
  <c r="N304" i="47"/>
  <c r="N305" i="47"/>
  <c r="N306" i="47"/>
  <c r="N307" i="47"/>
  <c r="N165" i="47"/>
  <c r="N308" i="47"/>
  <c r="N309" i="47"/>
  <c r="N310" i="47"/>
  <c r="N311" i="47"/>
  <c r="N312" i="47"/>
  <c r="N313" i="47"/>
  <c r="J9" i="46"/>
  <c r="J32" i="46"/>
  <c r="J34" i="46"/>
  <c r="J24" i="46"/>
  <c r="J7" i="46"/>
  <c r="J15" i="46"/>
  <c r="J10" i="46"/>
  <c r="J6" i="46"/>
  <c r="J21" i="46"/>
  <c r="J5" i="46"/>
  <c r="J26" i="46"/>
  <c r="J16" i="46"/>
  <c r="J8" i="46"/>
  <c r="J23" i="46"/>
  <c r="J17" i="46"/>
  <c r="J27" i="46"/>
  <c r="J12" i="46"/>
  <c r="J19" i="46"/>
  <c r="J41" i="46"/>
  <c r="J11" i="46"/>
  <c r="J13" i="46"/>
  <c r="J42" i="46"/>
  <c r="J20" i="46"/>
  <c r="J14" i="46"/>
  <c r="J25" i="46"/>
  <c r="J31" i="46"/>
  <c r="J43" i="46"/>
  <c r="J28" i="46"/>
  <c r="J45" i="46"/>
  <c r="J40" i="46"/>
  <c r="J35" i="46"/>
  <c r="J48" i="46"/>
  <c r="J49" i="46"/>
  <c r="J50" i="46"/>
  <c r="J18" i="46"/>
  <c r="J51" i="46"/>
  <c r="J52" i="46"/>
  <c r="J54" i="46"/>
  <c r="J30" i="46"/>
  <c r="J55" i="46"/>
  <c r="J56" i="46"/>
  <c r="J57" i="46"/>
  <c r="J29" i="46"/>
  <c r="J58" i="46"/>
  <c r="J37" i="46"/>
  <c r="J33" i="46"/>
  <c r="J38" i="46"/>
  <c r="J60" i="46"/>
  <c r="J61" i="46"/>
  <c r="J62" i="46"/>
  <c r="J63" i="46"/>
  <c r="J39" i="46"/>
  <c r="J22" i="46"/>
  <c r="J47" i="46"/>
  <c r="J64" i="46"/>
  <c r="J65" i="46"/>
  <c r="J44" i="46"/>
  <c r="J66" i="46"/>
  <c r="J36" i="46"/>
  <c r="J67" i="46"/>
  <c r="J68" i="46"/>
  <c r="J69" i="46"/>
  <c r="J70" i="46"/>
  <c r="J72" i="46"/>
  <c r="J73" i="46"/>
  <c r="J74" i="46"/>
  <c r="J75" i="46"/>
  <c r="J53" i="46"/>
  <c r="J76" i="46"/>
  <c r="J77" i="46"/>
  <c r="J59" i="46"/>
  <c r="J78" i="46"/>
  <c r="J79" i="46"/>
  <c r="J80" i="46"/>
  <c r="J81" i="46"/>
  <c r="J82" i="46"/>
  <c r="J83" i="46"/>
  <c r="J46" i="46"/>
  <c r="J84" i="46"/>
  <c r="J85" i="46"/>
  <c r="J86" i="46"/>
  <c r="J87" i="46"/>
  <c r="J88" i="46"/>
  <c r="J89" i="46"/>
  <c r="J90" i="46"/>
  <c r="J91" i="46"/>
  <c r="J92" i="46"/>
  <c r="J93" i="46"/>
  <c r="J94" i="46"/>
  <c r="J95" i="46"/>
  <c r="J96" i="46"/>
  <c r="J97" i="46"/>
  <c r="J98" i="46"/>
  <c r="J99" i="46"/>
  <c r="J100" i="46"/>
  <c r="J101" i="46"/>
  <c r="J102" i="46"/>
  <c r="J103" i="46"/>
  <c r="J104" i="46"/>
  <c r="J105" i="46"/>
  <c r="J106" i="46"/>
  <c r="J107" i="46"/>
  <c r="J108" i="46"/>
  <c r="J109" i="46"/>
  <c r="J110" i="46"/>
  <c r="J111" i="46"/>
  <c r="J112" i="46"/>
  <c r="J113" i="46"/>
  <c r="J114" i="46"/>
  <c r="J115" i="46"/>
  <c r="J116" i="46"/>
  <c r="J117" i="46"/>
  <c r="J118" i="46"/>
  <c r="J119" i="46"/>
  <c r="J121" i="46"/>
  <c r="J122" i="46"/>
  <c r="J123" i="46"/>
  <c r="J124" i="46"/>
  <c r="J125" i="46"/>
  <c r="J126" i="46"/>
  <c r="J127" i="46"/>
  <c r="J128" i="46"/>
  <c r="J129" i="46"/>
  <c r="J130" i="46"/>
  <c r="J131" i="46"/>
  <c r="J132" i="46"/>
  <c r="J133" i="46"/>
  <c r="J134" i="46"/>
  <c r="J135" i="46"/>
  <c r="J136" i="46"/>
  <c r="J137" i="46"/>
  <c r="J138" i="46"/>
  <c r="J139" i="46"/>
  <c r="J140" i="46"/>
  <c r="J141" i="46"/>
  <c r="J142" i="46"/>
  <c r="J143" i="46"/>
  <c r="J144" i="46"/>
  <c r="J145" i="46"/>
  <c r="J146" i="46"/>
  <c r="J147" i="46"/>
  <c r="J148" i="46"/>
  <c r="J149" i="46"/>
  <c r="J150" i="46"/>
  <c r="J151" i="46"/>
  <c r="J152" i="46"/>
  <c r="J153" i="46"/>
  <c r="J154" i="46"/>
  <c r="J155" i="46"/>
  <c r="J156" i="46"/>
  <c r="J157" i="46"/>
  <c r="J158" i="46"/>
  <c r="J159" i="46"/>
  <c r="J160" i="46"/>
  <c r="J161" i="46"/>
  <c r="J162" i="46"/>
  <c r="J163" i="46"/>
  <c r="J164" i="46"/>
  <c r="J165" i="46"/>
  <c r="J166" i="46"/>
  <c r="J167" i="46"/>
  <c r="J168" i="46"/>
  <c r="J169" i="46"/>
  <c r="J170" i="46"/>
  <c r="J171" i="46"/>
  <c r="J172" i="46"/>
  <c r="J173" i="46"/>
  <c r="J174" i="46"/>
  <c r="J175" i="46"/>
  <c r="J176" i="46"/>
  <c r="J177" i="46"/>
  <c r="J178" i="46"/>
  <c r="J179" i="46"/>
  <c r="J180" i="46"/>
  <c r="J120" i="46"/>
  <c r="J181" i="46"/>
  <c r="J182" i="46"/>
  <c r="J183" i="46"/>
  <c r="J184" i="46"/>
  <c r="J185" i="46"/>
  <c r="J186" i="46"/>
  <c r="J187" i="46"/>
  <c r="J188" i="46"/>
  <c r="J189" i="46"/>
  <c r="J190" i="46"/>
  <c r="J191" i="46"/>
  <c r="J192" i="46"/>
  <c r="J193" i="46"/>
  <c r="J71" i="46"/>
  <c r="J194" i="46"/>
  <c r="J195" i="46"/>
  <c r="J196" i="46"/>
  <c r="J197" i="46"/>
  <c r="J198" i="46"/>
  <c r="J199" i="46"/>
  <c r="L9" i="46"/>
  <c r="L32" i="46"/>
  <c r="L34" i="46"/>
  <c r="L24" i="46"/>
  <c r="L7" i="46"/>
  <c r="L15" i="46"/>
  <c r="L10" i="46"/>
  <c r="L6" i="46"/>
  <c r="L21" i="46"/>
  <c r="L5" i="46"/>
  <c r="L26" i="46"/>
  <c r="L16" i="46"/>
  <c r="L8" i="46"/>
  <c r="L23" i="46"/>
  <c r="L17" i="46"/>
  <c r="L27" i="46"/>
  <c r="L12" i="46"/>
  <c r="L19" i="46"/>
  <c r="L41" i="46"/>
  <c r="L11" i="46"/>
  <c r="L13" i="46"/>
  <c r="L42" i="46"/>
  <c r="L20" i="46"/>
  <c r="L14" i="46"/>
  <c r="L25" i="46"/>
  <c r="L31" i="46"/>
  <c r="L43" i="46"/>
  <c r="L28" i="46"/>
  <c r="L45" i="46"/>
  <c r="L40" i="46"/>
  <c r="L35" i="46"/>
  <c r="L48" i="46"/>
  <c r="L49" i="46"/>
  <c r="L50" i="46"/>
  <c r="L18" i="46"/>
  <c r="L51" i="46"/>
  <c r="L52" i="46"/>
  <c r="L54" i="46"/>
  <c r="L30" i="46"/>
  <c r="L55" i="46"/>
  <c r="L56" i="46"/>
  <c r="L57" i="46"/>
  <c r="L29" i="46"/>
  <c r="L58" i="46"/>
  <c r="L37" i="46"/>
  <c r="L33" i="46"/>
  <c r="L38" i="46"/>
  <c r="L60" i="46"/>
  <c r="L61" i="46"/>
  <c r="L62" i="46"/>
  <c r="L63" i="46"/>
  <c r="L39" i="46"/>
  <c r="L22" i="46"/>
  <c r="L47" i="46"/>
  <c r="L64" i="46"/>
  <c r="L65" i="46"/>
  <c r="L44" i="46"/>
  <c r="L66" i="46"/>
  <c r="L36" i="46"/>
  <c r="L67" i="46"/>
  <c r="L68" i="46"/>
  <c r="L69" i="46"/>
  <c r="L70" i="46"/>
  <c r="L72" i="46"/>
  <c r="L73" i="46"/>
  <c r="L74" i="46"/>
  <c r="L75" i="46"/>
  <c r="L53" i="46"/>
  <c r="L76" i="46"/>
  <c r="L77" i="46"/>
  <c r="L59" i="46"/>
  <c r="L78" i="46"/>
  <c r="L79" i="46"/>
  <c r="L80" i="46"/>
  <c r="L81" i="46"/>
  <c r="L82" i="46"/>
  <c r="L83" i="46"/>
  <c r="L46" i="46"/>
  <c r="L84" i="46"/>
  <c r="L85" i="46"/>
  <c r="L86" i="46"/>
  <c r="L87" i="46"/>
  <c r="L88" i="46"/>
  <c r="L89" i="46"/>
  <c r="L90" i="46"/>
  <c r="L91" i="46"/>
  <c r="L92" i="46"/>
  <c r="L93" i="46"/>
  <c r="L94" i="46"/>
  <c r="L95" i="46"/>
  <c r="L96" i="46"/>
  <c r="L97" i="46"/>
  <c r="L98" i="46"/>
  <c r="L99" i="46"/>
  <c r="L100" i="46"/>
  <c r="L101" i="46"/>
  <c r="L102" i="46"/>
  <c r="L103" i="46"/>
  <c r="L104" i="46"/>
  <c r="L105" i="46"/>
  <c r="L106" i="46"/>
  <c r="L107" i="46"/>
  <c r="L108" i="46"/>
  <c r="L109" i="46"/>
  <c r="L110" i="46"/>
  <c r="L111" i="46"/>
  <c r="L112" i="46"/>
  <c r="L113" i="46"/>
  <c r="L114" i="46"/>
  <c r="L115" i="46"/>
  <c r="L116" i="46"/>
  <c r="L117" i="46"/>
  <c r="L118" i="46"/>
  <c r="L119" i="46"/>
  <c r="L121" i="46"/>
  <c r="L122" i="46"/>
  <c r="L123" i="46"/>
  <c r="L124" i="46"/>
  <c r="L125" i="46"/>
  <c r="L126" i="46"/>
  <c r="L127" i="46"/>
  <c r="L128" i="46"/>
  <c r="L129" i="46"/>
  <c r="L130" i="46"/>
  <c r="L131" i="46"/>
  <c r="L132" i="46"/>
  <c r="L133" i="46"/>
  <c r="L134" i="46"/>
  <c r="L135" i="46"/>
  <c r="L136" i="46"/>
  <c r="L137" i="46"/>
  <c r="L138" i="46"/>
  <c r="L139" i="46"/>
  <c r="L140" i="46"/>
  <c r="L141" i="46"/>
  <c r="L142" i="46"/>
  <c r="L143" i="46"/>
  <c r="L144" i="46"/>
  <c r="L145" i="46"/>
  <c r="L146" i="46"/>
  <c r="L147" i="46"/>
  <c r="L148" i="46"/>
  <c r="L149" i="46"/>
  <c r="L150" i="46"/>
  <c r="L151" i="46"/>
  <c r="L152" i="46"/>
  <c r="L153" i="46"/>
  <c r="L154" i="46"/>
  <c r="L155" i="46"/>
  <c r="L156" i="46"/>
  <c r="L157" i="46"/>
  <c r="L158" i="46"/>
  <c r="L159" i="46"/>
  <c r="L160" i="46"/>
  <c r="L161" i="46"/>
  <c r="L162" i="46"/>
  <c r="L163" i="46"/>
  <c r="L164" i="46"/>
  <c r="L165" i="46"/>
  <c r="L166" i="46"/>
  <c r="L167" i="46"/>
  <c r="L168" i="46"/>
  <c r="L169" i="46"/>
  <c r="L170" i="46"/>
  <c r="L171" i="46"/>
  <c r="L172" i="46"/>
  <c r="L173" i="46"/>
  <c r="L174" i="46"/>
  <c r="L175" i="46"/>
  <c r="L176" i="46"/>
  <c r="L177" i="46"/>
  <c r="L178" i="46"/>
  <c r="L179" i="46"/>
  <c r="L180" i="46"/>
  <c r="L120" i="46"/>
  <c r="L181" i="46"/>
  <c r="L182" i="46"/>
  <c r="L183" i="46"/>
  <c r="L184" i="46"/>
  <c r="L185" i="46"/>
  <c r="L186" i="46"/>
  <c r="L187" i="46"/>
  <c r="L188" i="46"/>
  <c r="L189" i="46"/>
  <c r="L190" i="46"/>
  <c r="L191" i="46"/>
  <c r="L192" i="46"/>
  <c r="L193" i="46"/>
  <c r="L71" i="46"/>
  <c r="L194" i="46"/>
  <c r="L195" i="46"/>
  <c r="L196" i="46"/>
  <c r="L197" i="46"/>
  <c r="L198" i="46"/>
  <c r="L199" i="46"/>
  <c r="N9" i="46"/>
  <c r="N32" i="46"/>
  <c r="N34" i="46"/>
  <c r="N24" i="46"/>
  <c r="N7" i="46"/>
  <c r="N15" i="46"/>
  <c r="N10" i="46"/>
  <c r="N6" i="46"/>
  <c r="N21" i="46"/>
  <c r="N5" i="46"/>
  <c r="N26" i="46"/>
  <c r="N16" i="46"/>
  <c r="N8" i="46"/>
  <c r="N23" i="46"/>
  <c r="N17" i="46"/>
  <c r="N27" i="46"/>
  <c r="N12" i="46"/>
  <c r="N19" i="46"/>
  <c r="N41" i="46"/>
  <c r="N11" i="46"/>
  <c r="N13" i="46"/>
  <c r="N42" i="46"/>
  <c r="N20" i="46"/>
  <c r="N14" i="46"/>
  <c r="N25" i="46"/>
  <c r="N31" i="46"/>
  <c r="N43" i="46"/>
  <c r="N28" i="46"/>
  <c r="N45" i="46"/>
  <c r="N40" i="46"/>
  <c r="N35" i="46"/>
  <c r="N48" i="46"/>
  <c r="N49" i="46"/>
  <c r="N50" i="46"/>
  <c r="N18" i="46"/>
  <c r="N51" i="46"/>
  <c r="N52" i="46"/>
  <c r="N54" i="46"/>
  <c r="N30" i="46"/>
  <c r="N55" i="46"/>
  <c r="N56" i="46"/>
  <c r="N57" i="46"/>
  <c r="N29" i="46"/>
  <c r="N58" i="46"/>
  <c r="N37" i="46"/>
  <c r="N33" i="46"/>
  <c r="N38" i="46"/>
  <c r="N60" i="46"/>
  <c r="N61" i="46"/>
  <c r="N62" i="46"/>
  <c r="N63" i="46"/>
  <c r="N39" i="46"/>
  <c r="N22" i="46"/>
  <c r="L7" i="10" s="1"/>
  <c r="N47" i="46"/>
  <c r="N64" i="46"/>
  <c r="N65" i="46"/>
  <c r="N44" i="46"/>
  <c r="N66" i="46"/>
  <c r="N36" i="46"/>
  <c r="N67" i="46"/>
  <c r="N68" i="46"/>
  <c r="N69" i="46"/>
  <c r="N70" i="46"/>
  <c r="N72" i="46"/>
  <c r="N73" i="46"/>
  <c r="N74" i="46"/>
  <c r="N75" i="46"/>
  <c r="N53" i="46"/>
  <c r="N76" i="46"/>
  <c r="N77" i="46"/>
  <c r="N59" i="46"/>
  <c r="N78" i="46"/>
  <c r="N79" i="46"/>
  <c r="N80" i="46"/>
  <c r="N81" i="46"/>
  <c r="N82" i="46"/>
  <c r="N83" i="46"/>
  <c r="N46" i="46"/>
  <c r="N84" i="46"/>
  <c r="N85" i="46"/>
  <c r="N86" i="46"/>
  <c r="N87" i="46"/>
  <c r="N88" i="46"/>
  <c r="N89" i="46"/>
  <c r="N90" i="46"/>
  <c r="N91" i="46"/>
  <c r="N92" i="46"/>
  <c r="N93" i="46"/>
  <c r="N94" i="46"/>
  <c r="N95" i="46"/>
  <c r="N96" i="46"/>
  <c r="N97" i="46"/>
  <c r="N98" i="46"/>
  <c r="N99" i="46"/>
  <c r="N100" i="46"/>
  <c r="N101" i="46"/>
  <c r="N102" i="46"/>
  <c r="N103" i="46"/>
  <c r="N104" i="46"/>
  <c r="N105" i="46"/>
  <c r="N106" i="46"/>
  <c r="N107" i="46"/>
  <c r="N108" i="46"/>
  <c r="N109" i="46"/>
  <c r="N110" i="46"/>
  <c r="N111" i="46"/>
  <c r="N112" i="46"/>
  <c r="N113" i="46"/>
  <c r="N114" i="46"/>
  <c r="N115" i="46"/>
  <c r="N116" i="46"/>
  <c r="N117" i="46"/>
  <c r="N118" i="46"/>
  <c r="N119" i="46"/>
  <c r="N121" i="46"/>
  <c r="N122" i="46"/>
  <c r="N123" i="46"/>
  <c r="N124" i="46"/>
  <c r="N125" i="46"/>
  <c r="N126" i="46"/>
  <c r="N127" i="46"/>
  <c r="N128" i="46"/>
  <c r="N129" i="46"/>
  <c r="N130" i="46"/>
  <c r="N131" i="46"/>
  <c r="N132" i="46"/>
  <c r="N133" i="46"/>
  <c r="N134" i="46"/>
  <c r="N135" i="46"/>
  <c r="N136" i="46"/>
  <c r="N137" i="46"/>
  <c r="N138" i="46"/>
  <c r="N139" i="46"/>
  <c r="N140" i="46"/>
  <c r="N141" i="46"/>
  <c r="N142" i="46"/>
  <c r="N143" i="46"/>
  <c r="N144" i="46"/>
  <c r="N145" i="46"/>
  <c r="N146" i="46"/>
  <c r="N147" i="46"/>
  <c r="N148" i="46"/>
  <c r="N149" i="46"/>
  <c r="N150" i="46"/>
  <c r="N151" i="46"/>
  <c r="N152" i="46"/>
  <c r="N153" i="46"/>
  <c r="N154" i="46"/>
  <c r="N155" i="46"/>
  <c r="N156" i="46"/>
  <c r="N157" i="46"/>
  <c r="N158" i="46"/>
  <c r="N159" i="46"/>
  <c r="N160" i="46"/>
  <c r="N161" i="46"/>
  <c r="N162" i="46"/>
  <c r="N163" i="46"/>
  <c r="N164" i="46"/>
  <c r="N165" i="46"/>
  <c r="N166" i="46"/>
  <c r="N167" i="46"/>
  <c r="N168" i="46"/>
  <c r="N169" i="46"/>
  <c r="N170" i="46"/>
  <c r="N171" i="46"/>
  <c r="N172" i="46"/>
  <c r="N173" i="46"/>
  <c r="N174" i="46"/>
  <c r="N175" i="46"/>
  <c r="N176" i="46"/>
  <c r="N177" i="46"/>
  <c r="N178" i="46"/>
  <c r="N179" i="46"/>
  <c r="N180" i="46"/>
  <c r="N120" i="46"/>
  <c r="N181" i="46"/>
  <c r="N182" i="46"/>
  <c r="N183" i="46"/>
  <c r="N184" i="46"/>
  <c r="N185" i="46"/>
  <c r="N186" i="46"/>
  <c r="N187" i="46"/>
  <c r="N188" i="46"/>
  <c r="N189" i="46"/>
  <c r="N190" i="46"/>
  <c r="N191" i="46"/>
  <c r="N192" i="46"/>
  <c r="N193" i="46"/>
  <c r="N71" i="46"/>
  <c r="N194" i="46"/>
  <c r="N195" i="46"/>
  <c r="N196" i="46"/>
  <c r="N197" i="46"/>
  <c r="N198" i="46"/>
  <c r="N199" i="46"/>
  <c r="N5" i="48"/>
  <c r="N7" i="48"/>
  <c r="N6" i="48"/>
  <c r="N9" i="48"/>
  <c r="N8" i="48"/>
  <c r="N10" i="48"/>
  <c r="N11" i="48"/>
  <c r="N13" i="48"/>
  <c r="N12" i="48"/>
  <c r="N25" i="48"/>
  <c r="N29" i="48"/>
  <c r="N14" i="48"/>
  <c r="N28" i="48"/>
  <c r="N17" i="48"/>
  <c r="N20" i="48"/>
  <c r="N15" i="48"/>
  <c r="N16" i="48"/>
  <c r="N22" i="48"/>
  <c r="N31" i="48"/>
  <c r="N26" i="48"/>
  <c r="N18" i="48"/>
  <c r="N24" i="48"/>
  <c r="N30" i="48"/>
  <c r="N21" i="48"/>
  <c r="N27" i="48"/>
  <c r="N19" i="48"/>
  <c r="N32" i="48"/>
  <c r="N35" i="48"/>
  <c r="N54" i="48"/>
  <c r="N33" i="48"/>
  <c r="N37" i="48"/>
  <c r="N38" i="48"/>
  <c r="N23" i="48"/>
  <c r="N59" i="48"/>
  <c r="N43" i="48"/>
  <c r="N34" i="48"/>
  <c r="N41" i="48"/>
  <c r="N36" i="48"/>
  <c r="N42" i="48"/>
  <c r="N68" i="48"/>
  <c r="N39" i="48"/>
  <c r="N44" i="48"/>
  <c r="N71" i="48"/>
  <c r="N40" i="48"/>
  <c r="N60" i="48"/>
  <c r="N74" i="48"/>
  <c r="N58" i="48"/>
  <c r="N45" i="48"/>
  <c r="N46" i="48"/>
  <c r="N47" i="48"/>
  <c r="N65" i="48"/>
  <c r="N48" i="48"/>
  <c r="N49" i="48"/>
  <c r="N75" i="48"/>
  <c r="N76" i="48"/>
  <c r="N51" i="48"/>
  <c r="N52" i="48"/>
  <c r="N69" i="48"/>
  <c r="N50" i="48"/>
  <c r="N62" i="48"/>
  <c r="N77" i="48"/>
  <c r="N63" i="48"/>
  <c r="N70" i="48"/>
  <c r="N78" i="48"/>
  <c r="N80" i="48"/>
  <c r="N67" i="48"/>
  <c r="N82" i="48"/>
  <c r="N55" i="48"/>
  <c r="N56" i="48"/>
  <c r="N57" i="48"/>
  <c r="N84" i="48"/>
  <c r="N85" i="48"/>
  <c r="N73" i="48"/>
  <c r="N87" i="48"/>
  <c r="N88" i="48"/>
  <c r="N61" i="48"/>
  <c r="N90" i="48"/>
  <c r="N92" i="48"/>
  <c r="N64" i="48"/>
  <c r="N93" i="48"/>
  <c r="N94" i="48"/>
  <c r="N66" i="48"/>
  <c r="N96" i="48"/>
  <c r="N97" i="48"/>
  <c r="N98" i="48"/>
  <c r="N99" i="48"/>
  <c r="N100" i="48"/>
  <c r="N101" i="48"/>
  <c r="N79" i="48"/>
  <c r="N102" i="48"/>
  <c r="N81" i="48"/>
  <c r="N72" i="48"/>
  <c r="N105" i="48"/>
  <c r="N106" i="48"/>
  <c r="N107" i="48"/>
  <c r="N108" i="48"/>
  <c r="N89" i="48"/>
  <c r="N86" i="48"/>
  <c r="N110" i="48"/>
  <c r="N111" i="48"/>
  <c r="N113" i="48"/>
  <c r="N114" i="48"/>
  <c r="N115" i="48"/>
  <c r="N91" i="48"/>
  <c r="N116" i="48"/>
  <c r="N117" i="48"/>
  <c r="N118" i="48"/>
  <c r="N119" i="48"/>
  <c r="N121" i="48"/>
  <c r="N95" i="48"/>
  <c r="N122" i="48"/>
  <c r="N123" i="48"/>
  <c r="N124" i="48"/>
  <c r="N125" i="48"/>
  <c r="N126" i="48"/>
  <c r="N127" i="48"/>
  <c r="N128" i="48"/>
  <c r="N83" i="48"/>
  <c r="N103" i="48"/>
  <c r="N129" i="48"/>
  <c r="N130" i="48"/>
  <c r="N131" i="48"/>
  <c r="N132" i="48"/>
  <c r="N133" i="48"/>
  <c r="N112" i="48"/>
  <c r="N134" i="48"/>
  <c r="N135" i="48"/>
  <c r="N136" i="48"/>
  <c r="N109" i="48"/>
  <c r="N137" i="48"/>
  <c r="N138" i="48"/>
  <c r="N139" i="48"/>
  <c r="N120" i="48"/>
  <c r="N140" i="48"/>
  <c r="N141" i="48"/>
  <c r="N142" i="48"/>
  <c r="N143" i="48"/>
  <c r="N144" i="48"/>
  <c r="N145" i="48"/>
  <c r="N104" i="48"/>
  <c r="N146" i="48"/>
  <c r="N53" i="48"/>
  <c r="N147" i="48"/>
  <c r="N148" i="48"/>
  <c r="N149" i="48"/>
  <c r="N150" i="48"/>
  <c r="N151" i="48"/>
  <c r="N152" i="48"/>
  <c r="N153" i="48"/>
  <c r="N154" i="48"/>
  <c r="N155" i="48"/>
  <c r="N156" i="48"/>
  <c r="N157" i="48"/>
  <c r="N160" i="48"/>
  <c r="N161" i="48"/>
  <c r="N163" i="48"/>
  <c r="N164" i="48"/>
  <c r="N165" i="48"/>
  <c r="N166" i="48"/>
  <c r="N158" i="48"/>
  <c r="N167" i="48"/>
  <c r="N170" i="48"/>
  <c r="N162" i="48"/>
  <c r="N171" i="48"/>
  <c r="N173" i="48"/>
  <c r="N174" i="48"/>
  <c r="N175" i="48"/>
  <c r="N176" i="48"/>
  <c r="N177" i="48"/>
  <c r="N178" i="48"/>
  <c r="N179" i="48"/>
  <c r="N180" i="48"/>
  <c r="N181" i="48"/>
  <c r="N168" i="48"/>
  <c r="N182" i="48"/>
  <c r="N183" i="48"/>
  <c r="N184" i="48"/>
  <c r="N159" i="48"/>
  <c r="N185" i="48"/>
  <c r="N186" i="48"/>
  <c r="N187" i="48"/>
  <c r="N188" i="48"/>
  <c r="N189" i="48"/>
  <c r="N190" i="48"/>
  <c r="N191" i="48"/>
  <c r="N192" i="48"/>
  <c r="N193" i="48"/>
  <c r="N194" i="48"/>
  <c r="N195" i="48"/>
  <c r="N196" i="48"/>
  <c r="N197" i="48"/>
  <c r="N198" i="48"/>
  <c r="N199" i="48"/>
  <c r="N200" i="48"/>
  <c r="N201" i="48"/>
  <c r="N202" i="48"/>
  <c r="N203" i="48"/>
  <c r="N204" i="48"/>
  <c r="N205" i="48"/>
  <c r="N206" i="48"/>
  <c r="N207" i="48"/>
  <c r="N208" i="48"/>
  <c r="N209" i="48"/>
  <c r="N210" i="48"/>
  <c r="N211" i="48"/>
  <c r="N212" i="48"/>
  <c r="N213" i="48"/>
  <c r="N214" i="48"/>
  <c r="N215" i="48"/>
  <c r="N216" i="48"/>
  <c r="N217" i="48"/>
  <c r="N218" i="48"/>
  <c r="N219" i="48"/>
  <c r="N220" i="48"/>
  <c r="N221" i="48"/>
  <c r="N222" i="48"/>
  <c r="N223" i="48"/>
  <c r="N224" i="48"/>
  <c r="N225" i="48"/>
  <c r="N226" i="48"/>
  <c r="N227" i="48"/>
  <c r="N228" i="48"/>
  <c r="N229" i="48"/>
  <c r="N230" i="48"/>
  <c r="N231" i="48"/>
  <c r="N232" i="48"/>
  <c r="N233" i="48"/>
  <c r="N234" i="48"/>
  <c r="N235" i="48"/>
  <c r="N236" i="48"/>
  <c r="N237" i="48"/>
  <c r="N172" i="48"/>
  <c r="N238" i="48"/>
  <c r="N239" i="48"/>
  <c r="N240" i="48"/>
  <c r="N241" i="48"/>
  <c r="N242" i="48"/>
  <c r="N243" i="48"/>
  <c r="N244" i="48"/>
  <c r="N245" i="48"/>
  <c r="N246" i="48"/>
  <c r="N247" i="48"/>
  <c r="N248" i="48"/>
  <c r="N249" i="48"/>
  <c r="N250" i="48"/>
  <c r="N169" i="48"/>
  <c r="N251" i="48"/>
  <c r="N252" i="48"/>
  <c r="N253" i="48"/>
  <c r="N254" i="48"/>
  <c r="N255" i="48"/>
  <c r="N256" i="48"/>
  <c r="L5" i="48"/>
  <c r="L7" i="48"/>
  <c r="L6" i="48"/>
  <c r="L9" i="48"/>
  <c r="L8" i="48"/>
  <c r="L10" i="48"/>
  <c r="L11" i="48"/>
  <c r="L13" i="48"/>
  <c r="L12" i="48"/>
  <c r="L25" i="48"/>
  <c r="L29" i="48"/>
  <c r="L14" i="48"/>
  <c r="L28" i="48"/>
  <c r="L17" i="48"/>
  <c r="L20" i="48"/>
  <c r="L15" i="48"/>
  <c r="L16" i="48"/>
  <c r="L22" i="48"/>
  <c r="L31" i="48"/>
  <c r="L26" i="48"/>
  <c r="L18" i="48"/>
  <c r="L24" i="48"/>
  <c r="L30" i="48"/>
  <c r="L21" i="48"/>
  <c r="L27" i="48"/>
  <c r="L19" i="48"/>
  <c r="L32" i="48"/>
  <c r="L35" i="48"/>
  <c r="L54" i="48"/>
  <c r="L33" i="48"/>
  <c r="L37" i="48"/>
  <c r="L38" i="48"/>
  <c r="L23" i="48"/>
  <c r="L59" i="48"/>
  <c r="L43" i="48"/>
  <c r="L34" i="48"/>
  <c r="L41" i="48"/>
  <c r="L36" i="48"/>
  <c r="L42" i="48"/>
  <c r="L68" i="48"/>
  <c r="L39" i="48"/>
  <c r="L44" i="48"/>
  <c r="L71" i="48"/>
  <c r="L40" i="48"/>
  <c r="L60" i="48"/>
  <c r="L74" i="48"/>
  <c r="L58" i="48"/>
  <c r="L45" i="48"/>
  <c r="L46" i="48"/>
  <c r="L47" i="48"/>
  <c r="L65" i="48"/>
  <c r="L48" i="48"/>
  <c r="L49" i="48"/>
  <c r="L75" i="48"/>
  <c r="L76" i="48"/>
  <c r="L51" i="48"/>
  <c r="L52" i="48"/>
  <c r="L69" i="48"/>
  <c r="L50" i="48"/>
  <c r="L62" i="48"/>
  <c r="L77" i="48"/>
  <c r="L63" i="48"/>
  <c r="L70" i="48"/>
  <c r="L78" i="48"/>
  <c r="L80" i="48"/>
  <c r="L67" i="48"/>
  <c r="L82" i="48"/>
  <c r="L55" i="48"/>
  <c r="L56" i="48"/>
  <c r="L57" i="48"/>
  <c r="L84" i="48"/>
  <c r="L85" i="48"/>
  <c r="L73" i="48"/>
  <c r="L87" i="48"/>
  <c r="L88" i="48"/>
  <c r="L61" i="48"/>
  <c r="L90" i="48"/>
  <c r="L92" i="48"/>
  <c r="L64" i="48"/>
  <c r="L93" i="48"/>
  <c r="L94" i="48"/>
  <c r="L66" i="48"/>
  <c r="L96" i="48"/>
  <c r="L97" i="48"/>
  <c r="L98" i="48"/>
  <c r="L99" i="48"/>
  <c r="L100" i="48"/>
  <c r="L101" i="48"/>
  <c r="L79" i="48"/>
  <c r="L102" i="48"/>
  <c r="L81" i="48"/>
  <c r="L72" i="48"/>
  <c r="L105" i="48"/>
  <c r="L106" i="48"/>
  <c r="L107" i="48"/>
  <c r="L108" i="48"/>
  <c r="L89" i="48"/>
  <c r="L86" i="48"/>
  <c r="L110" i="48"/>
  <c r="L111" i="48"/>
  <c r="L113" i="48"/>
  <c r="L114" i="48"/>
  <c r="L115" i="48"/>
  <c r="L91" i="48"/>
  <c r="L116" i="48"/>
  <c r="L117" i="48"/>
  <c r="L118" i="48"/>
  <c r="L119" i="48"/>
  <c r="L121" i="48"/>
  <c r="L95" i="48"/>
  <c r="L122" i="48"/>
  <c r="L123" i="48"/>
  <c r="L124" i="48"/>
  <c r="L125" i="48"/>
  <c r="L126" i="48"/>
  <c r="L127" i="48"/>
  <c r="L128" i="48"/>
  <c r="L83" i="48"/>
  <c r="L103" i="48"/>
  <c r="L129" i="48"/>
  <c r="L130" i="48"/>
  <c r="L131" i="48"/>
  <c r="L132" i="48"/>
  <c r="L133" i="48"/>
  <c r="L112" i="48"/>
  <c r="L134" i="48"/>
  <c r="L135" i="48"/>
  <c r="L136" i="48"/>
  <c r="L109" i="48"/>
  <c r="L137" i="48"/>
  <c r="L138" i="48"/>
  <c r="L139" i="48"/>
  <c r="L120" i="48"/>
  <c r="L140" i="48"/>
  <c r="L141" i="48"/>
  <c r="L142" i="48"/>
  <c r="L143" i="48"/>
  <c r="L144" i="48"/>
  <c r="L145" i="48"/>
  <c r="L104" i="48"/>
  <c r="L146" i="48"/>
  <c r="L53" i="48"/>
  <c r="L147" i="48"/>
  <c r="L148" i="48"/>
  <c r="L149" i="48"/>
  <c r="L150" i="48"/>
  <c r="L151" i="48"/>
  <c r="L152" i="48"/>
  <c r="L153" i="48"/>
  <c r="L154" i="48"/>
  <c r="L155" i="48"/>
  <c r="L156" i="48"/>
  <c r="L157" i="48"/>
  <c r="L160" i="48"/>
  <c r="L161" i="48"/>
  <c r="L163" i="48"/>
  <c r="L164" i="48"/>
  <c r="L165" i="48"/>
  <c r="L166" i="48"/>
  <c r="L158" i="48"/>
  <c r="L167" i="48"/>
  <c r="L170" i="48"/>
  <c r="L162" i="48"/>
  <c r="L171" i="48"/>
  <c r="L173" i="48"/>
  <c r="L174" i="48"/>
  <c r="L175" i="48"/>
  <c r="L176" i="48"/>
  <c r="L177" i="48"/>
  <c r="L178" i="48"/>
  <c r="L179" i="48"/>
  <c r="L180" i="48"/>
  <c r="L181" i="48"/>
  <c r="L168" i="48"/>
  <c r="L182" i="48"/>
  <c r="L183" i="48"/>
  <c r="L184" i="48"/>
  <c r="L159" i="48"/>
  <c r="L185" i="48"/>
  <c r="L186" i="48"/>
  <c r="L187" i="48"/>
  <c r="L188" i="48"/>
  <c r="L189" i="48"/>
  <c r="L190" i="48"/>
  <c r="L191" i="48"/>
  <c r="L192" i="48"/>
  <c r="L193" i="48"/>
  <c r="L194" i="48"/>
  <c r="L195" i="48"/>
  <c r="L196" i="48"/>
  <c r="L197" i="48"/>
  <c r="L198" i="48"/>
  <c r="L199" i="48"/>
  <c r="L200" i="48"/>
  <c r="L201" i="48"/>
  <c r="L202" i="48"/>
  <c r="L203" i="48"/>
  <c r="L204" i="48"/>
  <c r="L205" i="48"/>
  <c r="L206" i="48"/>
  <c r="L207" i="48"/>
  <c r="L208" i="48"/>
  <c r="L209" i="48"/>
  <c r="L210" i="48"/>
  <c r="L211" i="48"/>
  <c r="L212" i="48"/>
  <c r="L213" i="48"/>
  <c r="L214" i="48"/>
  <c r="L215" i="48"/>
  <c r="L216" i="48"/>
  <c r="L217" i="48"/>
  <c r="L218" i="48"/>
  <c r="L219" i="48"/>
  <c r="L220" i="48"/>
  <c r="L221" i="48"/>
  <c r="L222" i="48"/>
  <c r="L223" i="48"/>
  <c r="L224" i="48"/>
  <c r="L225" i="48"/>
  <c r="L226" i="48"/>
  <c r="L227" i="48"/>
  <c r="L228" i="48"/>
  <c r="L229" i="48"/>
  <c r="L230" i="48"/>
  <c r="L231" i="48"/>
  <c r="L232" i="48"/>
  <c r="L233" i="48"/>
  <c r="L234" i="48"/>
  <c r="L235" i="48"/>
  <c r="L236" i="48"/>
  <c r="L237" i="48"/>
  <c r="L172" i="48"/>
  <c r="L238" i="48"/>
  <c r="L239" i="48"/>
  <c r="L240" i="48"/>
  <c r="L241" i="48"/>
  <c r="L242" i="48"/>
  <c r="L243" i="48"/>
  <c r="L244" i="48"/>
  <c r="L245" i="48"/>
  <c r="L246" i="48"/>
  <c r="L247" i="48"/>
  <c r="L248" i="48"/>
  <c r="L249" i="48"/>
  <c r="L250" i="48"/>
  <c r="L169" i="48"/>
  <c r="L251" i="48"/>
  <c r="L252" i="48"/>
  <c r="L253" i="48"/>
  <c r="L254" i="48"/>
  <c r="L255" i="48"/>
  <c r="L256" i="48"/>
  <c r="J5" i="48"/>
  <c r="J7" i="48"/>
  <c r="J6" i="48"/>
  <c r="J9" i="48"/>
  <c r="J8" i="48"/>
  <c r="J10" i="48"/>
  <c r="J11" i="48"/>
  <c r="J13" i="48"/>
  <c r="J12" i="48"/>
  <c r="J25" i="48"/>
  <c r="J29" i="48"/>
  <c r="J14" i="48"/>
  <c r="J28" i="48"/>
  <c r="J17" i="48"/>
  <c r="J20" i="48"/>
  <c r="J15" i="48"/>
  <c r="J16" i="48"/>
  <c r="J22" i="48"/>
  <c r="J31" i="48"/>
  <c r="J26" i="48"/>
  <c r="J18" i="48"/>
  <c r="J24" i="48"/>
  <c r="J30" i="48"/>
  <c r="J21" i="48"/>
  <c r="J27" i="48"/>
  <c r="J19" i="48"/>
  <c r="J32" i="48"/>
  <c r="J35" i="48"/>
  <c r="J54" i="48"/>
  <c r="J33" i="48"/>
  <c r="J37" i="48"/>
  <c r="J38" i="48"/>
  <c r="J23" i="48"/>
  <c r="J59" i="48"/>
  <c r="J43" i="48"/>
  <c r="J34" i="48"/>
  <c r="J41" i="48"/>
  <c r="J36" i="48"/>
  <c r="J42" i="48"/>
  <c r="J68" i="48"/>
  <c r="J39" i="48"/>
  <c r="J44" i="48"/>
  <c r="J71" i="48"/>
  <c r="J40" i="48"/>
  <c r="J60" i="48"/>
  <c r="J74" i="48"/>
  <c r="J58" i="48"/>
  <c r="J45" i="48"/>
  <c r="J46" i="48"/>
  <c r="J47" i="48"/>
  <c r="J65" i="48"/>
  <c r="J48" i="48"/>
  <c r="J49" i="48"/>
  <c r="J75" i="48"/>
  <c r="J76" i="48"/>
  <c r="J51" i="48"/>
  <c r="J52" i="48"/>
  <c r="J69" i="48"/>
  <c r="J50" i="48"/>
  <c r="J62" i="48"/>
  <c r="J77" i="48"/>
  <c r="J63" i="48"/>
  <c r="J70" i="48"/>
  <c r="J78" i="48"/>
  <c r="J80" i="48"/>
  <c r="J67" i="48"/>
  <c r="J82" i="48"/>
  <c r="J55" i="48"/>
  <c r="J56" i="48"/>
  <c r="J57" i="48"/>
  <c r="J84" i="48"/>
  <c r="J85" i="48"/>
  <c r="J73" i="48"/>
  <c r="J87" i="48"/>
  <c r="J88" i="48"/>
  <c r="J61" i="48"/>
  <c r="J90" i="48"/>
  <c r="J92" i="48"/>
  <c r="J64" i="48"/>
  <c r="J93" i="48"/>
  <c r="J94" i="48"/>
  <c r="J66" i="48"/>
  <c r="J96" i="48"/>
  <c r="J97" i="48"/>
  <c r="J98" i="48"/>
  <c r="J99" i="48"/>
  <c r="J100" i="48"/>
  <c r="J101" i="48"/>
  <c r="J79" i="48"/>
  <c r="J102" i="48"/>
  <c r="J81" i="48"/>
  <c r="J72" i="48"/>
  <c r="J105" i="48"/>
  <c r="J106" i="48"/>
  <c r="J107" i="48"/>
  <c r="J108" i="48"/>
  <c r="J89" i="48"/>
  <c r="J86" i="48"/>
  <c r="J110" i="48"/>
  <c r="J111" i="48"/>
  <c r="J113" i="48"/>
  <c r="J114" i="48"/>
  <c r="J115" i="48"/>
  <c r="J91" i="48"/>
  <c r="J116" i="48"/>
  <c r="J117" i="48"/>
  <c r="J118" i="48"/>
  <c r="J119" i="48"/>
  <c r="J121" i="48"/>
  <c r="J95" i="48"/>
  <c r="J122" i="48"/>
  <c r="J123" i="48"/>
  <c r="J124" i="48"/>
  <c r="J125" i="48"/>
  <c r="J126" i="48"/>
  <c r="J127" i="48"/>
  <c r="J128" i="48"/>
  <c r="J83" i="48"/>
  <c r="J103" i="48"/>
  <c r="J129" i="48"/>
  <c r="J130" i="48"/>
  <c r="J131" i="48"/>
  <c r="J132" i="48"/>
  <c r="J133" i="48"/>
  <c r="J112" i="48"/>
  <c r="J134" i="48"/>
  <c r="J135" i="48"/>
  <c r="J136" i="48"/>
  <c r="J109" i="48"/>
  <c r="J137" i="48"/>
  <c r="J138" i="48"/>
  <c r="J139" i="48"/>
  <c r="J120" i="48"/>
  <c r="J140" i="48"/>
  <c r="J141" i="48"/>
  <c r="J142" i="48"/>
  <c r="J143" i="48"/>
  <c r="J144" i="48"/>
  <c r="J145" i="48"/>
  <c r="J104" i="48"/>
  <c r="J146" i="48"/>
  <c r="J53" i="48"/>
  <c r="J147" i="48"/>
  <c r="J148" i="48"/>
  <c r="J149" i="48"/>
  <c r="J150" i="48"/>
  <c r="J151" i="48"/>
  <c r="J152" i="48"/>
  <c r="J153" i="48"/>
  <c r="J154" i="48"/>
  <c r="J155" i="48"/>
  <c r="J156" i="48"/>
  <c r="J157" i="48"/>
  <c r="J160" i="48"/>
  <c r="J161" i="48"/>
  <c r="J163" i="48"/>
  <c r="J164" i="48"/>
  <c r="J165" i="48"/>
  <c r="J166" i="48"/>
  <c r="J158" i="48"/>
  <c r="J167" i="48"/>
  <c r="J170" i="48"/>
  <c r="J162" i="48"/>
  <c r="J171" i="48"/>
  <c r="J173" i="48"/>
  <c r="J174" i="48"/>
  <c r="J175" i="48"/>
  <c r="J176" i="48"/>
  <c r="J177" i="48"/>
  <c r="J178" i="48"/>
  <c r="J179" i="48"/>
  <c r="J180" i="48"/>
  <c r="J181" i="48"/>
  <c r="J168" i="48"/>
  <c r="J182" i="48"/>
  <c r="J183" i="48"/>
  <c r="J184" i="48"/>
  <c r="J159" i="48"/>
  <c r="J185" i="48"/>
  <c r="J186" i="48"/>
  <c r="J187" i="48"/>
  <c r="J188" i="48"/>
  <c r="J189" i="48"/>
  <c r="J190" i="48"/>
  <c r="J191" i="48"/>
  <c r="J192" i="48"/>
  <c r="J193" i="48"/>
  <c r="J194" i="48"/>
  <c r="J195" i="48"/>
  <c r="J196" i="48"/>
  <c r="J197" i="48"/>
  <c r="J198" i="48"/>
  <c r="J199" i="48"/>
  <c r="J200" i="48"/>
  <c r="J201" i="48"/>
  <c r="J202" i="48"/>
  <c r="J203" i="48"/>
  <c r="J204" i="48"/>
  <c r="J205" i="48"/>
  <c r="J206" i="48"/>
  <c r="J207" i="48"/>
  <c r="J208" i="48"/>
  <c r="J209" i="48"/>
  <c r="J210" i="48"/>
  <c r="J211" i="48"/>
  <c r="J212" i="48"/>
  <c r="J213" i="48"/>
  <c r="J214" i="48"/>
  <c r="J215" i="48"/>
  <c r="J216" i="48"/>
  <c r="J217" i="48"/>
  <c r="J218" i="48"/>
  <c r="J219" i="48"/>
  <c r="J220" i="48"/>
  <c r="J221" i="48"/>
  <c r="J222" i="48"/>
  <c r="J223" i="48"/>
  <c r="J224" i="48"/>
  <c r="J225" i="48"/>
  <c r="J226" i="48"/>
  <c r="J227" i="48"/>
  <c r="J228" i="48"/>
  <c r="J229" i="48"/>
  <c r="J230" i="48"/>
  <c r="J231" i="48"/>
  <c r="J232" i="48"/>
  <c r="J233" i="48"/>
  <c r="J234" i="48"/>
  <c r="J235" i="48"/>
  <c r="J236" i="48"/>
  <c r="J237" i="48"/>
  <c r="J172" i="48"/>
  <c r="J238" i="48"/>
  <c r="J239" i="48"/>
  <c r="J240" i="48"/>
  <c r="J241" i="48"/>
  <c r="J242" i="48"/>
  <c r="J243" i="48"/>
  <c r="J244" i="48"/>
  <c r="J245" i="48"/>
  <c r="J246" i="48"/>
  <c r="J247" i="48"/>
  <c r="J248" i="48"/>
  <c r="J249" i="48"/>
  <c r="J250" i="48"/>
  <c r="J169" i="48"/>
  <c r="J251" i="48"/>
  <c r="J252" i="48"/>
  <c r="J253" i="48"/>
  <c r="J254" i="48"/>
  <c r="J255" i="48"/>
  <c r="J256" i="48"/>
  <c r="F6" i="57" l="1"/>
  <c r="F7" i="57"/>
  <c r="F8" i="57"/>
  <c r="F10" i="57"/>
  <c r="F9" i="57"/>
  <c r="F11" i="57"/>
  <c r="F6" i="56"/>
  <c r="F9" i="56"/>
  <c r="F7" i="56"/>
  <c r="F8" i="56"/>
  <c r="F12" i="56"/>
  <c r="F13" i="56"/>
  <c r="F15" i="56"/>
  <c r="F11" i="56"/>
  <c r="F10" i="56"/>
  <c r="F14" i="56"/>
  <c r="F18" i="56"/>
  <c r="F21" i="56"/>
  <c r="F16" i="56"/>
  <c r="F19" i="56"/>
  <c r="F17" i="56"/>
  <c r="F20" i="56"/>
  <c r="F23" i="56"/>
  <c r="F26" i="56"/>
  <c r="F22" i="56"/>
  <c r="F28" i="56"/>
  <c r="F27" i="56"/>
  <c r="F25" i="56"/>
  <c r="F24" i="56"/>
  <c r="F29" i="56"/>
  <c r="F6" i="10"/>
  <c r="F12" i="10"/>
  <c r="F13" i="10"/>
  <c r="F10" i="10"/>
  <c r="F8" i="10"/>
  <c r="F14" i="10"/>
  <c r="F7" i="10"/>
  <c r="F15" i="10"/>
  <c r="F11" i="10"/>
  <c r="F9" i="10"/>
  <c r="F21" i="10"/>
  <c r="F17" i="10"/>
  <c r="F20" i="10"/>
  <c r="F25" i="10"/>
  <c r="F19" i="10"/>
  <c r="F18" i="10"/>
  <c r="F28" i="10"/>
  <c r="F22" i="10"/>
  <c r="F24" i="10"/>
  <c r="F26" i="10"/>
  <c r="F23" i="10"/>
  <c r="F16" i="10"/>
  <c r="F33" i="10"/>
  <c r="F32" i="10"/>
  <c r="F27" i="10"/>
  <c r="F30" i="10"/>
  <c r="F34" i="10"/>
  <c r="F35" i="10"/>
  <c r="F36" i="10"/>
  <c r="F41" i="10"/>
  <c r="F38" i="10"/>
  <c r="F45" i="10"/>
  <c r="F31" i="10"/>
  <c r="F43" i="10"/>
  <c r="F42" i="10"/>
  <c r="F46" i="10"/>
  <c r="F37" i="10"/>
  <c r="F39" i="10"/>
  <c r="F48" i="10"/>
  <c r="F40" i="10"/>
  <c r="F29" i="10"/>
  <c r="F50" i="10"/>
  <c r="F47" i="10"/>
  <c r="F52" i="10"/>
  <c r="F49" i="10"/>
  <c r="F51" i="10"/>
  <c r="F53" i="10"/>
  <c r="F44" i="10"/>
  <c r="F54" i="10"/>
  <c r="F55" i="10"/>
  <c r="F60" i="10"/>
  <c r="F62" i="10"/>
  <c r="F56" i="10"/>
  <c r="F59" i="10"/>
  <c r="F58" i="10"/>
  <c r="F65" i="10"/>
  <c r="F64" i="10"/>
  <c r="F63" i="10"/>
  <c r="F66" i="10"/>
  <c r="F67" i="10"/>
  <c r="F73" i="10"/>
  <c r="F74" i="10"/>
  <c r="F68" i="10"/>
  <c r="F57" i="10"/>
  <c r="H75" i="10"/>
  <c r="F75" i="10"/>
  <c r="J75" i="10"/>
  <c r="L75" i="10"/>
  <c r="H76" i="10"/>
  <c r="F76" i="10"/>
  <c r="J76" i="10"/>
  <c r="L76" i="10"/>
  <c r="F77" i="10"/>
  <c r="H78" i="10"/>
  <c r="F78" i="10"/>
  <c r="J78" i="10"/>
  <c r="L78" i="10"/>
  <c r="H79" i="10"/>
  <c r="F79" i="10"/>
  <c r="J79" i="10"/>
  <c r="L79" i="10"/>
  <c r="F61" i="10"/>
  <c r="H80" i="10"/>
  <c r="F80" i="10"/>
  <c r="J80" i="10"/>
  <c r="L80" i="10"/>
  <c r="H81" i="10"/>
  <c r="F81" i="10"/>
  <c r="J81" i="10"/>
  <c r="L81" i="10"/>
  <c r="F82" i="10"/>
  <c r="F83" i="10"/>
  <c r="H84" i="10"/>
  <c r="F84" i="10"/>
  <c r="J84" i="10"/>
  <c r="L84" i="10"/>
  <c r="H85" i="10"/>
  <c r="F85" i="10"/>
  <c r="J85" i="10"/>
  <c r="L85" i="10"/>
  <c r="H86" i="10"/>
  <c r="F86" i="10"/>
  <c r="J86" i="10"/>
  <c r="L86" i="10"/>
  <c r="H87" i="10"/>
  <c r="F87" i="10"/>
  <c r="J87" i="10"/>
  <c r="L87" i="10"/>
  <c r="H88" i="10"/>
  <c r="F88" i="10"/>
  <c r="J88" i="10"/>
  <c r="L88" i="10"/>
  <c r="H89" i="10"/>
  <c r="F89" i="10"/>
  <c r="J89" i="10"/>
  <c r="L89" i="10"/>
  <c r="F90" i="10"/>
  <c r="H91" i="10"/>
  <c r="F91" i="10"/>
  <c r="J91" i="10"/>
  <c r="L91" i="10"/>
  <c r="F92" i="10"/>
  <c r="F69" i="10"/>
  <c r="F72" i="10"/>
  <c r="H93" i="10"/>
  <c r="F93" i="10"/>
  <c r="J93" i="10"/>
  <c r="L93" i="10"/>
  <c r="H94" i="10"/>
  <c r="F94" i="10"/>
  <c r="J94" i="10"/>
  <c r="L94" i="10"/>
  <c r="F95" i="10"/>
  <c r="H96" i="10"/>
  <c r="F96" i="10"/>
  <c r="J96" i="10"/>
  <c r="L96" i="10"/>
  <c r="F97" i="10"/>
  <c r="H98" i="10"/>
  <c r="F98" i="10"/>
  <c r="J98" i="10"/>
  <c r="L98" i="10"/>
  <c r="F99" i="10"/>
  <c r="H100" i="10"/>
  <c r="F100" i="10"/>
  <c r="J100" i="10"/>
  <c r="L100" i="10"/>
  <c r="H101" i="10"/>
  <c r="F101" i="10"/>
  <c r="J101" i="10"/>
  <c r="L101" i="10"/>
  <c r="H102" i="10"/>
  <c r="F102" i="10"/>
  <c r="J102" i="10"/>
  <c r="L102" i="10"/>
  <c r="F103" i="10"/>
  <c r="H104" i="10"/>
  <c r="F104" i="10"/>
  <c r="J104" i="10"/>
  <c r="L104" i="10"/>
  <c r="H105" i="10"/>
  <c r="F105" i="10"/>
  <c r="J105" i="10"/>
  <c r="L105" i="10"/>
  <c r="H106" i="10"/>
  <c r="F106" i="10"/>
  <c r="J106" i="10"/>
  <c r="L106" i="10"/>
  <c r="H107" i="10"/>
  <c r="F107" i="10"/>
  <c r="J107" i="10"/>
  <c r="L107" i="10"/>
  <c r="F108" i="10"/>
  <c r="H109" i="10"/>
  <c r="F109" i="10"/>
  <c r="J109" i="10"/>
  <c r="L109" i="10"/>
  <c r="F110" i="10"/>
  <c r="H111" i="10"/>
  <c r="F111" i="10"/>
  <c r="J111" i="10"/>
  <c r="L111" i="10"/>
  <c r="H112" i="10"/>
  <c r="F112" i="10"/>
  <c r="J112" i="10"/>
  <c r="L112" i="10"/>
  <c r="F113" i="10"/>
  <c r="F114" i="10"/>
  <c r="H115" i="10"/>
  <c r="F115" i="10"/>
  <c r="J115" i="10"/>
  <c r="L115" i="10"/>
  <c r="H116" i="10"/>
  <c r="F116" i="10"/>
  <c r="J116" i="10"/>
  <c r="L116" i="10"/>
  <c r="H117" i="10"/>
  <c r="F117" i="10"/>
  <c r="J117" i="10"/>
  <c r="L117" i="10"/>
  <c r="H118" i="10"/>
  <c r="F118" i="10"/>
  <c r="J118" i="10"/>
  <c r="L118" i="10"/>
  <c r="F119" i="10"/>
  <c r="F120" i="10"/>
  <c r="H121" i="10"/>
  <c r="F121" i="10"/>
  <c r="J121" i="10"/>
  <c r="L121" i="10"/>
  <c r="H122" i="10"/>
  <c r="F122" i="10"/>
  <c r="J122" i="10"/>
  <c r="L122" i="10"/>
  <c r="F123" i="10"/>
  <c r="F124" i="10"/>
  <c r="H125" i="10"/>
  <c r="F125" i="10"/>
  <c r="J125" i="10"/>
  <c r="L125" i="10"/>
  <c r="F126" i="10"/>
  <c r="H127" i="10"/>
  <c r="F127" i="10"/>
  <c r="J127" i="10"/>
  <c r="L127" i="10"/>
  <c r="H128" i="10"/>
  <c r="F128" i="10"/>
  <c r="J128" i="10"/>
  <c r="L128" i="10"/>
  <c r="F129" i="10"/>
  <c r="F130" i="10"/>
  <c r="H131" i="10"/>
  <c r="F131" i="10"/>
  <c r="J131" i="10"/>
  <c r="L131" i="10"/>
  <c r="H132" i="10"/>
  <c r="F132" i="10"/>
  <c r="J132" i="10"/>
  <c r="L132" i="10"/>
  <c r="F133" i="10"/>
  <c r="F134" i="10"/>
  <c r="H135" i="10"/>
  <c r="F135" i="10"/>
  <c r="J135" i="10"/>
  <c r="L135" i="10"/>
  <c r="F136" i="10"/>
  <c r="F137" i="10"/>
  <c r="H138" i="10"/>
  <c r="F138" i="10"/>
  <c r="J138" i="10"/>
  <c r="L138" i="10"/>
  <c r="F139" i="10"/>
  <c r="F140" i="10"/>
  <c r="H141" i="10"/>
  <c r="F141" i="10"/>
  <c r="J141" i="10"/>
  <c r="L141" i="10"/>
  <c r="H142" i="10"/>
  <c r="F142" i="10"/>
  <c r="J142" i="10"/>
  <c r="L142" i="10"/>
  <c r="H143" i="10"/>
  <c r="F143" i="10"/>
  <c r="J143" i="10"/>
  <c r="L143" i="10"/>
  <c r="F144" i="10"/>
  <c r="F70" i="10"/>
  <c r="F145" i="10"/>
  <c r="H146" i="10"/>
  <c r="F146" i="10"/>
  <c r="J146" i="10"/>
  <c r="L146" i="10"/>
  <c r="H147" i="10"/>
  <c r="F147" i="10"/>
  <c r="J147" i="10"/>
  <c r="L147" i="10"/>
  <c r="F148" i="10"/>
  <c r="H149" i="10"/>
  <c r="F149" i="10"/>
  <c r="J149" i="10"/>
  <c r="L149" i="10"/>
  <c r="H150" i="10"/>
  <c r="F150" i="10"/>
  <c r="J150" i="10"/>
  <c r="L150" i="10"/>
  <c r="F151" i="10"/>
  <c r="F152" i="10"/>
  <c r="H153" i="10"/>
  <c r="F153" i="10"/>
  <c r="J153" i="10"/>
  <c r="L153" i="10"/>
  <c r="H154" i="10"/>
  <c r="F154" i="10"/>
  <c r="J154" i="10"/>
  <c r="L154" i="10"/>
  <c r="F155" i="10"/>
  <c r="F156" i="10"/>
  <c r="F157" i="10"/>
  <c r="H158" i="10"/>
  <c r="F158" i="10"/>
  <c r="J158" i="10"/>
  <c r="L158" i="10"/>
  <c r="H159" i="10"/>
  <c r="F159" i="10"/>
  <c r="J159" i="10"/>
  <c r="L159" i="10"/>
  <c r="H160" i="10"/>
  <c r="F160" i="10"/>
  <c r="J160" i="10"/>
  <c r="L160" i="10"/>
  <c r="F71" i="10"/>
  <c r="H161" i="10"/>
  <c r="F161" i="10"/>
  <c r="J161" i="10"/>
  <c r="L161" i="10"/>
  <c r="H162" i="10"/>
  <c r="F162" i="10"/>
  <c r="J162" i="10"/>
  <c r="L162" i="10"/>
  <c r="F163" i="10"/>
  <c r="F164" i="10"/>
  <c r="F165" i="10"/>
  <c r="F166" i="10"/>
  <c r="H167" i="10"/>
  <c r="F167" i="10"/>
  <c r="J167" i="10"/>
  <c r="L167" i="10"/>
  <c r="H168" i="10"/>
  <c r="F168" i="10"/>
  <c r="J168" i="10"/>
  <c r="L168" i="10"/>
  <c r="H169" i="10"/>
  <c r="F169" i="10"/>
  <c r="J169" i="10"/>
  <c r="L169" i="10"/>
  <c r="H170" i="10"/>
  <c r="F170" i="10"/>
  <c r="J170" i="10"/>
  <c r="L170" i="10"/>
  <c r="H171" i="10"/>
  <c r="F171" i="10"/>
  <c r="J171" i="10"/>
  <c r="L171" i="10"/>
  <c r="H172" i="10"/>
  <c r="F172" i="10"/>
  <c r="J172" i="10"/>
  <c r="L172" i="10"/>
  <c r="F173" i="10"/>
  <c r="H174" i="10"/>
  <c r="F174" i="10"/>
  <c r="J174" i="10"/>
  <c r="L174" i="10"/>
  <c r="F175" i="10"/>
  <c r="F176" i="10"/>
  <c r="H177" i="10"/>
  <c r="F177" i="10"/>
  <c r="J177" i="10"/>
  <c r="L177" i="10"/>
  <c r="H178" i="10"/>
  <c r="F178" i="10"/>
  <c r="J178" i="10"/>
  <c r="L178" i="10"/>
  <c r="H179" i="10"/>
  <c r="F179" i="10"/>
  <c r="J179" i="10"/>
  <c r="L179" i="10"/>
  <c r="F180" i="10"/>
  <c r="H181" i="10"/>
  <c r="F181" i="10"/>
  <c r="J181" i="10"/>
  <c r="L181" i="10"/>
  <c r="F182" i="10"/>
  <c r="O10" i="46"/>
  <c r="O32" i="46"/>
  <c r="O9" i="46"/>
  <c r="O34" i="46"/>
  <c r="O24" i="46"/>
  <c r="O7" i="46"/>
  <c r="O15" i="46"/>
  <c r="O6" i="46"/>
  <c r="O21" i="46"/>
  <c r="O5" i="46"/>
  <c r="O26" i="46"/>
  <c r="O16" i="46"/>
  <c r="O8" i="46"/>
  <c r="O23" i="46"/>
  <c r="O17" i="46"/>
  <c r="O27" i="46"/>
  <c r="O12" i="46"/>
  <c r="O19" i="46"/>
  <c r="O41" i="46"/>
  <c r="O11" i="46"/>
  <c r="O13" i="46"/>
  <c r="O42" i="46"/>
  <c r="O20" i="46"/>
  <c r="O14" i="46"/>
  <c r="O25" i="46"/>
  <c r="O31" i="46"/>
  <c r="O43" i="46"/>
  <c r="O28" i="46"/>
  <c r="O45" i="46"/>
  <c r="O40" i="46"/>
  <c r="O35" i="46"/>
  <c r="O48" i="46"/>
  <c r="O49" i="46"/>
  <c r="O50" i="46"/>
  <c r="O18" i="46"/>
  <c r="O51" i="46"/>
  <c r="O52" i="46"/>
  <c r="O54" i="46"/>
  <c r="O30" i="46"/>
  <c r="O55" i="46"/>
  <c r="O56" i="46"/>
  <c r="O57" i="46"/>
  <c r="O29" i="46"/>
  <c r="O58" i="46"/>
  <c r="O37" i="46"/>
  <c r="O33" i="46"/>
  <c r="O38" i="46"/>
  <c r="O60" i="46"/>
  <c r="O61" i="46"/>
  <c r="O62" i="46"/>
  <c r="O63" i="46"/>
  <c r="O39" i="46"/>
  <c r="O22" i="46"/>
  <c r="O47" i="46"/>
  <c r="O64" i="46"/>
  <c r="O65" i="46"/>
  <c r="O44" i="46"/>
  <c r="O66" i="46"/>
  <c r="O36" i="46"/>
  <c r="O67" i="46"/>
  <c r="O68" i="46"/>
  <c r="O69" i="46"/>
  <c r="O70" i="46"/>
  <c r="O72" i="46"/>
  <c r="O73" i="46"/>
  <c r="O74" i="46"/>
  <c r="O75" i="46"/>
  <c r="O53" i="46"/>
  <c r="O76" i="46"/>
  <c r="O77" i="46"/>
  <c r="O59" i="46"/>
  <c r="O78" i="46"/>
  <c r="O79" i="46"/>
  <c r="O80" i="46"/>
  <c r="O81" i="46"/>
  <c r="O82" i="46"/>
  <c r="O83" i="46"/>
  <c r="O46" i="46"/>
  <c r="O84" i="46"/>
  <c r="O85" i="46"/>
  <c r="O86" i="46"/>
  <c r="O87" i="46"/>
  <c r="O88" i="46"/>
  <c r="O89" i="46"/>
  <c r="O90" i="46"/>
  <c r="O91" i="46"/>
  <c r="O92" i="46"/>
  <c r="O93" i="46"/>
  <c r="O94" i="46"/>
  <c r="O95" i="46"/>
  <c r="O96" i="46"/>
  <c r="O97" i="46"/>
  <c r="O98" i="46"/>
  <c r="O99" i="46"/>
  <c r="O100" i="46"/>
  <c r="O101" i="46"/>
  <c r="O102" i="46"/>
  <c r="O103" i="46"/>
  <c r="O104" i="46"/>
  <c r="O105" i="46"/>
  <c r="O106" i="46"/>
  <c r="O107" i="46"/>
  <c r="O108" i="46"/>
  <c r="O109" i="46"/>
  <c r="O110" i="46"/>
  <c r="O111" i="46"/>
  <c r="O112" i="46"/>
  <c r="O113" i="46"/>
  <c r="O114" i="46"/>
  <c r="O115" i="46"/>
  <c r="O116" i="46"/>
  <c r="O117" i="46"/>
  <c r="O118" i="46"/>
  <c r="O119" i="46"/>
  <c r="O121" i="46"/>
  <c r="O122" i="46"/>
  <c r="O123" i="46"/>
  <c r="O124" i="46"/>
  <c r="O125" i="46"/>
  <c r="O126" i="46"/>
  <c r="O127" i="46"/>
  <c r="O128" i="46"/>
  <c r="O129" i="46"/>
  <c r="O130" i="46"/>
  <c r="O131" i="46"/>
  <c r="O132" i="46"/>
  <c r="O133" i="46"/>
  <c r="O134" i="46"/>
  <c r="O135" i="46"/>
  <c r="O136" i="46"/>
  <c r="O137" i="46"/>
  <c r="O138" i="46"/>
  <c r="O139" i="46"/>
  <c r="O140" i="46"/>
  <c r="O141" i="46"/>
  <c r="O142" i="46"/>
  <c r="O143" i="46"/>
  <c r="O144" i="46"/>
  <c r="O145" i="46"/>
  <c r="O146" i="46"/>
  <c r="O147" i="46"/>
  <c r="O148" i="46"/>
  <c r="O149" i="46"/>
  <c r="O150" i="46"/>
  <c r="O151" i="46"/>
  <c r="O152" i="46"/>
  <c r="O153" i="46"/>
  <c r="O154" i="46"/>
  <c r="O155" i="46"/>
  <c r="O156" i="46"/>
  <c r="O157" i="46"/>
  <c r="O158" i="46"/>
  <c r="O159" i="46"/>
  <c r="O160" i="46"/>
  <c r="O161" i="46"/>
  <c r="O162" i="46"/>
  <c r="O163" i="46"/>
  <c r="O164" i="46"/>
  <c r="O165" i="46"/>
  <c r="O166" i="46"/>
  <c r="O167" i="46"/>
  <c r="O168" i="46"/>
  <c r="O169" i="46"/>
  <c r="O170" i="46"/>
  <c r="O171" i="46"/>
  <c r="O172" i="46"/>
  <c r="O173" i="46"/>
  <c r="O174" i="46"/>
  <c r="O175" i="46"/>
  <c r="O176" i="46"/>
  <c r="O177" i="46"/>
  <c r="O178" i="46"/>
  <c r="O179" i="46"/>
  <c r="O180" i="46"/>
  <c r="O120" i="46"/>
  <c r="O181" i="46"/>
  <c r="O182" i="46"/>
  <c r="O183" i="46"/>
  <c r="O184" i="46"/>
  <c r="O185" i="46"/>
  <c r="O186" i="46"/>
  <c r="O187" i="46"/>
  <c r="O188" i="46"/>
  <c r="O189" i="46"/>
  <c r="O190" i="46"/>
  <c r="O191" i="46"/>
  <c r="O192" i="46"/>
  <c r="O193" i="46"/>
  <c r="O71" i="46"/>
  <c r="O194" i="46"/>
  <c r="O195" i="46"/>
  <c r="O196" i="46"/>
  <c r="O197" i="46"/>
  <c r="O198" i="46"/>
  <c r="O199" i="46"/>
  <c r="E11" i="57"/>
  <c r="E10" i="57"/>
  <c r="E9" i="57"/>
  <c r="E7" i="57"/>
  <c r="E8" i="57"/>
  <c r="E6" i="57"/>
  <c r="K4" i="57"/>
  <c r="I4" i="57"/>
  <c r="G4" i="57"/>
  <c r="E4" i="57"/>
  <c r="K3" i="57"/>
  <c r="I3" i="57"/>
  <c r="G3" i="57"/>
  <c r="E3" i="57"/>
  <c r="E28" i="56"/>
  <c r="E16" i="56"/>
  <c r="E18" i="56"/>
  <c r="E24" i="56"/>
  <c r="E8" i="56"/>
  <c r="E17" i="56"/>
  <c r="E15" i="56"/>
  <c r="E25" i="56"/>
  <c r="E26" i="56"/>
  <c r="E13" i="56"/>
  <c r="E9" i="56"/>
  <c r="E7" i="56"/>
  <c r="E6" i="56"/>
  <c r="E19" i="56"/>
  <c r="E27" i="56"/>
  <c r="E21" i="56"/>
  <c r="E10" i="56"/>
  <c r="E14" i="56"/>
  <c r="E29" i="56"/>
  <c r="E11" i="56"/>
  <c r="E12" i="56"/>
  <c r="E20" i="56"/>
  <c r="E22" i="56"/>
  <c r="E23" i="56"/>
  <c r="K4" i="56"/>
  <c r="I4" i="56"/>
  <c r="G4" i="56"/>
  <c r="E4" i="56"/>
  <c r="K3" i="56"/>
  <c r="I3" i="56"/>
  <c r="G3" i="56"/>
  <c r="E3" i="56"/>
  <c r="K4" i="10"/>
  <c r="K3" i="10"/>
  <c r="I4" i="10"/>
  <c r="I3" i="10"/>
  <c r="G4" i="10"/>
  <c r="G3" i="10"/>
  <c r="E4" i="10"/>
  <c r="E3" i="10"/>
  <c r="E41" i="10"/>
  <c r="E17" i="10"/>
  <c r="E14" i="10"/>
  <c r="E35" i="10"/>
  <c r="E36" i="10"/>
  <c r="E16" i="10"/>
  <c r="E8" i="10"/>
  <c r="E44" i="10"/>
  <c r="E19" i="10"/>
  <c r="E28" i="10"/>
  <c r="E10" i="10"/>
  <c r="E45" i="10"/>
  <c r="E18" i="10"/>
  <c r="E73" i="10"/>
  <c r="E74" i="10"/>
  <c r="E33" i="10"/>
  <c r="E6" i="10"/>
  <c r="E15" i="10"/>
  <c r="E68" i="10"/>
  <c r="E24" i="10"/>
  <c r="E23" i="10"/>
  <c r="E27" i="10"/>
  <c r="E30" i="10"/>
  <c r="E11" i="10"/>
  <c r="E32" i="10"/>
  <c r="E9" i="10"/>
  <c r="E7" i="10"/>
  <c r="E40" i="10"/>
  <c r="E12" i="10"/>
  <c r="E34" i="10"/>
  <c r="E57" i="10"/>
  <c r="E49" i="10"/>
  <c r="E26" i="10"/>
  <c r="E39" i="10"/>
  <c r="E75" i="10"/>
  <c r="G75" i="10"/>
  <c r="I75" i="10"/>
  <c r="K75" i="10"/>
  <c r="E76" i="10"/>
  <c r="G76" i="10"/>
  <c r="I76" i="10"/>
  <c r="K76" i="10"/>
  <c r="E48" i="10"/>
  <c r="E77" i="10"/>
  <c r="E78" i="10"/>
  <c r="G78" i="10"/>
  <c r="I78" i="10"/>
  <c r="K78" i="10"/>
  <c r="E79" i="10"/>
  <c r="G79" i="10"/>
  <c r="I79" i="10"/>
  <c r="K79" i="10"/>
  <c r="E61" i="10"/>
  <c r="E21" i="10"/>
  <c r="E80" i="10"/>
  <c r="G80" i="10"/>
  <c r="I80" i="10"/>
  <c r="K80" i="10"/>
  <c r="E81" i="10"/>
  <c r="G81" i="10"/>
  <c r="I81" i="10"/>
  <c r="K81" i="10"/>
  <c r="E82" i="10"/>
  <c r="E83" i="10"/>
  <c r="E84" i="10"/>
  <c r="G84" i="10"/>
  <c r="I84" i="10"/>
  <c r="K84" i="10"/>
  <c r="E85" i="10"/>
  <c r="G85" i="10"/>
  <c r="I85" i="10"/>
  <c r="K85" i="10"/>
  <c r="E86" i="10"/>
  <c r="G86" i="10"/>
  <c r="I86" i="10"/>
  <c r="K86" i="10"/>
  <c r="E87" i="10"/>
  <c r="G87" i="10"/>
  <c r="I87" i="10"/>
  <c r="K87" i="10"/>
  <c r="E88" i="10"/>
  <c r="G88" i="10"/>
  <c r="I88" i="10"/>
  <c r="K88" i="10"/>
  <c r="E89" i="10"/>
  <c r="G89" i="10"/>
  <c r="I89" i="10"/>
  <c r="K89" i="10"/>
  <c r="E90" i="10"/>
  <c r="E91" i="10"/>
  <c r="G91" i="10"/>
  <c r="I91" i="10"/>
  <c r="K91" i="10"/>
  <c r="E25" i="10"/>
  <c r="E92" i="10"/>
  <c r="E69" i="10"/>
  <c r="E72" i="10"/>
  <c r="E93" i="10"/>
  <c r="G93" i="10"/>
  <c r="I93" i="10"/>
  <c r="K93" i="10"/>
  <c r="E94" i="10"/>
  <c r="G94" i="10"/>
  <c r="I94" i="10"/>
  <c r="K94" i="10"/>
  <c r="E95" i="10"/>
  <c r="E46" i="10"/>
  <c r="E96" i="10"/>
  <c r="G96" i="10"/>
  <c r="I96" i="10"/>
  <c r="K96" i="10"/>
  <c r="E97" i="10"/>
  <c r="E98" i="10"/>
  <c r="G98" i="10"/>
  <c r="I98" i="10"/>
  <c r="K98" i="10"/>
  <c r="E60" i="10"/>
  <c r="E99" i="10"/>
  <c r="E100" i="10"/>
  <c r="G100" i="10"/>
  <c r="I100" i="10"/>
  <c r="K100" i="10"/>
  <c r="E101" i="10"/>
  <c r="G101" i="10"/>
  <c r="I101" i="10"/>
  <c r="K101" i="10"/>
  <c r="E102" i="10"/>
  <c r="G102" i="10"/>
  <c r="I102" i="10"/>
  <c r="K102" i="10"/>
  <c r="E63" i="10"/>
  <c r="E54" i="10"/>
  <c r="E38" i="10"/>
  <c r="E64" i="10"/>
  <c r="E103" i="10"/>
  <c r="E104" i="10"/>
  <c r="G104" i="10"/>
  <c r="I104" i="10"/>
  <c r="K104" i="10"/>
  <c r="E105" i="10"/>
  <c r="G105" i="10"/>
  <c r="I105" i="10"/>
  <c r="K105" i="10"/>
  <c r="E52" i="10"/>
  <c r="E106" i="10"/>
  <c r="G106" i="10"/>
  <c r="I106" i="10"/>
  <c r="K106" i="10"/>
  <c r="E107" i="10"/>
  <c r="G107" i="10"/>
  <c r="I107" i="10"/>
  <c r="K107" i="10"/>
  <c r="E108" i="10"/>
  <c r="E109" i="10"/>
  <c r="G109" i="10"/>
  <c r="I109" i="10"/>
  <c r="K109" i="10"/>
  <c r="E59" i="10"/>
  <c r="E53" i="10"/>
  <c r="E110" i="10"/>
  <c r="E111" i="10"/>
  <c r="G111" i="10"/>
  <c r="I111" i="10"/>
  <c r="K111" i="10"/>
  <c r="E112" i="10"/>
  <c r="G112" i="10"/>
  <c r="I112" i="10"/>
  <c r="K112" i="10"/>
  <c r="E51" i="10"/>
  <c r="E113" i="10"/>
  <c r="E114" i="10"/>
  <c r="E66" i="10"/>
  <c r="E115" i="10"/>
  <c r="G115" i="10"/>
  <c r="I115" i="10"/>
  <c r="K115" i="10"/>
  <c r="E29" i="10"/>
  <c r="E116" i="10"/>
  <c r="G116" i="10"/>
  <c r="I116" i="10"/>
  <c r="K116" i="10"/>
  <c r="E117" i="10"/>
  <c r="G117" i="10"/>
  <c r="I117" i="10"/>
  <c r="K117" i="10"/>
  <c r="E37" i="10"/>
  <c r="E67" i="10"/>
  <c r="E118" i="10"/>
  <c r="G118" i="10"/>
  <c r="I118" i="10"/>
  <c r="K118" i="10"/>
  <c r="E20" i="10"/>
  <c r="E119" i="10"/>
  <c r="E62" i="10"/>
  <c r="E120" i="10"/>
  <c r="E121" i="10"/>
  <c r="G121" i="10"/>
  <c r="I121" i="10"/>
  <c r="K121" i="10"/>
  <c r="E122" i="10"/>
  <c r="G122" i="10"/>
  <c r="I122" i="10"/>
  <c r="K122" i="10"/>
  <c r="E123" i="10"/>
  <c r="E124" i="10"/>
  <c r="E125" i="10"/>
  <c r="G125" i="10"/>
  <c r="I125" i="10"/>
  <c r="K125" i="10"/>
  <c r="E42" i="10"/>
  <c r="E126" i="10"/>
  <c r="E127" i="10"/>
  <c r="G127" i="10"/>
  <c r="I127" i="10"/>
  <c r="K127" i="10"/>
  <c r="E128" i="10"/>
  <c r="G128" i="10"/>
  <c r="I128" i="10"/>
  <c r="K128" i="10"/>
  <c r="E129" i="10"/>
  <c r="E130" i="10"/>
  <c r="E131" i="10"/>
  <c r="G131" i="10"/>
  <c r="I131" i="10"/>
  <c r="K131" i="10"/>
  <c r="E132" i="10"/>
  <c r="G132" i="10"/>
  <c r="I132" i="10"/>
  <c r="K132" i="10"/>
  <c r="E133" i="10"/>
  <c r="E134" i="10"/>
  <c r="E135" i="10"/>
  <c r="G135" i="10"/>
  <c r="I135" i="10"/>
  <c r="K135" i="10"/>
  <c r="E65" i="10"/>
  <c r="E136" i="10"/>
  <c r="E137" i="10"/>
  <c r="E138" i="10"/>
  <c r="G138" i="10"/>
  <c r="I138" i="10"/>
  <c r="K138" i="10"/>
  <c r="E139" i="10"/>
  <c r="E140" i="10"/>
  <c r="E13" i="10"/>
  <c r="E141" i="10"/>
  <c r="G141" i="10"/>
  <c r="I141" i="10"/>
  <c r="K141" i="10"/>
  <c r="E142" i="10"/>
  <c r="G142" i="10"/>
  <c r="I142" i="10"/>
  <c r="K142" i="10"/>
  <c r="E55" i="10"/>
  <c r="E143" i="10"/>
  <c r="G143" i="10"/>
  <c r="I143" i="10"/>
  <c r="K143" i="10"/>
  <c r="E144" i="10"/>
  <c r="E70" i="10"/>
  <c r="E145" i="10"/>
  <c r="E146" i="10"/>
  <c r="G146" i="10"/>
  <c r="I146" i="10"/>
  <c r="K146" i="10"/>
  <c r="E147" i="10"/>
  <c r="G147" i="10"/>
  <c r="I147" i="10"/>
  <c r="K147" i="10"/>
  <c r="E56" i="10"/>
  <c r="E148" i="10"/>
  <c r="E149" i="10"/>
  <c r="G149" i="10"/>
  <c r="I149" i="10"/>
  <c r="K149" i="10"/>
  <c r="E47" i="10"/>
  <c r="E150" i="10"/>
  <c r="G150" i="10"/>
  <c r="I150" i="10"/>
  <c r="K150" i="10"/>
  <c r="E151" i="10"/>
  <c r="E152" i="10"/>
  <c r="E153" i="10"/>
  <c r="G153" i="10"/>
  <c r="I153" i="10"/>
  <c r="K153" i="10"/>
  <c r="E154" i="10"/>
  <c r="G154" i="10"/>
  <c r="I154" i="10"/>
  <c r="K154" i="10"/>
  <c r="E155" i="10"/>
  <c r="E156" i="10"/>
  <c r="E157" i="10"/>
  <c r="E158" i="10"/>
  <c r="G158" i="10"/>
  <c r="I158" i="10"/>
  <c r="K158" i="10"/>
  <c r="E159" i="10"/>
  <c r="G159" i="10"/>
  <c r="I159" i="10"/>
  <c r="K159" i="10"/>
  <c r="E50" i="10"/>
  <c r="E160" i="10"/>
  <c r="G160" i="10"/>
  <c r="I160" i="10"/>
  <c r="K160" i="10"/>
  <c r="E71" i="10"/>
  <c r="E161" i="10"/>
  <c r="G161" i="10"/>
  <c r="I161" i="10"/>
  <c r="K161" i="10"/>
  <c r="E162" i="10"/>
  <c r="G162" i="10"/>
  <c r="I162" i="10"/>
  <c r="K162" i="10"/>
  <c r="E163" i="10"/>
  <c r="E164" i="10"/>
  <c r="E165" i="10"/>
  <c r="E166" i="10"/>
  <c r="E167" i="10"/>
  <c r="G167" i="10"/>
  <c r="I167" i="10"/>
  <c r="K167" i="10"/>
  <c r="E22" i="10"/>
  <c r="E168" i="10"/>
  <c r="G168" i="10"/>
  <c r="I168" i="10"/>
  <c r="K168" i="10"/>
  <c r="E58" i="10"/>
  <c r="E43" i="10"/>
  <c r="E169" i="10"/>
  <c r="G169" i="10"/>
  <c r="I169" i="10"/>
  <c r="K169" i="10"/>
  <c r="E170" i="10"/>
  <c r="G170" i="10"/>
  <c r="I170" i="10"/>
  <c r="K170" i="10"/>
  <c r="E171" i="10"/>
  <c r="G171" i="10"/>
  <c r="I171" i="10"/>
  <c r="K171" i="10"/>
  <c r="E172" i="10"/>
  <c r="G172" i="10"/>
  <c r="I172" i="10"/>
  <c r="K172" i="10"/>
  <c r="E173" i="10"/>
  <c r="E174" i="10"/>
  <c r="G174" i="10"/>
  <c r="I174" i="10"/>
  <c r="K174" i="10"/>
  <c r="E31" i="10"/>
  <c r="E175" i="10"/>
  <c r="E176" i="10"/>
  <c r="E177" i="10"/>
  <c r="G177" i="10"/>
  <c r="I177" i="10"/>
  <c r="K177" i="10"/>
  <c r="E178" i="10"/>
  <c r="G178" i="10"/>
  <c r="I178" i="10"/>
  <c r="K178" i="10"/>
  <c r="E179" i="10"/>
  <c r="G179" i="10"/>
  <c r="I179" i="10"/>
  <c r="K179" i="10"/>
  <c r="E180" i="10"/>
  <c r="E181" i="10"/>
  <c r="G181" i="10"/>
  <c r="I181" i="10"/>
  <c r="K181" i="10"/>
  <c r="E182" i="10"/>
  <c r="P8" i="53"/>
  <c r="P7" i="53"/>
  <c r="P5" i="53"/>
  <c r="P10" i="53"/>
  <c r="P11" i="53"/>
  <c r="P9" i="53"/>
  <c r="P25" i="53"/>
  <c r="P15" i="53"/>
  <c r="P14" i="53"/>
  <c r="P26" i="53"/>
  <c r="P28" i="53"/>
  <c r="P29" i="53"/>
  <c r="P21" i="53"/>
  <c r="P6" i="53"/>
  <c r="P19" i="53"/>
  <c r="P12" i="53"/>
  <c r="P16" i="53"/>
  <c r="P27" i="53"/>
  <c r="P22" i="53"/>
  <c r="P60" i="53"/>
  <c r="P31" i="53"/>
  <c r="P39" i="53"/>
  <c r="P36" i="53"/>
  <c r="P30" i="53"/>
  <c r="P17" i="53"/>
  <c r="P33" i="53"/>
  <c r="P24" i="53"/>
  <c r="P20" i="53"/>
  <c r="P37" i="53"/>
  <c r="P38" i="53"/>
  <c r="P18" i="53"/>
  <c r="P35" i="53"/>
  <c r="P43" i="53"/>
  <c r="P32" i="53"/>
  <c r="P70" i="53"/>
  <c r="P45" i="53"/>
  <c r="P59" i="53"/>
  <c r="P61" i="53"/>
  <c r="P46" i="53"/>
  <c r="P71" i="53"/>
  <c r="P42" i="53"/>
  <c r="P73" i="53"/>
  <c r="P47" i="53"/>
  <c r="P62" i="53"/>
  <c r="P41" i="53"/>
  <c r="P51" i="53"/>
  <c r="P44" i="53"/>
  <c r="P52" i="53"/>
  <c r="P53" i="53"/>
  <c r="P67" i="53"/>
  <c r="P54" i="53"/>
  <c r="P69" i="53"/>
  <c r="P55" i="53"/>
  <c r="P56" i="53"/>
  <c r="P66" i="53"/>
  <c r="P68" i="53"/>
  <c r="P57" i="53"/>
  <c r="P63" i="53"/>
  <c r="P58" i="53"/>
  <c r="P74" i="53"/>
  <c r="P48" i="53"/>
  <c r="P50" i="53"/>
  <c r="P72" i="53"/>
  <c r="P76" i="53"/>
  <c r="P64" i="53"/>
  <c r="P75" i="53"/>
  <c r="P78" i="53"/>
  <c r="P84" i="53"/>
  <c r="P65" i="53"/>
  <c r="P79" i="53"/>
  <c r="P77" i="53"/>
  <c r="P80" i="53"/>
  <c r="P89" i="53"/>
  <c r="P90" i="53"/>
  <c r="P81" i="53"/>
  <c r="P91" i="53"/>
  <c r="P92" i="53"/>
  <c r="P82" i="53"/>
  <c r="P96" i="53"/>
  <c r="P83" i="53"/>
  <c r="P101" i="53"/>
  <c r="P23" i="53"/>
  <c r="P102" i="53"/>
  <c r="P34" i="53"/>
  <c r="P103" i="53"/>
  <c r="P104" i="53"/>
  <c r="P93" i="53"/>
  <c r="P105" i="53"/>
  <c r="P106" i="53"/>
  <c r="P97" i="53"/>
  <c r="P108" i="53"/>
  <c r="P49" i="53"/>
  <c r="P109" i="53"/>
  <c r="P110" i="53"/>
  <c r="P95" i="53"/>
  <c r="P100" i="53"/>
  <c r="P87" i="53"/>
  <c r="P111" i="53"/>
  <c r="P88" i="53"/>
  <c r="P113" i="53"/>
  <c r="P115" i="53"/>
  <c r="P116" i="53"/>
  <c r="P117" i="53"/>
  <c r="P118" i="53"/>
  <c r="P119" i="53"/>
  <c r="P120" i="53"/>
  <c r="P121" i="53"/>
  <c r="P122" i="53"/>
  <c r="P112" i="53"/>
  <c r="P124" i="53"/>
  <c r="P98" i="53"/>
  <c r="P136" i="53"/>
  <c r="P137" i="53"/>
  <c r="P142" i="53"/>
  <c r="P143" i="53"/>
  <c r="P153" i="53"/>
  <c r="P154" i="53"/>
  <c r="P155" i="53"/>
  <c r="P156" i="53"/>
  <c r="P157" i="53"/>
  <c r="P158" i="53"/>
  <c r="P159" i="53"/>
  <c r="P160" i="53"/>
  <c r="P161" i="53"/>
  <c r="P123" i="53"/>
  <c r="P162" i="53"/>
  <c r="P163" i="53"/>
  <c r="P164" i="53"/>
  <c r="P165" i="53"/>
  <c r="P166" i="53"/>
  <c r="P114" i="53"/>
  <c r="P167" i="53"/>
  <c r="P168" i="53"/>
  <c r="P169" i="53"/>
  <c r="P170" i="53"/>
  <c r="P171" i="53"/>
  <c r="P152" i="53"/>
  <c r="P172" i="53"/>
  <c r="P173" i="53"/>
  <c r="P174" i="53"/>
  <c r="P175" i="53"/>
  <c r="P176" i="53"/>
  <c r="P86" i="53"/>
  <c r="P177" i="53"/>
  <c r="P178" i="53"/>
  <c r="P138" i="53"/>
  <c r="P99" i="53"/>
  <c r="P144" i="53"/>
  <c r="P145" i="53"/>
  <c r="P179" i="53"/>
  <c r="P180" i="53"/>
  <c r="P181" i="53"/>
  <c r="P182" i="53"/>
  <c r="P183" i="53"/>
  <c r="P184" i="53"/>
  <c r="P185" i="53"/>
  <c r="P186" i="53"/>
  <c r="P187" i="53"/>
  <c r="P188" i="53"/>
  <c r="P189" i="53"/>
  <c r="P190" i="53"/>
  <c r="P191" i="53"/>
  <c r="P192" i="53"/>
  <c r="P193" i="53"/>
  <c r="P194" i="53"/>
  <c r="P195" i="53"/>
  <c r="P196" i="53"/>
  <c r="P197" i="53"/>
  <c r="P198" i="53"/>
  <c r="P199" i="53"/>
  <c r="P200" i="53"/>
  <c r="P146" i="53"/>
  <c r="P201" i="53"/>
  <c r="P130" i="53"/>
  <c r="P202" i="53"/>
  <c r="P203" i="53"/>
  <c r="P40" i="53"/>
  <c r="P125" i="53"/>
  <c r="P129" i="53"/>
  <c r="P204" i="53"/>
  <c r="P127" i="53"/>
  <c r="P205" i="53"/>
  <c r="P206" i="53"/>
  <c r="P207" i="53"/>
  <c r="P208" i="53"/>
  <c r="P209" i="53"/>
  <c r="P131" i="53"/>
  <c r="P210" i="53"/>
  <c r="P211" i="53"/>
  <c r="P212" i="53"/>
  <c r="P213" i="53"/>
  <c r="P214" i="53"/>
  <c r="P215" i="53"/>
  <c r="P216" i="53"/>
  <c r="P217" i="53"/>
  <c r="P218" i="53"/>
  <c r="P219" i="53"/>
  <c r="P220" i="53"/>
  <c r="P221" i="53"/>
  <c r="P222" i="53"/>
  <c r="P223" i="53"/>
  <c r="P224" i="53"/>
  <c r="P147" i="53"/>
  <c r="P225" i="53"/>
  <c r="P226" i="53"/>
  <c r="P227" i="53"/>
  <c r="P228" i="53"/>
  <c r="P229" i="53"/>
  <c r="P230" i="53"/>
  <c r="P231" i="53"/>
  <c r="P232" i="53"/>
  <c r="P233" i="53"/>
  <c r="P234" i="53"/>
  <c r="P235" i="53"/>
  <c r="P139" i="53"/>
  <c r="P236" i="53"/>
  <c r="P237" i="53"/>
  <c r="P238" i="53"/>
  <c r="P239" i="53"/>
  <c r="P240" i="53"/>
  <c r="P241" i="53"/>
  <c r="P242" i="53"/>
  <c r="P243" i="53"/>
  <c r="P244" i="53"/>
  <c r="P245" i="53"/>
  <c r="P246" i="53"/>
  <c r="P107" i="53"/>
  <c r="P247" i="53"/>
  <c r="P248" i="53"/>
  <c r="P249" i="53"/>
  <c r="P250" i="53"/>
  <c r="P251" i="53"/>
  <c r="P252" i="53"/>
  <c r="P13" i="53"/>
  <c r="P253" i="53"/>
  <c r="P254" i="53"/>
  <c r="P255" i="53"/>
  <c r="P256" i="53"/>
  <c r="P132" i="53"/>
  <c r="P257" i="53"/>
  <c r="P258" i="53"/>
  <c r="P259" i="53"/>
  <c r="P260" i="53"/>
  <c r="P261" i="53"/>
  <c r="P262" i="53"/>
  <c r="P263" i="53"/>
  <c r="P264" i="53"/>
  <c r="P265" i="53"/>
  <c r="P266" i="53"/>
  <c r="P267" i="53"/>
  <c r="P268" i="53"/>
  <c r="P94" i="53"/>
  <c r="P269" i="53"/>
  <c r="P148" i="53"/>
  <c r="P270" i="53"/>
  <c r="P271" i="53"/>
  <c r="P272" i="53"/>
  <c r="P128" i="53"/>
  <c r="P133" i="53"/>
  <c r="P273" i="53"/>
  <c r="P274" i="53"/>
  <c r="P275" i="53"/>
  <c r="P276" i="53"/>
  <c r="P277" i="53"/>
  <c r="P278" i="53"/>
  <c r="P85" i="53"/>
  <c r="P279" i="53"/>
  <c r="P280" i="53"/>
  <c r="P281" i="53"/>
  <c r="P282" i="53"/>
  <c r="P149" i="53"/>
  <c r="P283" i="53"/>
  <c r="P284" i="53"/>
  <c r="P134" i="53"/>
  <c r="P285" i="53"/>
  <c r="P286" i="53"/>
  <c r="P287" i="53"/>
  <c r="P288" i="53"/>
  <c r="P289" i="53"/>
  <c r="P290" i="53"/>
  <c r="P291" i="53"/>
  <c r="P292" i="53"/>
  <c r="P293" i="53"/>
  <c r="P294" i="53"/>
  <c r="P295" i="53"/>
  <c r="P296" i="53"/>
  <c r="P297" i="53"/>
  <c r="P298" i="53"/>
  <c r="P299" i="53"/>
  <c r="P300" i="53"/>
  <c r="P301" i="53"/>
  <c r="P302" i="53"/>
  <c r="P140" i="53"/>
  <c r="P303" i="53"/>
  <c r="P304" i="53"/>
  <c r="P305" i="53"/>
  <c r="P306" i="53"/>
  <c r="P126" i="53"/>
  <c r="P307" i="53"/>
  <c r="P308" i="53"/>
  <c r="P309" i="53"/>
  <c r="P150" i="53"/>
  <c r="P310" i="53"/>
  <c r="P311" i="53"/>
  <c r="P135" i="53"/>
  <c r="P312" i="53"/>
  <c r="P313" i="53"/>
  <c r="P314" i="53"/>
  <c r="P141" i="53"/>
  <c r="P315" i="53"/>
  <c r="P316" i="53"/>
  <c r="P317" i="53"/>
  <c r="P151" i="53"/>
  <c r="P318" i="53"/>
  <c r="P319" i="53"/>
  <c r="P320" i="53"/>
  <c r="P321" i="53"/>
  <c r="P322" i="53"/>
  <c r="P18" i="52"/>
  <c r="P13" i="52"/>
  <c r="P7" i="52"/>
  <c r="P5" i="52"/>
  <c r="P6" i="52"/>
  <c r="P9" i="52"/>
  <c r="P8" i="52"/>
  <c r="P11" i="52"/>
  <c r="P15" i="52"/>
  <c r="P14" i="52"/>
  <c r="P12" i="52"/>
  <c r="P33" i="52"/>
  <c r="P20" i="52"/>
  <c r="P10" i="52"/>
  <c r="P16" i="52"/>
  <c r="P17" i="52"/>
  <c r="P25" i="52"/>
  <c r="P29" i="52"/>
  <c r="P24" i="52"/>
  <c r="P22" i="52"/>
  <c r="P27" i="52"/>
  <c r="P34" i="52"/>
  <c r="P30" i="52"/>
  <c r="P32" i="52"/>
  <c r="P42" i="52"/>
  <c r="P31" i="52"/>
  <c r="P26" i="52"/>
  <c r="P44" i="52"/>
  <c r="P39" i="52"/>
  <c r="P37" i="52"/>
  <c r="P36" i="52"/>
  <c r="P45" i="52"/>
  <c r="P23" i="52"/>
  <c r="P38" i="52"/>
  <c r="P46" i="52"/>
  <c r="P28" i="52"/>
  <c r="P48" i="52"/>
  <c r="P49" i="52"/>
  <c r="P51" i="52"/>
  <c r="P52" i="52"/>
  <c r="P54" i="52"/>
  <c r="P47" i="52"/>
  <c r="P56" i="52"/>
  <c r="P43" i="52"/>
  <c r="P57" i="52"/>
  <c r="P59" i="52"/>
  <c r="P61" i="52"/>
  <c r="P55" i="52"/>
  <c r="P63" i="52"/>
  <c r="P64" i="52"/>
  <c r="P70" i="52"/>
  <c r="P72" i="52"/>
  <c r="P79" i="52"/>
  <c r="P80" i="52"/>
  <c r="P81" i="52"/>
  <c r="P82" i="52"/>
  <c r="P83" i="52"/>
  <c r="P84" i="52"/>
  <c r="P40" i="52"/>
  <c r="P85" i="52"/>
  <c r="P86" i="52"/>
  <c r="P75" i="52"/>
  <c r="P87" i="52"/>
  <c r="P88" i="52"/>
  <c r="P89" i="52"/>
  <c r="P90" i="52"/>
  <c r="P91" i="52"/>
  <c r="P92" i="52"/>
  <c r="P93" i="52"/>
  <c r="P94" i="52"/>
  <c r="P95" i="52"/>
  <c r="P96" i="52"/>
  <c r="P97" i="52"/>
  <c r="P21" i="52"/>
  <c r="P98" i="52"/>
  <c r="P99" i="52"/>
  <c r="P100" i="52"/>
  <c r="P101" i="52"/>
  <c r="P68" i="52"/>
  <c r="P102" i="52"/>
  <c r="P67" i="52"/>
  <c r="P103" i="52"/>
  <c r="P104" i="52"/>
  <c r="P105" i="52"/>
  <c r="P78" i="52"/>
  <c r="P106" i="52"/>
  <c r="P107" i="52"/>
  <c r="P53" i="52"/>
  <c r="P108" i="52"/>
  <c r="P109" i="52"/>
  <c r="P110" i="52"/>
  <c r="P111" i="52"/>
  <c r="P112" i="52"/>
  <c r="P113" i="52"/>
  <c r="P114" i="52"/>
  <c r="P115" i="52"/>
  <c r="P66" i="52"/>
  <c r="P116" i="52"/>
  <c r="P76" i="52"/>
  <c r="P71" i="52"/>
  <c r="P69" i="52"/>
  <c r="P117" i="52"/>
  <c r="P19" i="52"/>
  <c r="P74" i="52"/>
  <c r="P118" i="52"/>
  <c r="P119" i="52"/>
  <c r="P120" i="52"/>
  <c r="P121" i="52"/>
  <c r="P50" i="52"/>
  <c r="P122" i="52"/>
  <c r="P123" i="52"/>
  <c r="P124" i="52"/>
  <c r="P35" i="52"/>
  <c r="P73" i="52"/>
  <c r="P125" i="52"/>
  <c r="P126" i="52"/>
  <c r="P127" i="52"/>
  <c r="P128" i="52"/>
  <c r="P129" i="52"/>
  <c r="P60" i="52"/>
  <c r="P130" i="52"/>
  <c r="P131" i="52"/>
  <c r="P132" i="52"/>
  <c r="P133" i="52"/>
  <c r="P134" i="52"/>
  <c r="P135" i="52"/>
  <c r="P58" i="52"/>
  <c r="P136" i="52"/>
  <c r="P137" i="52"/>
  <c r="P138" i="52"/>
  <c r="P139" i="52"/>
  <c r="P140" i="52"/>
  <c r="P141" i="52"/>
  <c r="P142" i="52"/>
  <c r="P143" i="52"/>
  <c r="P144" i="52"/>
  <c r="P145" i="52"/>
  <c r="P146" i="52"/>
  <c r="P147" i="52"/>
  <c r="P148" i="52"/>
  <c r="P149" i="52"/>
  <c r="P150" i="52"/>
  <c r="P151" i="52"/>
  <c r="P152" i="52"/>
  <c r="P153" i="52"/>
  <c r="P65" i="52"/>
  <c r="P154" i="52"/>
  <c r="P155" i="52"/>
  <c r="P156" i="52"/>
  <c r="P157" i="52"/>
  <c r="P158" i="52"/>
  <c r="P62" i="52"/>
  <c r="P41" i="52"/>
  <c r="P159" i="52"/>
  <c r="P160" i="52"/>
  <c r="P161" i="52"/>
  <c r="P162" i="52"/>
  <c r="P163" i="52"/>
  <c r="P164" i="52"/>
  <c r="P165" i="52"/>
  <c r="P166" i="52"/>
  <c r="P77" i="52"/>
  <c r="P167" i="52"/>
  <c r="P168" i="52"/>
  <c r="P169" i="52"/>
  <c r="P8" i="51"/>
  <c r="P10" i="51"/>
  <c r="P9" i="51"/>
  <c r="P5" i="51"/>
  <c r="P12" i="51"/>
  <c r="P28" i="51"/>
  <c r="P16" i="51"/>
  <c r="P35" i="51"/>
  <c r="P7" i="51"/>
  <c r="P20" i="51"/>
  <c r="P19" i="51"/>
  <c r="P29" i="51"/>
  <c r="P14" i="51"/>
  <c r="P38" i="51"/>
  <c r="P44" i="51"/>
  <c r="P39" i="51"/>
  <c r="P78" i="51"/>
  <c r="P21" i="51"/>
  <c r="P33" i="51"/>
  <c r="P22" i="51"/>
  <c r="P11" i="51"/>
  <c r="P32" i="51"/>
  <c r="P62" i="51"/>
  <c r="P17" i="51"/>
  <c r="P24" i="51"/>
  <c r="P36" i="51"/>
  <c r="P65" i="51"/>
  <c r="P37" i="51"/>
  <c r="P34" i="51"/>
  <c r="P69" i="51"/>
  <c r="P27" i="51"/>
  <c r="P41" i="51"/>
  <c r="P50" i="51"/>
  <c r="P52" i="51"/>
  <c r="P45" i="51"/>
  <c r="P25" i="51"/>
  <c r="P26" i="51"/>
  <c r="P56" i="51"/>
  <c r="P57" i="51"/>
  <c r="P30" i="51"/>
  <c r="P63" i="51"/>
  <c r="P42" i="51"/>
  <c r="P43" i="51"/>
  <c r="P60" i="51"/>
  <c r="P47" i="51"/>
  <c r="P23" i="51"/>
  <c r="P64" i="51"/>
  <c r="P85" i="51"/>
  <c r="P82" i="51"/>
  <c r="P86" i="51"/>
  <c r="P40" i="51"/>
  <c r="P48" i="51"/>
  <c r="P114" i="51"/>
  <c r="P49" i="51"/>
  <c r="P115" i="51"/>
  <c r="P46" i="51"/>
  <c r="P68" i="51"/>
  <c r="P118" i="51"/>
  <c r="P74" i="51"/>
  <c r="P119" i="51"/>
  <c r="P51" i="51"/>
  <c r="P53" i="51"/>
  <c r="P54" i="51"/>
  <c r="P55" i="51"/>
  <c r="P71" i="51"/>
  <c r="P90" i="51"/>
  <c r="P102" i="51"/>
  <c r="P121" i="51"/>
  <c r="P58" i="51"/>
  <c r="P92" i="51"/>
  <c r="P94" i="51"/>
  <c r="P95" i="51"/>
  <c r="P61" i="51"/>
  <c r="P96" i="51"/>
  <c r="P124" i="51"/>
  <c r="P125" i="51"/>
  <c r="P98" i="51"/>
  <c r="P110" i="51"/>
  <c r="P77" i="51"/>
  <c r="P111" i="51"/>
  <c r="P127" i="51"/>
  <c r="P76" i="51"/>
  <c r="P79" i="51"/>
  <c r="P80" i="51"/>
  <c r="P66" i="51"/>
  <c r="P81" i="51"/>
  <c r="P59" i="51"/>
  <c r="P83" i="51"/>
  <c r="P67" i="51"/>
  <c r="P134" i="51"/>
  <c r="P135" i="51"/>
  <c r="P84" i="51"/>
  <c r="P136" i="51"/>
  <c r="P138" i="51"/>
  <c r="P87" i="51"/>
  <c r="P120" i="51"/>
  <c r="P139" i="51"/>
  <c r="P88" i="51"/>
  <c r="P70" i="51"/>
  <c r="P91" i="51"/>
  <c r="P140" i="51"/>
  <c r="P93" i="51"/>
  <c r="P72" i="51"/>
  <c r="P89" i="51"/>
  <c r="P73" i="51"/>
  <c r="P144" i="51"/>
  <c r="P145" i="51"/>
  <c r="P146" i="51"/>
  <c r="P75" i="51"/>
  <c r="P97" i="51"/>
  <c r="P99" i="51"/>
  <c r="P100" i="51"/>
  <c r="P148" i="51"/>
  <c r="P101" i="51"/>
  <c r="P149" i="51"/>
  <c r="P122" i="51"/>
  <c r="P103" i="51"/>
  <c r="P104" i="51"/>
  <c r="P128" i="51"/>
  <c r="P130" i="51"/>
  <c r="P131" i="51"/>
  <c r="P152" i="51"/>
  <c r="P153" i="51"/>
  <c r="P154" i="51"/>
  <c r="P105" i="51"/>
  <c r="P106" i="51"/>
  <c r="P123" i="51"/>
  <c r="P126" i="51"/>
  <c r="P155" i="51"/>
  <c r="P107" i="51"/>
  <c r="P156" i="51"/>
  <c r="P109" i="51"/>
  <c r="P108" i="51"/>
  <c r="P132" i="51"/>
  <c r="P157" i="51"/>
  <c r="P159" i="51"/>
  <c r="P160" i="51"/>
  <c r="P112" i="51"/>
  <c r="P162" i="51"/>
  <c r="P163" i="51"/>
  <c r="P164" i="51"/>
  <c r="P165" i="51"/>
  <c r="P166" i="51"/>
  <c r="P169" i="51"/>
  <c r="P170" i="51"/>
  <c r="P116" i="51"/>
  <c r="P141" i="51"/>
  <c r="P13" i="51"/>
  <c r="P147" i="51"/>
  <c r="P172" i="51"/>
  <c r="P6" i="51"/>
  <c r="P173" i="51"/>
  <c r="P174" i="51"/>
  <c r="P31" i="51"/>
  <c r="P142" i="51"/>
  <c r="P18" i="51"/>
  <c r="P176" i="51"/>
  <c r="P177" i="51"/>
  <c r="P178" i="51"/>
  <c r="P179" i="51"/>
  <c r="P117" i="51"/>
  <c r="P180" i="51"/>
  <c r="P181" i="51"/>
  <c r="P158" i="51"/>
  <c r="P150" i="51"/>
  <c r="P182" i="51"/>
  <c r="P129" i="51"/>
  <c r="P161" i="51"/>
  <c r="P183" i="51"/>
  <c r="P184" i="51"/>
  <c r="P185" i="51"/>
  <c r="P186" i="51"/>
  <c r="P167" i="51"/>
  <c r="P168" i="51"/>
  <c r="P187" i="51"/>
  <c r="P133" i="51"/>
  <c r="P171" i="51"/>
  <c r="P188" i="51"/>
  <c r="P189" i="51"/>
  <c r="P190" i="51"/>
  <c r="P192" i="51"/>
  <c r="P193" i="51"/>
  <c r="P194" i="51"/>
  <c r="P113" i="51"/>
  <c r="P175" i="51"/>
  <c r="P196" i="51"/>
  <c r="P143" i="51"/>
  <c r="P197" i="51"/>
  <c r="P198" i="51"/>
  <c r="P200" i="51"/>
  <c r="P201" i="51"/>
  <c r="P151" i="51"/>
  <c r="P202" i="51"/>
  <c r="P203" i="51"/>
  <c r="P204" i="51"/>
  <c r="P205" i="51"/>
  <c r="P206" i="51"/>
  <c r="P207" i="51"/>
  <c r="P210" i="51"/>
  <c r="P211" i="51"/>
  <c r="P213" i="51"/>
  <c r="P214" i="51"/>
  <c r="P216" i="51"/>
  <c r="P217" i="51"/>
  <c r="P218" i="51"/>
  <c r="P219" i="51"/>
  <c r="P220" i="51"/>
  <c r="P222" i="51"/>
  <c r="P227" i="51"/>
  <c r="P191" i="51"/>
  <c r="P195" i="51"/>
  <c r="P212" i="51"/>
  <c r="P243" i="51"/>
  <c r="P249" i="51"/>
  <c r="P250" i="51"/>
  <c r="P251" i="51"/>
  <c r="P252" i="51"/>
  <c r="P232" i="51"/>
  <c r="P253" i="51"/>
  <c r="P215" i="51"/>
  <c r="P254" i="51"/>
  <c r="P255" i="51"/>
  <c r="P256" i="51"/>
  <c r="P257" i="51"/>
  <c r="P258" i="51"/>
  <c r="P229" i="51"/>
  <c r="P259" i="51"/>
  <c r="P208" i="51"/>
  <c r="P260" i="51"/>
  <c r="P261" i="51"/>
  <c r="P233" i="51"/>
  <c r="P262" i="51"/>
  <c r="P263" i="51"/>
  <c r="P264" i="51"/>
  <c r="P234" i="51"/>
  <c r="P265" i="51"/>
  <c r="P244" i="51"/>
  <c r="P266" i="51"/>
  <c r="P267" i="51"/>
  <c r="P235" i="51"/>
  <c r="P268" i="51"/>
  <c r="P269" i="51"/>
  <c r="P236" i="51"/>
  <c r="P270" i="51"/>
  <c r="P271" i="51"/>
  <c r="P199" i="51"/>
  <c r="P209" i="51"/>
  <c r="P272" i="51"/>
  <c r="P273" i="51"/>
  <c r="P237" i="51"/>
  <c r="P274" i="51"/>
  <c r="P275" i="51"/>
  <c r="P276" i="51"/>
  <c r="P277" i="51"/>
  <c r="P278" i="51"/>
  <c r="P279" i="51"/>
  <c r="P280" i="51"/>
  <c r="P281" i="51"/>
  <c r="P282" i="51"/>
  <c r="P283" i="51"/>
  <c r="P284" i="51"/>
  <c r="P285" i="51"/>
  <c r="P286" i="51"/>
  <c r="P287" i="51"/>
  <c r="P288" i="51"/>
  <c r="P223" i="51"/>
  <c r="P289" i="51"/>
  <c r="P290" i="51"/>
  <c r="P291" i="51"/>
  <c r="P238" i="51"/>
  <c r="P292" i="51"/>
  <c r="P293" i="51"/>
  <c r="P294" i="51"/>
  <c r="P295" i="51"/>
  <c r="P296" i="51"/>
  <c r="P297" i="51"/>
  <c r="P224" i="51"/>
  <c r="P298" i="51"/>
  <c r="P299" i="51"/>
  <c r="P300" i="51"/>
  <c r="P301" i="51"/>
  <c r="P302" i="51"/>
  <c r="P303" i="51"/>
  <c r="P304" i="51"/>
  <c r="P305" i="51"/>
  <c r="P306" i="51"/>
  <c r="P307" i="51"/>
  <c r="P248" i="51"/>
  <c r="P308" i="51"/>
  <c r="P309" i="51"/>
  <c r="P310" i="51"/>
  <c r="P311" i="51"/>
  <c r="P312" i="51"/>
  <c r="P313" i="51"/>
  <c r="P314" i="51"/>
  <c r="P315" i="51"/>
  <c r="P316" i="51"/>
  <c r="P317" i="51"/>
  <c r="P318" i="51"/>
  <c r="P319" i="51"/>
  <c r="P320" i="51"/>
  <c r="P321" i="51"/>
  <c r="P322" i="51"/>
  <c r="P323" i="51"/>
  <c r="P324" i="51"/>
  <c r="P325" i="51"/>
  <c r="P326" i="51"/>
  <c r="P327" i="51"/>
  <c r="P328" i="51"/>
  <c r="P221" i="51"/>
  <c r="P329" i="51"/>
  <c r="P330" i="51"/>
  <c r="P331" i="51"/>
  <c r="P225" i="51"/>
  <c r="P332" i="51"/>
  <c r="P333" i="51"/>
  <c r="P334" i="51"/>
  <c r="P335" i="51"/>
  <c r="P336" i="51"/>
  <c r="P337" i="51"/>
  <c r="P338" i="51"/>
  <c r="P339" i="51"/>
  <c r="P340" i="51"/>
  <c r="P341" i="51"/>
  <c r="P230" i="51"/>
  <c r="P239" i="51"/>
  <c r="P342" i="51"/>
  <c r="P343" i="51"/>
  <c r="P344" i="51"/>
  <c r="P240" i="51"/>
  <c r="P345" i="51"/>
  <c r="P346" i="51"/>
  <c r="P347" i="51"/>
  <c r="P348" i="51"/>
  <c r="P349" i="51"/>
  <c r="P350" i="51"/>
  <c r="P351" i="51"/>
  <c r="P352" i="51"/>
  <c r="P353" i="51"/>
  <c r="P137" i="51"/>
  <c r="P231" i="51"/>
  <c r="P354" i="51"/>
  <c r="P245" i="51"/>
  <c r="P241" i="51"/>
  <c r="P246" i="51"/>
  <c r="P226" i="51"/>
  <c r="P355" i="51"/>
  <c r="P356" i="51"/>
  <c r="P357" i="51"/>
  <c r="P358" i="51"/>
  <c r="P247" i="51"/>
  <c r="P359" i="51"/>
  <c r="P360" i="51"/>
  <c r="P361" i="51"/>
  <c r="P362" i="51"/>
  <c r="P242" i="51"/>
  <c r="P363" i="51"/>
  <c r="P364" i="51"/>
  <c r="P365" i="51"/>
  <c r="P366" i="51"/>
  <c r="P228" i="51"/>
  <c r="P15" i="51"/>
  <c r="P367" i="51"/>
  <c r="P368" i="51"/>
  <c r="P369" i="51"/>
  <c r="P370" i="51"/>
  <c r="P371" i="51"/>
  <c r="P372" i="51"/>
  <c r="P16" i="50"/>
  <c r="P12" i="50"/>
  <c r="P5" i="50"/>
  <c r="P7" i="50"/>
  <c r="P9" i="50"/>
  <c r="P14" i="50"/>
  <c r="P13" i="50"/>
  <c r="P8" i="50"/>
  <c r="P26" i="50"/>
  <c r="P10" i="50"/>
  <c r="P11" i="50"/>
  <c r="P21" i="50"/>
  <c r="P17" i="50"/>
  <c r="P15" i="50"/>
  <c r="P22" i="50"/>
  <c r="P20" i="50"/>
  <c r="P27" i="50"/>
  <c r="P28" i="50"/>
  <c r="P37" i="50"/>
  <c r="P42" i="50"/>
  <c r="P34" i="50"/>
  <c r="P18" i="50"/>
  <c r="P23" i="50"/>
  <c r="P39" i="50"/>
  <c r="P25" i="50"/>
  <c r="P50" i="50"/>
  <c r="P35" i="50"/>
  <c r="P30" i="50"/>
  <c r="P24" i="50"/>
  <c r="P45" i="50"/>
  <c r="P33" i="50"/>
  <c r="P48" i="50"/>
  <c r="P36" i="50"/>
  <c r="P47" i="50"/>
  <c r="P44" i="50"/>
  <c r="P32" i="50"/>
  <c r="P29" i="50"/>
  <c r="P43" i="50"/>
  <c r="P31" i="50"/>
  <c r="P38" i="50"/>
  <c r="P52" i="50"/>
  <c r="P41" i="50"/>
  <c r="P64" i="50"/>
  <c r="P67" i="50"/>
  <c r="P40" i="50"/>
  <c r="P49" i="50"/>
  <c r="P70" i="50"/>
  <c r="P55" i="50"/>
  <c r="P46" i="50"/>
  <c r="P57" i="50"/>
  <c r="P60" i="50"/>
  <c r="P58" i="50"/>
  <c r="P51" i="50"/>
  <c r="P73" i="50"/>
  <c r="P59" i="50"/>
  <c r="P78" i="50"/>
  <c r="P62" i="50"/>
  <c r="P79" i="50"/>
  <c r="P63" i="50"/>
  <c r="P65" i="50"/>
  <c r="P80" i="50"/>
  <c r="P81" i="50"/>
  <c r="P66" i="50"/>
  <c r="P82" i="50"/>
  <c r="P54" i="50"/>
  <c r="P53" i="50"/>
  <c r="P56" i="50"/>
  <c r="P6" i="50"/>
  <c r="P71" i="50"/>
  <c r="P84" i="50"/>
  <c r="P85" i="50"/>
  <c r="P86" i="50"/>
  <c r="P87" i="50"/>
  <c r="P72" i="50"/>
  <c r="P75" i="50"/>
  <c r="P74" i="50"/>
  <c r="P88" i="50"/>
  <c r="P89" i="50"/>
  <c r="P77" i="50"/>
  <c r="P90" i="50"/>
  <c r="P91" i="50"/>
  <c r="P92" i="50"/>
  <c r="P69" i="50"/>
  <c r="P68" i="50"/>
  <c r="P94" i="50"/>
  <c r="P95" i="50"/>
  <c r="P97" i="50"/>
  <c r="P61" i="50"/>
  <c r="P98" i="50"/>
  <c r="P76" i="50"/>
  <c r="P83" i="50"/>
  <c r="P100" i="50"/>
  <c r="P101" i="50"/>
  <c r="P102" i="50"/>
  <c r="P103" i="50"/>
  <c r="P104" i="50"/>
  <c r="P105" i="50"/>
  <c r="P106" i="50"/>
  <c r="P107" i="50"/>
  <c r="P109" i="50"/>
  <c r="P111" i="50"/>
  <c r="P112" i="50"/>
  <c r="P113" i="50"/>
  <c r="P114" i="50"/>
  <c r="P115" i="50"/>
  <c r="P116" i="50"/>
  <c r="P117" i="50"/>
  <c r="P119" i="50"/>
  <c r="P120" i="50"/>
  <c r="P124" i="50"/>
  <c r="P125" i="50"/>
  <c r="P126" i="50"/>
  <c r="P127" i="50"/>
  <c r="P128" i="50"/>
  <c r="P129" i="50"/>
  <c r="P130" i="50"/>
  <c r="P131" i="50"/>
  <c r="P132" i="50"/>
  <c r="P133" i="50"/>
  <c r="P134" i="50"/>
  <c r="P135" i="50"/>
  <c r="P136" i="50"/>
  <c r="P137" i="50"/>
  <c r="P138" i="50"/>
  <c r="P139" i="50"/>
  <c r="P140" i="50"/>
  <c r="P141" i="50"/>
  <c r="P142" i="50"/>
  <c r="P143" i="50"/>
  <c r="P144" i="50"/>
  <c r="P145" i="50"/>
  <c r="P19" i="50"/>
  <c r="P146" i="50"/>
  <c r="P147" i="50"/>
  <c r="P148" i="50"/>
  <c r="P110" i="50"/>
  <c r="P149" i="50"/>
  <c r="P150" i="50"/>
  <c r="P151" i="50"/>
  <c r="P152" i="50"/>
  <c r="P153" i="50"/>
  <c r="P154" i="50"/>
  <c r="P155" i="50"/>
  <c r="P156" i="50"/>
  <c r="P157" i="50"/>
  <c r="P158" i="50"/>
  <c r="P159" i="50"/>
  <c r="P160" i="50"/>
  <c r="P161" i="50"/>
  <c r="P121" i="50"/>
  <c r="P162" i="50"/>
  <c r="P163" i="50"/>
  <c r="P164" i="50"/>
  <c r="P165" i="50"/>
  <c r="P166" i="50"/>
  <c r="P167" i="50"/>
  <c r="P168" i="50"/>
  <c r="P169" i="50"/>
  <c r="P122" i="50"/>
  <c r="P170" i="50"/>
  <c r="P171" i="50"/>
  <c r="P172" i="50"/>
  <c r="P93" i="50"/>
  <c r="P173" i="50"/>
  <c r="P174" i="50"/>
  <c r="P175" i="50"/>
  <c r="P176" i="50"/>
  <c r="P177" i="50"/>
  <c r="P178" i="50"/>
  <c r="P179" i="50"/>
  <c r="P180" i="50"/>
  <c r="P181" i="50"/>
  <c r="P182" i="50"/>
  <c r="P183" i="50"/>
  <c r="P184" i="50"/>
  <c r="P108" i="50"/>
  <c r="P118" i="50"/>
  <c r="P185" i="50"/>
  <c r="P186" i="50"/>
  <c r="P187" i="50"/>
  <c r="P188" i="50"/>
  <c r="P189" i="50"/>
  <c r="P190" i="50"/>
  <c r="P191" i="50"/>
  <c r="P192" i="50"/>
  <c r="P193" i="50"/>
  <c r="P194" i="50"/>
  <c r="P195" i="50"/>
  <c r="P196" i="50"/>
  <c r="P197" i="50"/>
  <c r="P198" i="50"/>
  <c r="P199" i="50"/>
  <c r="P200" i="50"/>
  <c r="P201" i="50"/>
  <c r="P202" i="50"/>
  <c r="P203" i="50"/>
  <c r="P204" i="50"/>
  <c r="P205" i="50"/>
  <c r="P206" i="50"/>
  <c r="P207" i="50"/>
  <c r="P208" i="50"/>
  <c r="P209" i="50"/>
  <c r="P210" i="50"/>
  <c r="P211" i="50"/>
  <c r="P212" i="50"/>
  <c r="P213" i="50"/>
  <c r="P214" i="50"/>
  <c r="P123" i="50"/>
  <c r="P215" i="50"/>
  <c r="P96" i="50"/>
  <c r="P99" i="50"/>
  <c r="P216" i="50"/>
  <c r="P217" i="50"/>
  <c r="P218" i="50"/>
  <c r="P219" i="50"/>
  <c r="P220" i="50"/>
  <c r="P221" i="50"/>
  <c r="P222" i="50"/>
  <c r="P223" i="50"/>
  <c r="P224" i="50"/>
  <c r="P225" i="50"/>
  <c r="P226" i="50"/>
  <c r="P227" i="50"/>
  <c r="P228" i="50"/>
  <c r="P5" i="49"/>
  <c r="P7" i="49"/>
  <c r="P8" i="49"/>
  <c r="P21" i="49"/>
  <c r="P6" i="49"/>
  <c r="P9" i="49"/>
  <c r="P12" i="49"/>
  <c r="P10" i="49"/>
  <c r="P27" i="49"/>
  <c r="P31" i="49"/>
  <c r="P23" i="49"/>
  <c r="P28" i="49"/>
  <c r="P22" i="49"/>
  <c r="P11" i="49"/>
  <c r="P16" i="49"/>
  <c r="P17" i="49"/>
  <c r="P15" i="49"/>
  <c r="P13" i="49"/>
  <c r="P14" i="49"/>
  <c r="P20" i="49"/>
  <c r="P19" i="49"/>
  <c r="P35" i="49"/>
  <c r="P43" i="49"/>
  <c r="P30" i="49"/>
  <c r="P34" i="49"/>
  <c r="P25" i="49"/>
  <c r="P18" i="49"/>
  <c r="P33" i="49"/>
  <c r="P39" i="49"/>
  <c r="P75" i="49"/>
  <c r="P32" i="49"/>
  <c r="P40" i="49"/>
  <c r="P50" i="49"/>
  <c r="P24" i="49"/>
  <c r="P57" i="49"/>
  <c r="P42" i="49"/>
  <c r="P45" i="49"/>
  <c r="P46" i="49"/>
  <c r="P81" i="49"/>
  <c r="P47" i="49"/>
  <c r="P37" i="49"/>
  <c r="P60" i="49"/>
  <c r="P48" i="49"/>
  <c r="P49" i="49"/>
  <c r="P44" i="49"/>
  <c r="P56" i="49"/>
  <c r="P36" i="49"/>
  <c r="P61" i="49"/>
  <c r="P62" i="49"/>
  <c r="P64" i="49"/>
  <c r="P66" i="49"/>
  <c r="P26" i="49"/>
  <c r="P29" i="49"/>
  <c r="P65" i="49"/>
  <c r="P73" i="49"/>
  <c r="P52" i="49"/>
  <c r="P76" i="49"/>
  <c r="P77" i="49"/>
  <c r="P53" i="49"/>
  <c r="P96" i="49"/>
  <c r="P54" i="49"/>
  <c r="P55" i="49"/>
  <c r="P70" i="49"/>
  <c r="P58" i="49"/>
  <c r="P41" i="49"/>
  <c r="P100" i="49"/>
  <c r="P82" i="49"/>
  <c r="P83" i="49"/>
  <c r="P84" i="49"/>
  <c r="P51" i="49"/>
  <c r="P85" i="49"/>
  <c r="P59" i="49"/>
  <c r="P78" i="49"/>
  <c r="P104" i="49"/>
  <c r="P63" i="49"/>
  <c r="P105" i="49"/>
  <c r="P86" i="49"/>
  <c r="P87" i="49"/>
  <c r="P109" i="49"/>
  <c r="P111" i="49"/>
  <c r="P89" i="49"/>
  <c r="P90" i="49"/>
  <c r="P112" i="49"/>
  <c r="P92" i="49"/>
  <c r="P93" i="49"/>
  <c r="P114" i="49"/>
  <c r="P38" i="49"/>
  <c r="P88" i="49"/>
  <c r="P67" i="49"/>
  <c r="P68" i="49"/>
  <c r="P69" i="49"/>
  <c r="P115" i="49"/>
  <c r="P71" i="49"/>
  <c r="P72" i="49"/>
  <c r="P97" i="49"/>
  <c r="P117" i="49"/>
  <c r="P74" i="49"/>
  <c r="P118" i="49"/>
  <c r="P119" i="49"/>
  <c r="P101" i="49"/>
  <c r="P121" i="49"/>
  <c r="P102" i="49"/>
  <c r="P79" i="49"/>
  <c r="P123" i="49"/>
  <c r="P126" i="49"/>
  <c r="P98" i="49"/>
  <c r="P106" i="49"/>
  <c r="P127" i="49"/>
  <c r="P107" i="49"/>
  <c r="P80" i="49"/>
  <c r="P129" i="49"/>
  <c r="P130" i="49"/>
  <c r="P131" i="49"/>
  <c r="P113" i="49"/>
  <c r="P108" i="49"/>
  <c r="P134" i="49"/>
  <c r="P135" i="49"/>
  <c r="P116" i="49"/>
  <c r="P136" i="49"/>
  <c r="P137" i="49"/>
  <c r="P91" i="49"/>
  <c r="P94" i="49"/>
  <c r="P139" i="49"/>
  <c r="P122" i="49"/>
  <c r="P140" i="49"/>
  <c r="P142" i="49"/>
  <c r="P143" i="49"/>
  <c r="P144" i="49"/>
  <c r="P145" i="49"/>
  <c r="P146" i="49"/>
  <c r="P147" i="49"/>
  <c r="P124" i="49"/>
  <c r="P125" i="49"/>
  <c r="P148" i="49"/>
  <c r="P149" i="49"/>
  <c r="P150" i="49"/>
  <c r="P128" i="49"/>
  <c r="P99" i="49"/>
  <c r="P151" i="49"/>
  <c r="P152" i="49"/>
  <c r="P154" i="49"/>
  <c r="P156" i="49"/>
  <c r="P157" i="49"/>
  <c r="P103" i="49"/>
  <c r="P158" i="49"/>
  <c r="P160" i="49"/>
  <c r="P161" i="49"/>
  <c r="P162" i="49"/>
  <c r="P163" i="49"/>
  <c r="P164" i="49"/>
  <c r="P165" i="49"/>
  <c r="P166" i="49"/>
  <c r="P167" i="49"/>
  <c r="P168" i="49"/>
  <c r="P171" i="49"/>
  <c r="P110" i="49"/>
  <c r="P172" i="49"/>
  <c r="P173" i="49"/>
  <c r="P174" i="49"/>
  <c r="P175" i="49"/>
  <c r="P176" i="49"/>
  <c r="P177" i="49"/>
  <c r="P141" i="49"/>
  <c r="P133" i="49"/>
  <c r="P178" i="49"/>
  <c r="P179" i="49"/>
  <c r="P180" i="49"/>
  <c r="P181" i="49"/>
  <c r="P138" i="49"/>
  <c r="P182" i="49"/>
  <c r="P120" i="49"/>
  <c r="P183" i="49"/>
  <c r="P184" i="49"/>
  <c r="P185" i="49"/>
  <c r="P159" i="49"/>
  <c r="P186" i="49"/>
  <c r="P187" i="49"/>
  <c r="P188" i="49"/>
  <c r="P153" i="49"/>
  <c r="P155" i="49"/>
  <c r="P169" i="49"/>
  <c r="P189" i="49"/>
  <c r="P170" i="49"/>
  <c r="P190" i="49"/>
  <c r="P191" i="49"/>
  <c r="P192" i="49"/>
  <c r="P193" i="49"/>
  <c r="P132" i="49"/>
  <c r="P195" i="49"/>
  <c r="P196" i="49"/>
  <c r="P197" i="49"/>
  <c r="P198" i="49"/>
  <c r="P199" i="49"/>
  <c r="P200" i="49"/>
  <c r="P201" i="49"/>
  <c r="P202" i="49"/>
  <c r="P203" i="49"/>
  <c r="P204" i="49"/>
  <c r="P205" i="49"/>
  <c r="P206" i="49"/>
  <c r="P207" i="49"/>
  <c r="P208" i="49"/>
  <c r="P209" i="49"/>
  <c r="P210" i="49"/>
  <c r="P211" i="49"/>
  <c r="P212" i="49"/>
  <c r="P194" i="49"/>
  <c r="P215" i="49"/>
  <c r="P221" i="49"/>
  <c r="P225" i="49"/>
  <c r="P226" i="49"/>
  <c r="P231" i="49"/>
  <c r="P232" i="49"/>
  <c r="P216" i="49"/>
  <c r="P233" i="49"/>
  <c r="P234" i="49"/>
  <c r="P235" i="49"/>
  <c r="P236" i="49"/>
  <c r="P237" i="49"/>
  <c r="P238" i="49"/>
  <c r="P239" i="49"/>
  <c r="P240" i="49"/>
  <c r="P241" i="49"/>
  <c r="P242" i="49"/>
  <c r="P243" i="49"/>
  <c r="P244" i="49"/>
  <c r="P245" i="49"/>
  <c r="P246" i="49"/>
  <c r="P247" i="49"/>
  <c r="P248" i="49"/>
  <c r="P249" i="49"/>
  <c r="P250" i="49"/>
  <c r="P227" i="49"/>
  <c r="P251" i="49"/>
  <c r="P252" i="49"/>
  <c r="P253" i="49"/>
  <c r="P254" i="49"/>
  <c r="P255" i="49"/>
  <c r="P256" i="49"/>
  <c r="P257" i="49"/>
  <c r="P258" i="49"/>
  <c r="P259" i="49"/>
  <c r="P260" i="49"/>
  <c r="P217" i="49"/>
  <c r="P261" i="49"/>
  <c r="P262" i="49"/>
  <c r="P263" i="49"/>
  <c r="P264" i="49"/>
  <c r="P218" i="49"/>
  <c r="P265" i="49"/>
  <c r="P266" i="49"/>
  <c r="P267" i="49"/>
  <c r="P268" i="49"/>
  <c r="P269" i="49"/>
  <c r="P270" i="49"/>
  <c r="P271" i="49"/>
  <c r="P272" i="49"/>
  <c r="P273" i="49"/>
  <c r="P274" i="49"/>
  <c r="P275" i="49"/>
  <c r="P276" i="49"/>
  <c r="P214" i="49"/>
  <c r="P277" i="49"/>
  <c r="P278" i="49"/>
  <c r="P222" i="49"/>
  <c r="P279" i="49"/>
  <c r="P228" i="49"/>
  <c r="P280" i="49"/>
  <c r="P229" i="49"/>
  <c r="P281" i="49"/>
  <c r="P282" i="49"/>
  <c r="P283" i="49"/>
  <c r="P284" i="49"/>
  <c r="P285" i="49"/>
  <c r="P223" i="49"/>
  <c r="P286" i="49"/>
  <c r="P287" i="49"/>
  <c r="P288" i="49"/>
  <c r="P289" i="49"/>
  <c r="P290" i="49"/>
  <c r="P291" i="49"/>
  <c r="P292" i="49"/>
  <c r="P293" i="49"/>
  <c r="P294" i="49"/>
  <c r="P230" i="49"/>
  <c r="P295" i="49"/>
  <c r="P296" i="49"/>
  <c r="P297" i="49"/>
  <c r="P298" i="49"/>
  <c r="P299" i="49"/>
  <c r="P300" i="49"/>
  <c r="P301" i="49"/>
  <c r="P302" i="49"/>
  <c r="P303" i="49"/>
  <c r="P304" i="49"/>
  <c r="P219" i="49"/>
  <c r="P305" i="49"/>
  <c r="P306" i="49"/>
  <c r="P307" i="49"/>
  <c r="P308" i="49"/>
  <c r="P309" i="49"/>
  <c r="P310" i="49"/>
  <c r="P311" i="49"/>
  <c r="P312" i="49"/>
  <c r="P313" i="49"/>
  <c r="P314" i="49"/>
  <c r="P315" i="49"/>
  <c r="P316" i="49"/>
  <c r="P317" i="49"/>
  <c r="P318" i="49"/>
  <c r="P319" i="49"/>
  <c r="P320" i="49"/>
  <c r="P321" i="49"/>
  <c r="P322" i="49"/>
  <c r="P323" i="49"/>
  <c r="P324" i="49"/>
  <c r="P325" i="49"/>
  <c r="P326" i="49"/>
  <c r="P327" i="49"/>
  <c r="P328" i="49"/>
  <c r="P213" i="49"/>
  <c r="P224" i="49"/>
  <c r="P329" i="49"/>
  <c r="P330" i="49"/>
  <c r="P331" i="49"/>
  <c r="P332" i="49"/>
  <c r="P95" i="49"/>
  <c r="P333" i="49"/>
  <c r="P334" i="49"/>
  <c r="P220" i="49"/>
  <c r="P335" i="49"/>
  <c r="P336" i="49"/>
  <c r="P337" i="49"/>
  <c r="P338" i="49"/>
  <c r="P339" i="49"/>
  <c r="P340" i="49"/>
  <c r="P341" i="49"/>
  <c r="P342" i="49"/>
  <c r="P343" i="49"/>
  <c r="P344" i="49"/>
  <c r="P345" i="49"/>
  <c r="P346" i="49"/>
  <c r="P5" i="48"/>
  <c r="P11" i="48"/>
  <c r="P6" i="48"/>
  <c r="P8" i="48"/>
  <c r="P7" i="48"/>
  <c r="P35" i="48"/>
  <c r="P28" i="48"/>
  <c r="P14" i="48"/>
  <c r="P24" i="48"/>
  <c r="P54" i="48"/>
  <c r="P17" i="48"/>
  <c r="P18" i="48"/>
  <c r="P21" i="48"/>
  <c r="P12" i="48"/>
  <c r="P20" i="48"/>
  <c r="P33" i="48"/>
  <c r="P10" i="48"/>
  <c r="P9" i="48"/>
  <c r="P22" i="48"/>
  <c r="P15" i="48"/>
  <c r="P23" i="48"/>
  <c r="P16" i="48"/>
  <c r="P59" i="48"/>
  <c r="P13" i="48"/>
  <c r="P32" i="48"/>
  <c r="P29" i="48"/>
  <c r="P30" i="48"/>
  <c r="P42" i="48"/>
  <c r="P26" i="48"/>
  <c r="P68" i="48"/>
  <c r="P31" i="48"/>
  <c r="P25" i="48"/>
  <c r="P71" i="48"/>
  <c r="P19" i="48"/>
  <c r="P27" i="48"/>
  <c r="P60" i="48"/>
  <c r="P34" i="48"/>
  <c r="P41" i="48"/>
  <c r="P37" i="48"/>
  <c r="P43" i="48"/>
  <c r="P74" i="48"/>
  <c r="P36" i="48"/>
  <c r="P65" i="48"/>
  <c r="P48" i="48"/>
  <c r="P49" i="48"/>
  <c r="P75" i="48"/>
  <c r="P38" i="48"/>
  <c r="P76" i="48"/>
  <c r="P69" i="48"/>
  <c r="P77" i="48"/>
  <c r="P44" i="48"/>
  <c r="P67" i="48"/>
  <c r="P82" i="48"/>
  <c r="P39" i="48"/>
  <c r="P85" i="48"/>
  <c r="P58" i="48"/>
  <c r="P45" i="48"/>
  <c r="P46" i="48"/>
  <c r="P47" i="48"/>
  <c r="P73" i="48"/>
  <c r="P87" i="48"/>
  <c r="P88" i="48"/>
  <c r="P51" i="48"/>
  <c r="P52" i="48"/>
  <c r="P50" i="48"/>
  <c r="P62" i="48"/>
  <c r="P90" i="48"/>
  <c r="P92" i="48"/>
  <c r="P63" i="48"/>
  <c r="P93" i="48"/>
  <c r="P94" i="48"/>
  <c r="P70" i="48"/>
  <c r="P78" i="48"/>
  <c r="P40" i="48"/>
  <c r="P66" i="48"/>
  <c r="P80" i="48"/>
  <c r="P96" i="48"/>
  <c r="P55" i="48"/>
  <c r="P56" i="48"/>
  <c r="P98" i="48"/>
  <c r="P99" i="48"/>
  <c r="P101" i="48"/>
  <c r="P79" i="48"/>
  <c r="P102" i="48"/>
  <c r="P81" i="48"/>
  <c r="P57" i="48"/>
  <c r="P84" i="48"/>
  <c r="P72" i="48"/>
  <c r="P106" i="48"/>
  <c r="P107" i="48"/>
  <c r="P89" i="48"/>
  <c r="P86" i="48"/>
  <c r="P61" i="48"/>
  <c r="P110" i="48"/>
  <c r="P64" i="48"/>
  <c r="P111" i="48"/>
  <c r="P113" i="48"/>
  <c r="P114" i="48"/>
  <c r="P115" i="48"/>
  <c r="P97" i="48"/>
  <c r="P91" i="48"/>
  <c r="P116" i="48"/>
  <c r="P100" i="48"/>
  <c r="P117" i="48"/>
  <c r="P118" i="48"/>
  <c r="P121" i="48"/>
  <c r="P95" i="48"/>
  <c r="P105" i="48"/>
  <c r="P122" i="48"/>
  <c r="P123" i="48"/>
  <c r="P124" i="48"/>
  <c r="P125" i="48"/>
  <c r="P126" i="48"/>
  <c r="P127" i="48"/>
  <c r="P128" i="48"/>
  <c r="P83" i="48"/>
  <c r="P103" i="48"/>
  <c r="P108" i="48"/>
  <c r="P129" i="48"/>
  <c r="P130" i="48"/>
  <c r="P131" i="48"/>
  <c r="P132" i="48"/>
  <c r="P133" i="48"/>
  <c r="P112" i="48"/>
  <c r="P134" i="48"/>
  <c r="P135" i="48"/>
  <c r="P136" i="48"/>
  <c r="P109" i="48"/>
  <c r="P137" i="48"/>
  <c r="P138" i="48"/>
  <c r="P139" i="48"/>
  <c r="P119" i="48"/>
  <c r="P120" i="48"/>
  <c r="P140" i="48"/>
  <c r="P141" i="48"/>
  <c r="P142" i="48"/>
  <c r="P143" i="48"/>
  <c r="P144" i="48"/>
  <c r="P145" i="48"/>
  <c r="P104" i="48"/>
  <c r="P146" i="48"/>
  <c r="P147" i="48"/>
  <c r="P148" i="48"/>
  <c r="P149" i="48"/>
  <c r="P150" i="48"/>
  <c r="P151" i="48"/>
  <c r="P152" i="48"/>
  <c r="P153" i="48"/>
  <c r="P154" i="48"/>
  <c r="P155" i="48"/>
  <c r="P156" i="48"/>
  <c r="P157" i="48"/>
  <c r="P160" i="48"/>
  <c r="P161" i="48"/>
  <c r="P163" i="48"/>
  <c r="P164" i="48"/>
  <c r="P165" i="48"/>
  <c r="P166" i="48"/>
  <c r="P158" i="48"/>
  <c r="P167" i="48"/>
  <c r="P173" i="48"/>
  <c r="P174" i="48"/>
  <c r="P53" i="48"/>
  <c r="P175" i="48"/>
  <c r="P176" i="48"/>
  <c r="P177" i="48"/>
  <c r="P178" i="48"/>
  <c r="P179" i="48"/>
  <c r="P180" i="48"/>
  <c r="P181" i="48"/>
  <c r="P170" i="48"/>
  <c r="P168" i="48"/>
  <c r="P182" i="48"/>
  <c r="P183" i="48"/>
  <c r="P184" i="48"/>
  <c r="P159" i="48"/>
  <c r="P185" i="48"/>
  <c r="P186" i="48"/>
  <c r="P187" i="48"/>
  <c r="P188" i="48"/>
  <c r="P189" i="48"/>
  <c r="P190" i="48"/>
  <c r="P191" i="48"/>
  <c r="P192" i="48"/>
  <c r="P193" i="48"/>
  <c r="P194" i="48"/>
  <c r="P195" i="48"/>
  <c r="P196" i="48"/>
  <c r="P197" i="48"/>
  <c r="P198" i="48"/>
  <c r="P199" i="48"/>
  <c r="P200" i="48"/>
  <c r="P201" i="48"/>
  <c r="P202" i="48"/>
  <c r="P203" i="48"/>
  <c r="P204" i="48"/>
  <c r="P205" i="48"/>
  <c r="P206" i="48"/>
  <c r="P207" i="48"/>
  <c r="P208" i="48"/>
  <c r="P162" i="48"/>
  <c r="P209" i="48"/>
  <c r="P210" i="48"/>
  <c r="P211" i="48"/>
  <c r="P212" i="48"/>
  <c r="P213" i="48"/>
  <c r="P214" i="48"/>
  <c r="P215" i="48"/>
  <c r="P216" i="48"/>
  <c r="P217" i="48"/>
  <c r="P218" i="48"/>
  <c r="P219" i="48"/>
  <c r="P220" i="48"/>
  <c r="P221" i="48"/>
  <c r="P222" i="48"/>
  <c r="P223" i="48"/>
  <c r="P224" i="48"/>
  <c r="P225" i="48"/>
  <c r="P226" i="48"/>
  <c r="P227" i="48"/>
  <c r="P228" i="48"/>
  <c r="P229" i="48"/>
  <c r="P230" i="48"/>
  <c r="P231" i="48"/>
  <c r="P232" i="48"/>
  <c r="P233" i="48"/>
  <c r="P234" i="48"/>
  <c r="P235" i="48"/>
  <c r="P171" i="48"/>
  <c r="P236" i="48"/>
  <c r="P237" i="48"/>
  <c r="P172" i="48"/>
  <c r="P238" i="48"/>
  <c r="P239" i="48"/>
  <c r="P240" i="48"/>
  <c r="P241" i="48"/>
  <c r="P242" i="48"/>
  <c r="P243" i="48"/>
  <c r="P244" i="48"/>
  <c r="P245" i="48"/>
  <c r="P246" i="48"/>
  <c r="P247" i="48"/>
  <c r="P248" i="48"/>
  <c r="P249" i="48"/>
  <c r="P250" i="48"/>
  <c r="P169" i="48"/>
  <c r="P251" i="48"/>
  <c r="P252" i="48"/>
  <c r="P253" i="48"/>
  <c r="P254" i="48"/>
  <c r="P255" i="48"/>
  <c r="P256" i="48"/>
  <c r="P7" i="47"/>
  <c r="P12" i="47"/>
  <c r="P8" i="47"/>
  <c r="P6" i="47"/>
  <c r="P5" i="47"/>
  <c r="P19" i="47"/>
  <c r="P10" i="47"/>
  <c r="P32" i="47"/>
  <c r="P20" i="47"/>
  <c r="P29" i="47"/>
  <c r="P38" i="47"/>
  <c r="P18" i="47"/>
  <c r="P13" i="47"/>
  <c r="P33" i="47"/>
  <c r="P15" i="47"/>
  <c r="P17" i="47"/>
  <c r="P9" i="47"/>
  <c r="P16" i="47"/>
  <c r="P11" i="47"/>
  <c r="P35" i="47"/>
  <c r="P30" i="47"/>
  <c r="P45" i="47"/>
  <c r="P28" i="47"/>
  <c r="P26" i="47"/>
  <c r="P34" i="47"/>
  <c r="P27" i="47"/>
  <c r="P25" i="47"/>
  <c r="P14" i="47"/>
  <c r="P42" i="47"/>
  <c r="P48" i="47"/>
  <c r="P63" i="47"/>
  <c r="P39" i="47"/>
  <c r="P44" i="47"/>
  <c r="P24" i="47"/>
  <c r="P21" i="47"/>
  <c r="P54" i="47"/>
  <c r="P37" i="47"/>
  <c r="P67" i="47"/>
  <c r="P36" i="47"/>
  <c r="P22" i="47"/>
  <c r="P56" i="47"/>
  <c r="P55" i="47"/>
  <c r="P75" i="47"/>
  <c r="P77" i="47"/>
  <c r="P23" i="47"/>
  <c r="P78" i="47"/>
  <c r="P61" i="47"/>
  <c r="P40" i="47"/>
  <c r="P58" i="47"/>
  <c r="P62" i="47"/>
  <c r="P81" i="47"/>
  <c r="P83" i="47"/>
  <c r="P66" i="47"/>
  <c r="P84" i="47"/>
  <c r="P51" i="47"/>
  <c r="P31" i="47"/>
  <c r="P57" i="47"/>
  <c r="P86" i="47"/>
  <c r="P69" i="47"/>
  <c r="P87" i="47"/>
  <c r="P88" i="47"/>
  <c r="P71" i="47"/>
  <c r="P90" i="47"/>
  <c r="P92" i="47"/>
  <c r="P52" i="47"/>
  <c r="P53" i="47"/>
  <c r="P93" i="47"/>
  <c r="P94" i="47"/>
  <c r="P95" i="47"/>
  <c r="P97" i="47"/>
  <c r="P98" i="47"/>
  <c r="P70" i="47"/>
  <c r="P101" i="47"/>
  <c r="P47" i="47"/>
  <c r="P46" i="47"/>
  <c r="P72" i="47"/>
  <c r="P49" i="47"/>
  <c r="P50" i="47"/>
  <c r="P104" i="47"/>
  <c r="P82" i="47"/>
  <c r="P105" i="47"/>
  <c r="P106" i="47"/>
  <c r="P107" i="47"/>
  <c r="P108" i="47"/>
  <c r="P109" i="47"/>
  <c r="P79" i="47"/>
  <c r="P110" i="47"/>
  <c r="P80" i="47"/>
  <c r="P111" i="47"/>
  <c r="P112" i="47"/>
  <c r="P113" i="47"/>
  <c r="P59" i="47"/>
  <c r="P64" i="47"/>
  <c r="P65" i="47"/>
  <c r="P89" i="47"/>
  <c r="P114" i="47"/>
  <c r="P68" i="47"/>
  <c r="P115" i="47"/>
  <c r="P74" i="47"/>
  <c r="P91" i="47"/>
  <c r="P116" i="47"/>
  <c r="P117" i="47"/>
  <c r="P100" i="47"/>
  <c r="P99" i="47"/>
  <c r="P102" i="47"/>
  <c r="P73" i="47"/>
  <c r="P119" i="47"/>
  <c r="P103" i="47"/>
  <c r="P96" i="47"/>
  <c r="P120" i="47"/>
  <c r="P121" i="47"/>
  <c r="P60" i="47"/>
  <c r="P122" i="47"/>
  <c r="P123" i="47"/>
  <c r="P76" i="47"/>
  <c r="P124" i="47"/>
  <c r="P125" i="47"/>
  <c r="P126" i="47"/>
  <c r="P127" i="47"/>
  <c r="P128" i="47"/>
  <c r="P129" i="47"/>
  <c r="P130" i="47"/>
  <c r="P131" i="47"/>
  <c r="P132" i="47"/>
  <c r="P133" i="47"/>
  <c r="P134" i="47"/>
  <c r="P135" i="47"/>
  <c r="P118" i="47"/>
  <c r="P136" i="47"/>
  <c r="P137" i="47"/>
  <c r="P138" i="47"/>
  <c r="P139" i="47"/>
  <c r="P140" i="47"/>
  <c r="P141" i="47"/>
  <c r="P143" i="47"/>
  <c r="P145" i="47"/>
  <c r="P146" i="47"/>
  <c r="P147" i="47"/>
  <c r="P148" i="47"/>
  <c r="P149" i="47"/>
  <c r="P151" i="47"/>
  <c r="P85" i="47"/>
  <c r="P153" i="47"/>
  <c r="P154" i="47"/>
  <c r="P155" i="47"/>
  <c r="P156" i="47"/>
  <c r="P144" i="47"/>
  <c r="P158" i="47"/>
  <c r="P160" i="47"/>
  <c r="P163" i="47"/>
  <c r="P164" i="47"/>
  <c r="P167" i="47"/>
  <c r="P170" i="47"/>
  <c r="P166" i="47"/>
  <c r="P171" i="47"/>
  <c r="P172" i="47"/>
  <c r="P173" i="47"/>
  <c r="P174" i="47"/>
  <c r="P175" i="47"/>
  <c r="P176" i="47"/>
  <c r="P177" i="47"/>
  <c r="P178" i="47"/>
  <c r="P179" i="47"/>
  <c r="P180" i="47"/>
  <c r="P181" i="47"/>
  <c r="P182" i="47"/>
  <c r="P183" i="47"/>
  <c r="P184" i="47"/>
  <c r="P185" i="47"/>
  <c r="P186" i="47"/>
  <c r="P187" i="47"/>
  <c r="P168" i="47"/>
  <c r="P161" i="47"/>
  <c r="P188" i="47"/>
  <c r="P189" i="47"/>
  <c r="P190" i="47"/>
  <c r="P191" i="47"/>
  <c r="P157" i="47"/>
  <c r="P192" i="47"/>
  <c r="P193" i="47"/>
  <c r="P194" i="47"/>
  <c r="P195" i="47"/>
  <c r="P196" i="47"/>
  <c r="P197" i="47"/>
  <c r="P198" i="47"/>
  <c r="P199" i="47"/>
  <c r="P200" i="47"/>
  <c r="P201" i="47"/>
  <c r="P202" i="47"/>
  <c r="P203" i="47"/>
  <c r="P204" i="47"/>
  <c r="P205" i="47"/>
  <c r="P206" i="47"/>
  <c r="P207" i="47"/>
  <c r="P208" i="47"/>
  <c r="P209" i="47"/>
  <c r="P210" i="47"/>
  <c r="P41" i="47"/>
  <c r="P211" i="47"/>
  <c r="P212" i="47"/>
  <c r="P213" i="47"/>
  <c r="P214" i="47"/>
  <c r="P215" i="47"/>
  <c r="P216" i="47"/>
  <c r="P169" i="47"/>
  <c r="P217" i="47"/>
  <c r="P218" i="47"/>
  <c r="P219" i="47"/>
  <c r="P220" i="47"/>
  <c r="P221" i="47"/>
  <c r="P222" i="47"/>
  <c r="P223" i="47"/>
  <c r="P142" i="47"/>
  <c r="P224" i="47"/>
  <c r="P225" i="47"/>
  <c r="P226" i="47"/>
  <c r="P227" i="47"/>
  <c r="P228" i="47"/>
  <c r="P229" i="47"/>
  <c r="P230" i="47"/>
  <c r="P231" i="47"/>
  <c r="P232" i="47"/>
  <c r="P233" i="47"/>
  <c r="P234" i="47"/>
  <c r="P235" i="47"/>
  <c r="P152" i="47"/>
  <c r="P236" i="47"/>
  <c r="P237" i="47"/>
  <c r="P238" i="47"/>
  <c r="P43" i="47"/>
  <c r="P239" i="47"/>
  <c r="P240" i="47"/>
  <c r="P241" i="47"/>
  <c r="P242" i="47"/>
  <c r="P243" i="47"/>
  <c r="P244" i="47"/>
  <c r="P245" i="47"/>
  <c r="P246" i="47"/>
  <c r="P247" i="47"/>
  <c r="P248" i="47"/>
  <c r="P249" i="47"/>
  <c r="P250" i="47"/>
  <c r="P251" i="47"/>
  <c r="P252" i="47"/>
  <c r="P253" i="47"/>
  <c r="P254" i="47"/>
  <c r="P255" i="47"/>
  <c r="P256" i="47"/>
  <c r="P257" i="47"/>
  <c r="P258" i="47"/>
  <c r="P259" i="47"/>
  <c r="P260" i="47"/>
  <c r="P261" i="47"/>
  <c r="P262" i="47"/>
  <c r="P263" i="47"/>
  <c r="P264" i="47"/>
  <c r="P265" i="47"/>
  <c r="P266" i="47"/>
  <c r="P267" i="47"/>
  <c r="P268" i="47"/>
  <c r="P159" i="47"/>
  <c r="P269" i="47"/>
  <c r="P270" i="47"/>
  <c r="P271" i="47"/>
  <c r="P272" i="47"/>
  <c r="P273" i="47"/>
  <c r="P274" i="47"/>
  <c r="P275" i="47"/>
  <c r="P276" i="47"/>
  <c r="P277" i="47"/>
  <c r="P278" i="47"/>
  <c r="P279" i="47"/>
  <c r="P280" i="47"/>
  <c r="P281" i="47"/>
  <c r="P282" i="47"/>
  <c r="P283" i="47"/>
  <c r="P162" i="47"/>
  <c r="P284" i="47"/>
  <c r="P285" i="47"/>
  <c r="P286" i="47"/>
  <c r="P287" i="47"/>
  <c r="P288" i="47"/>
  <c r="P289" i="47"/>
  <c r="P290" i="47"/>
  <c r="P291" i="47"/>
  <c r="P150" i="47"/>
  <c r="P292" i="47"/>
  <c r="P293" i="47"/>
  <c r="P294" i="47"/>
  <c r="P295" i="47"/>
  <c r="P296" i="47"/>
  <c r="P297" i="47"/>
  <c r="P298" i="47"/>
  <c r="P299" i="47"/>
  <c r="P300" i="47"/>
  <c r="P301" i="47"/>
  <c r="P302" i="47"/>
  <c r="P303" i="47"/>
  <c r="P304" i="47"/>
  <c r="P305" i="47"/>
  <c r="P306" i="47"/>
  <c r="P307" i="47"/>
  <c r="P165" i="47"/>
  <c r="P308" i="47"/>
  <c r="P309" i="47"/>
  <c r="P310" i="47"/>
  <c r="P311" i="47"/>
  <c r="P312" i="47"/>
  <c r="P313" i="47"/>
  <c r="P9" i="46"/>
  <c r="P32" i="46"/>
  <c r="P34" i="46"/>
  <c r="P24" i="46"/>
  <c r="P7" i="46"/>
  <c r="P15" i="46"/>
  <c r="P10" i="46"/>
  <c r="P6" i="46"/>
  <c r="P21" i="46"/>
  <c r="P5" i="46"/>
  <c r="P16" i="46"/>
  <c r="P26" i="46"/>
  <c r="P8" i="46"/>
  <c r="P23" i="46"/>
  <c r="P17" i="46"/>
  <c r="P27" i="46"/>
  <c r="P12" i="46"/>
  <c r="P19" i="46"/>
  <c r="P41" i="46"/>
  <c r="P11" i="46"/>
  <c r="P13" i="46"/>
  <c r="P42" i="46"/>
  <c r="P20" i="46"/>
  <c r="P14" i="46"/>
  <c r="P25" i="46"/>
  <c r="P31" i="46"/>
  <c r="P43" i="46"/>
  <c r="P28" i="46"/>
  <c r="P45" i="46"/>
  <c r="P40" i="46"/>
  <c r="P35" i="46"/>
  <c r="P48" i="46"/>
  <c r="P49" i="46"/>
  <c r="P50" i="46"/>
  <c r="P18" i="46"/>
  <c r="P51" i="46"/>
  <c r="P52" i="46"/>
  <c r="P54" i="46"/>
  <c r="P30" i="46"/>
  <c r="P55" i="46"/>
  <c r="P56" i="46"/>
  <c r="P57" i="46"/>
  <c r="P29" i="46"/>
  <c r="P58" i="46"/>
  <c r="P37" i="46"/>
  <c r="P33" i="46"/>
  <c r="P38" i="46"/>
  <c r="P60" i="46"/>
  <c r="P61" i="46"/>
  <c r="P62" i="46"/>
  <c r="P63" i="46"/>
  <c r="P39" i="46"/>
  <c r="P22" i="46"/>
  <c r="P47" i="46"/>
  <c r="P64" i="46"/>
  <c r="P65" i="46"/>
  <c r="P44" i="46"/>
  <c r="P66" i="46"/>
  <c r="P36" i="46"/>
  <c r="P67" i="46"/>
  <c r="P68" i="46"/>
  <c r="P69" i="46"/>
  <c r="P70" i="46"/>
  <c r="P72" i="46"/>
  <c r="P73" i="46"/>
  <c r="P74" i="46"/>
  <c r="P75" i="46"/>
  <c r="P53" i="46"/>
  <c r="P76" i="46"/>
  <c r="P77" i="46"/>
  <c r="P59" i="46"/>
  <c r="P78" i="46"/>
  <c r="P79" i="46"/>
  <c r="P80" i="46"/>
  <c r="P81" i="46"/>
  <c r="P82" i="46"/>
  <c r="P83" i="46"/>
  <c r="P46" i="46"/>
  <c r="P84" i="46"/>
  <c r="P85" i="46"/>
  <c r="P86" i="46"/>
  <c r="P87" i="46"/>
  <c r="P88" i="46"/>
  <c r="P89" i="46"/>
  <c r="P90" i="46"/>
  <c r="P91" i="46"/>
  <c r="P92" i="46"/>
  <c r="P93" i="46"/>
  <c r="P94" i="46"/>
  <c r="P95" i="46"/>
  <c r="P96" i="46"/>
  <c r="P97" i="46"/>
  <c r="P98" i="46"/>
  <c r="P99" i="46"/>
  <c r="P100" i="46"/>
  <c r="P101" i="46"/>
  <c r="P102" i="46"/>
  <c r="P103" i="46"/>
  <c r="P104" i="46"/>
  <c r="P105" i="46"/>
  <c r="P106" i="46"/>
  <c r="P107" i="46"/>
  <c r="P108" i="46"/>
  <c r="P109" i="46"/>
  <c r="P110" i="46"/>
  <c r="P111" i="46"/>
  <c r="P112" i="46"/>
  <c r="P113" i="46"/>
  <c r="P114" i="46"/>
  <c r="P115" i="46"/>
  <c r="P116" i="46"/>
  <c r="P117" i="46"/>
  <c r="P118" i="46"/>
  <c r="P119" i="46"/>
  <c r="P121" i="46"/>
  <c r="P122" i="46"/>
  <c r="P123" i="46"/>
  <c r="P124" i="46"/>
  <c r="P125" i="46"/>
  <c r="P126" i="46"/>
  <c r="P127" i="46"/>
  <c r="P128" i="46"/>
  <c r="P129" i="46"/>
  <c r="P130" i="46"/>
  <c r="P131" i="46"/>
  <c r="P132" i="46"/>
  <c r="P133" i="46"/>
  <c r="P134" i="46"/>
  <c r="P135" i="46"/>
  <c r="P136" i="46"/>
  <c r="P137" i="46"/>
  <c r="P138" i="46"/>
  <c r="P139" i="46"/>
  <c r="P140" i="46"/>
  <c r="P141" i="46"/>
  <c r="P142" i="46"/>
  <c r="P143" i="46"/>
  <c r="P144" i="46"/>
  <c r="P145" i="46"/>
  <c r="P146" i="46"/>
  <c r="P147" i="46"/>
  <c r="P148" i="46"/>
  <c r="P149" i="46"/>
  <c r="P150" i="46"/>
  <c r="P151" i="46"/>
  <c r="P152" i="46"/>
  <c r="P153" i="46"/>
  <c r="P154" i="46"/>
  <c r="P155" i="46"/>
  <c r="P156" i="46"/>
  <c r="P157" i="46"/>
  <c r="P158" i="46"/>
  <c r="P159" i="46"/>
  <c r="P160" i="46"/>
  <c r="P161" i="46"/>
  <c r="P162" i="46"/>
  <c r="P163" i="46"/>
  <c r="P164" i="46"/>
  <c r="P165" i="46"/>
  <c r="P166" i="46"/>
  <c r="P167" i="46"/>
  <c r="P168" i="46"/>
  <c r="P169" i="46"/>
  <c r="P170" i="46"/>
  <c r="P171" i="46"/>
  <c r="P172" i="46"/>
  <c r="P173" i="46"/>
  <c r="P174" i="46"/>
  <c r="P175" i="46"/>
  <c r="P176" i="46"/>
  <c r="P177" i="46"/>
  <c r="P178" i="46"/>
  <c r="P179" i="46"/>
  <c r="P180" i="46"/>
  <c r="P120" i="46"/>
  <c r="P181" i="46"/>
  <c r="P182" i="46"/>
  <c r="P183" i="46"/>
  <c r="P184" i="46"/>
  <c r="P185" i="46"/>
  <c r="P186" i="46"/>
  <c r="P187" i="46"/>
  <c r="P188" i="46"/>
  <c r="P189" i="46"/>
  <c r="P190" i="46"/>
  <c r="P191" i="46"/>
  <c r="P192" i="46"/>
  <c r="P193" i="46"/>
  <c r="P71" i="46"/>
  <c r="P194" i="46"/>
  <c r="P195" i="46"/>
  <c r="P196" i="46"/>
  <c r="P197" i="46"/>
  <c r="P198" i="46"/>
  <c r="P199" i="46"/>
  <c r="G7" i="53"/>
  <c r="G5" i="53"/>
  <c r="G10" i="53"/>
  <c r="G11" i="53"/>
  <c r="G9" i="53"/>
  <c r="G25" i="53"/>
  <c r="G15" i="53"/>
  <c r="G14" i="53"/>
  <c r="G26" i="53"/>
  <c r="G28" i="53"/>
  <c r="G29" i="53"/>
  <c r="G21" i="53"/>
  <c r="G6" i="53"/>
  <c r="G19" i="53"/>
  <c r="G12" i="53"/>
  <c r="G16" i="53"/>
  <c r="G27" i="53"/>
  <c r="G22" i="53"/>
  <c r="G60" i="53"/>
  <c r="G31" i="53"/>
  <c r="G39" i="53"/>
  <c r="G36" i="53"/>
  <c r="G30" i="53"/>
  <c r="G17" i="53"/>
  <c r="G33" i="53"/>
  <c r="G24" i="53"/>
  <c r="G20" i="53"/>
  <c r="G37" i="53"/>
  <c r="G38" i="53"/>
  <c r="G18" i="53"/>
  <c r="G35" i="53"/>
  <c r="G43" i="53"/>
  <c r="G32" i="53"/>
  <c r="G70" i="53"/>
  <c r="G45" i="53"/>
  <c r="G59" i="53"/>
  <c r="G61" i="53"/>
  <c r="G46" i="53"/>
  <c r="G71" i="53"/>
  <c r="G42" i="53"/>
  <c r="G73" i="53"/>
  <c r="G47" i="53"/>
  <c r="G62" i="53"/>
  <c r="G41" i="53"/>
  <c r="G51" i="53"/>
  <c r="G44" i="53"/>
  <c r="G52" i="53"/>
  <c r="G53" i="53"/>
  <c r="G67" i="53"/>
  <c r="G54" i="53"/>
  <c r="G69" i="53"/>
  <c r="G55" i="53"/>
  <c r="G56" i="53"/>
  <c r="G66" i="53"/>
  <c r="G68" i="53"/>
  <c r="G57" i="53"/>
  <c r="G63" i="53"/>
  <c r="G58" i="53"/>
  <c r="G74" i="53"/>
  <c r="G48" i="53"/>
  <c r="G50" i="53"/>
  <c r="G72" i="53"/>
  <c r="G76" i="53"/>
  <c r="G64" i="53"/>
  <c r="G75" i="53"/>
  <c r="G78" i="53"/>
  <c r="G84" i="53"/>
  <c r="G65" i="53"/>
  <c r="G79" i="53"/>
  <c r="G77" i="53"/>
  <c r="G80" i="53"/>
  <c r="G89" i="53"/>
  <c r="G90" i="53"/>
  <c r="G81" i="53"/>
  <c r="G91" i="53"/>
  <c r="G92" i="53"/>
  <c r="G82" i="53"/>
  <c r="G96" i="53"/>
  <c r="G83" i="53"/>
  <c r="G101" i="53"/>
  <c r="G23" i="53"/>
  <c r="G102" i="53"/>
  <c r="G34" i="53"/>
  <c r="G103" i="53"/>
  <c r="G104" i="53"/>
  <c r="G93" i="53"/>
  <c r="G105" i="53"/>
  <c r="G106" i="53"/>
  <c r="G97" i="53"/>
  <c r="G108" i="53"/>
  <c r="G49" i="53"/>
  <c r="G109" i="53"/>
  <c r="G110" i="53"/>
  <c r="G95" i="53"/>
  <c r="G100" i="53"/>
  <c r="G87" i="53"/>
  <c r="G111" i="53"/>
  <c r="G88" i="53"/>
  <c r="G113" i="53"/>
  <c r="G115" i="53"/>
  <c r="G116" i="53"/>
  <c r="G117" i="53"/>
  <c r="G118" i="53"/>
  <c r="G119" i="53"/>
  <c r="G120" i="53"/>
  <c r="G121" i="53"/>
  <c r="G122" i="53"/>
  <c r="G112" i="53"/>
  <c r="G124" i="53"/>
  <c r="G98" i="53"/>
  <c r="G136" i="53"/>
  <c r="G137" i="53"/>
  <c r="G142" i="53"/>
  <c r="G143" i="53"/>
  <c r="G153" i="53"/>
  <c r="G154" i="53"/>
  <c r="G155" i="53"/>
  <c r="G156" i="53"/>
  <c r="G157" i="53"/>
  <c r="G158" i="53"/>
  <c r="G159" i="53"/>
  <c r="G160" i="53"/>
  <c r="G161" i="53"/>
  <c r="G123" i="53"/>
  <c r="G162" i="53"/>
  <c r="G163" i="53"/>
  <c r="G164" i="53"/>
  <c r="G165" i="53"/>
  <c r="G166" i="53"/>
  <c r="G114" i="53"/>
  <c r="G167" i="53"/>
  <c r="G168" i="53"/>
  <c r="G169" i="53"/>
  <c r="G170" i="53"/>
  <c r="G171" i="53"/>
  <c r="G152" i="53"/>
  <c r="G172" i="53"/>
  <c r="G173" i="53"/>
  <c r="G174" i="53"/>
  <c r="G175" i="53"/>
  <c r="G176" i="53"/>
  <c r="G86" i="53"/>
  <c r="G177" i="53"/>
  <c r="G178" i="53"/>
  <c r="G138" i="53"/>
  <c r="G99" i="53"/>
  <c r="G144" i="53"/>
  <c r="G145" i="53"/>
  <c r="G179" i="53"/>
  <c r="G180" i="53"/>
  <c r="G181" i="53"/>
  <c r="G182" i="53"/>
  <c r="G183" i="53"/>
  <c r="G184" i="53"/>
  <c r="G185" i="53"/>
  <c r="G186" i="53"/>
  <c r="G187" i="53"/>
  <c r="G188" i="53"/>
  <c r="G189" i="53"/>
  <c r="G190" i="53"/>
  <c r="G191" i="53"/>
  <c r="G192" i="53"/>
  <c r="G193" i="53"/>
  <c r="G194" i="53"/>
  <c r="G195" i="53"/>
  <c r="G196" i="53"/>
  <c r="G197" i="53"/>
  <c r="G198" i="53"/>
  <c r="G199" i="53"/>
  <c r="G200" i="53"/>
  <c r="G146" i="53"/>
  <c r="G201" i="53"/>
  <c r="G130" i="53"/>
  <c r="G202" i="53"/>
  <c r="G203" i="53"/>
  <c r="G40" i="53"/>
  <c r="G125" i="53"/>
  <c r="G129" i="53"/>
  <c r="G204" i="53"/>
  <c r="G127" i="53"/>
  <c r="G205" i="53"/>
  <c r="G206" i="53"/>
  <c r="G207" i="53"/>
  <c r="G208" i="53"/>
  <c r="G209" i="53"/>
  <c r="G131" i="53"/>
  <c r="G210" i="53"/>
  <c r="G211" i="53"/>
  <c r="G212" i="53"/>
  <c r="G213" i="53"/>
  <c r="G214" i="53"/>
  <c r="G215" i="53"/>
  <c r="G216" i="53"/>
  <c r="G217" i="53"/>
  <c r="G218" i="53"/>
  <c r="G219" i="53"/>
  <c r="G220" i="53"/>
  <c r="G221" i="53"/>
  <c r="G222" i="53"/>
  <c r="G223" i="53"/>
  <c r="G224" i="53"/>
  <c r="G147" i="53"/>
  <c r="G225" i="53"/>
  <c r="G226" i="53"/>
  <c r="G227" i="53"/>
  <c r="G228" i="53"/>
  <c r="G229" i="53"/>
  <c r="G230" i="53"/>
  <c r="G231" i="53"/>
  <c r="G232" i="53"/>
  <c r="G233" i="53"/>
  <c r="G234" i="53"/>
  <c r="G235" i="53"/>
  <c r="G139" i="53"/>
  <c r="G236" i="53"/>
  <c r="G237" i="53"/>
  <c r="G238" i="53"/>
  <c r="G239" i="53"/>
  <c r="G240" i="53"/>
  <c r="G241" i="53"/>
  <c r="G242" i="53"/>
  <c r="G243" i="53"/>
  <c r="G244" i="53"/>
  <c r="G245" i="53"/>
  <c r="G246" i="53"/>
  <c r="G107" i="53"/>
  <c r="G247" i="53"/>
  <c r="G248" i="53"/>
  <c r="G249" i="53"/>
  <c r="G250" i="53"/>
  <c r="G251" i="53"/>
  <c r="G252" i="53"/>
  <c r="G13" i="53"/>
  <c r="G253" i="53"/>
  <c r="G254" i="53"/>
  <c r="G255" i="53"/>
  <c r="G256" i="53"/>
  <c r="G132" i="53"/>
  <c r="G257" i="53"/>
  <c r="G258" i="53"/>
  <c r="G259" i="53"/>
  <c r="G260" i="53"/>
  <c r="G261" i="53"/>
  <c r="G262" i="53"/>
  <c r="G263" i="53"/>
  <c r="G264" i="53"/>
  <c r="G265" i="53"/>
  <c r="G266" i="53"/>
  <c r="G267" i="53"/>
  <c r="G268" i="53"/>
  <c r="G94" i="53"/>
  <c r="G269" i="53"/>
  <c r="G148" i="53"/>
  <c r="G270" i="53"/>
  <c r="G271" i="53"/>
  <c r="G272" i="53"/>
  <c r="G128" i="53"/>
  <c r="G133" i="53"/>
  <c r="G273" i="53"/>
  <c r="G274" i="53"/>
  <c r="G275" i="53"/>
  <c r="G276" i="53"/>
  <c r="G277" i="53"/>
  <c r="G278" i="53"/>
  <c r="G85" i="53"/>
  <c r="G279" i="53"/>
  <c r="G280" i="53"/>
  <c r="G281" i="53"/>
  <c r="G282" i="53"/>
  <c r="G149" i="53"/>
  <c r="G283" i="53"/>
  <c r="G284" i="53"/>
  <c r="G134" i="53"/>
  <c r="G285" i="53"/>
  <c r="G286" i="53"/>
  <c r="G287" i="53"/>
  <c r="G288" i="53"/>
  <c r="G289" i="53"/>
  <c r="G290" i="53"/>
  <c r="G291" i="53"/>
  <c r="G292" i="53"/>
  <c r="G293" i="53"/>
  <c r="G294" i="53"/>
  <c r="G295" i="53"/>
  <c r="G296" i="53"/>
  <c r="G297" i="53"/>
  <c r="G298" i="53"/>
  <c r="G299" i="53"/>
  <c r="G300" i="53"/>
  <c r="G301" i="53"/>
  <c r="G302" i="53"/>
  <c r="G140" i="53"/>
  <c r="G303" i="53"/>
  <c r="G304" i="53"/>
  <c r="G305" i="53"/>
  <c r="G306" i="53"/>
  <c r="G126" i="53"/>
  <c r="G307" i="53"/>
  <c r="G308" i="53"/>
  <c r="G309" i="53"/>
  <c r="G150" i="53"/>
  <c r="G310" i="53"/>
  <c r="G311" i="53"/>
  <c r="G135" i="53"/>
  <c r="G312" i="53"/>
  <c r="G313" i="53"/>
  <c r="G314" i="53"/>
  <c r="G141" i="53"/>
  <c r="G315" i="53"/>
  <c r="G316" i="53"/>
  <c r="G317" i="53"/>
  <c r="G151" i="53"/>
  <c r="G318" i="53"/>
  <c r="G319" i="53"/>
  <c r="G320" i="53"/>
  <c r="G321" i="53"/>
  <c r="G322" i="53"/>
  <c r="G8" i="53"/>
  <c r="G13" i="52"/>
  <c r="G7" i="52"/>
  <c r="G5" i="52"/>
  <c r="G6" i="52"/>
  <c r="G9" i="52"/>
  <c r="G8" i="52"/>
  <c r="G11" i="52"/>
  <c r="G15" i="52"/>
  <c r="G14" i="52"/>
  <c r="G12" i="52"/>
  <c r="G33" i="52"/>
  <c r="G20" i="52"/>
  <c r="G10" i="52"/>
  <c r="G16" i="52"/>
  <c r="G17" i="52"/>
  <c r="G25" i="52"/>
  <c r="G29" i="52"/>
  <c r="G24" i="52"/>
  <c r="G22" i="52"/>
  <c r="G27" i="52"/>
  <c r="G34" i="52"/>
  <c r="G30" i="52"/>
  <c r="G32" i="52"/>
  <c r="G42" i="52"/>
  <c r="G31" i="52"/>
  <c r="G26" i="52"/>
  <c r="G44" i="52"/>
  <c r="G39" i="52"/>
  <c r="G37" i="52"/>
  <c r="G36" i="52"/>
  <c r="G45" i="52"/>
  <c r="G23" i="52"/>
  <c r="G38" i="52"/>
  <c r="G46" i="52"/>
  <c r="G28" i="52"/>
  <c r="G48" i="52"/>
  <c r="G49" i="52"/>
  <c r="G51" i="52"/>
  <c r="G52" i="52"/>
  <c r="G54" i="52"/>
  <c r="G47" i="52"/>
  <c r="G56" i="52"/>
  <c r="G43" i="52"/>
  <c r="G57" i="52"/>
  <c r="G59" i="52"/>
  <c r="G61" i="52"/>
  <c r="G55" i="52"/>
  <c r="G63" i="52"/>
  <c r="G64" i="52"/>
  <c r="G70" i="52"/>
  <c r="G72" i="52"/>
  <c r="G79" i="52"/>
  <c r="G80" i="52"/>
  <c r="G81" i="52"/>
  <c r="G82" i="52"/>
  <c r="G83" i="52"/>
  <c r="G84" i="52"/>
  <c r="G40" i="52"/>
  <c r="G85" i="52"/>
  <c r="G86" i="52"/>
  <c r="G75" i="52"/>
  <c r="G87" i="52"/>
  <c r="G88" i="52"/>
  <c r="G89" i="52"/>
  <c r="G90" i="52"/>
  <c r="G91" i="52"/>
  <c r="G92" i="52"/>
  <c r="G93" i="52"/>
  <c r="G94" i="52"/>
  <c r="G95" i="52"/>
  <c r="G96" i="52"/>
  <c r="G97" i="52"/>
  <c r="G21" i="52"/>
  <c r="G98" i="52"/>
  <c r="G99" i="52"/>
  <c r="G100" i="52"/>
  <c r="G101" i="52"/>
  <c r="G68" i="52"/>
  <c r="G102" i="52"/>
  <c r="G67" i="52"/>
  <c r="G103" i="52"/>
  <c r="G104" i="52"/>
  <c r="G105" i="52"/>
  <c r="G78" i="52"/>
  <c r="G106" i="52"/>
  <c r="G107" i="52"/>
  <c r="G53" i="52"/>
  <c r="G108" i="52"/>
  <c r="G109" i="52"/>
  <c r="G110" i="52"/>
  <c r="G111" i="52"/>
  <c r="G112" i="52"/>
  <c r="G113" i="52"/>
  <c r="G114" i="52"/>
  <c r="G115" i="52"/>
  <c r="G66" i="52"/>
  <c r="G116" i="52"/>
  <c r="G76" i="52"/>
  <c r="G71" i="52"/>
  <c r="G69" i="52"/>
  <c r="G117" i="52"/>
  <c r="G19" i="52"/>
  <c r="G74" i="52"/>
  <c r="G118" i="52"/>
  <c r="G119" i="52"/>
  <c r="G120" i="52"/>
  <c r="G121" i="52"/>
  <c r="G50" i="52"/>
  <c r="G122" i="52"/>
  <c r="G123" i="52"/>
  <c r="G124" i="52"/>
  <c r="G35" i="52"/>
  <c r="G73" i="52"/>
  <c r="G125" i="52"/>
  <c r="G126" i="52"/>
  <c r="G127" i="52"/>
  <c r="G128" i="52"/>
  <c r="G129" i="52"/>
  <c r="G60" i="52"/>
  <c r="G130" i="52"/>
  <c r="G131" i="52"/>
  <c r="G132" i="52"/>
  <c r="G133" i="52"/>
  <c r="G134" i="52"/>
  <c r="G135" i="52"/>
  <c r="G58" i="52"/>
  <c r="G136" i="52"/>
  <c r="G137" i="52"/>
  <c r="G138" i="52"/>
  <c r="G139" i="52"/>
  <c r="G140" i="52"/>
  <c r="G141" i="52"/>
  <c r="G142" i="52"/>
  <c r="G143" i="52"/>
  <c r="G144" i="52"/>
  <c r="G145" i="52"/>
  <c r="G146" i="52"/>
  <c r="G147" i="52"/>
  <c r="G148" i="52"/>
  <c r="G149" i="52"/>
  <c r="G150" i="52"/>
  <c r="G151" i="52"/>
  <c r="G152" i="52"/>
  <c r="G153" i="52"/>
  <c r="G65" i="52"/>
  <c r="G154" i="52"/>
  <c r="G155" i="52"/>
  <c r="G156" i="52"/>
  <c r="G157" i="52"/>
  <c r="G158" i="52"/>
  <c r="G62" i="52"/>
  <c r="G41" i="52"/>
  <c r="G159" i="52"/>
  <c r="G160" i="52"/>
  <c r="G161" i="52"/>
  <c r="G162" i="52"/>
  <c r="G163" i="52"/>
  <c r="G164" i="52"/>
  <c r="G165" i="52"/>
  <c r="G166" i="52"/>
  <c r="G77" i="52"/>
  <c r="G167" i="52"/>
  <c r="G168" i="52"/>
  <c r="G169" i="52"/>
  <c r="G18" i="52"/>
  <c r="G10" i="51"/>
  <c r="G9" i="51"/>
  <c r="G5" i="51"/>
  <c r="G12" i="51"/>
  <c r="G28" i="51"/>
  <c r="G16" i="51"/>
  <c r="G35" i="51"/>
  <c r="G7" i="51"/>
  <c r="G20" i="51"/>
  <c r="G19" i="51"/>
  <c r="G29" i="51"/>
  <c r="G14" i="51"/>
  <c r="G38" i="51"/>
  <c r="G44" i="51"/>
  <c r="G39" i="51"/>
  <c r="G78" i="51"/>
  <c r="G21" i="51"/>
  <c r="G33" i="51"/>
  <c r="G22" i="51"/>
  <c r="G11" i="51"/>
  <c r="G32" i="51"/>
  <c r="G62" i="51"/>
  <c r="G17" i="51"/>
  <c r="G24" i="51"/>
  <c r="G36" i="51"/>
  <c r="G65" i="51"/>
  <c r="G37" i="51"/>
  <c r="G34" i="51"/>
  <c r="G69" i="51"/>
  <c r="G27" i="51"/>
  <c r="G41" i="51"/>
  <c r="G50" i="51"/>
  <c r="G52" i="51"/>
  <c r="G45" i="51"/>
  <c r="G25" i="51"/>
  <c r="G26" i="51"/>
  <c r="G56" i="51"/>
  <c r="G57" i="51"/>
  <c r="G30" i="51"/>
  <c r="G63" i="51"/>
  <c r="G42" i="51"/>
  <c r="G43" i="51"/>
  <c r="G60" i="51"/>
  <c r="G47" i="51"/>
  <c r="G23" i="51"/>
  <c r="G64" i="51"/>
  <c r="G85" i="51"/>
  <c r="G82" i="51"/>
  <c r="G86" i="51"/>
  <c r="G40" i="51"/>
  <c r="G48" i="51"/>
  <c r="G114" i="51"/>
  <c r="G49" i="51"/>
  <c r="G115" i="51"/>
  <c r="G46" i="51"/>
  <c r="G68" i="51"/>
  <c r="G118" i="51"/>
  <c r="G74" i="51"/>
  <c r="G119" i="51"/>
  <c r="G51" i="51"/>
  <c r="G53" i="51"/>
  <c r="G54" i="51"/>
  <c r="G55" i="51"/>
  <c r="G71" i="51"/>
  <c r="G90" i="51"/>
  <c r="G102" i="51"/>
  <c r="G121" i="51"/>
  <c r="G58" i="51"/>
  <c r="G92" i="51"/>
  <c r="G94" i="51"/>
  <c r="G95" i="51"/>
  <c r="G61" i="51"/>
  <c r="G96" i="51"/>
  <c r="G124" i="51"/>
  <c r="G125" i="51"/>
  <c r="G98" i="51"/>
  <c r="G110" i="51"/>
  <c r="G77" i="51"/>
  <c r="G111" i="51"/>
  <c r="G127" i="51"/>
  <c r="G76" i="51"/>
  <c r="G79" i="51"/>
  <c r="G80" i="51"/>
  <c r="G66" i="51"/>
  <c r="G81" i="51"/>
  <c r="G59" i="51"/>
  <c r="G83" i="51"/>
  <c r="G67" i="51"/>
  <c r="G134" i="51"/>
  <c r="G135" i="51"/>
  <c r="G84" i="51"/>
  <c r="G136" i="51"/>
  <c r="G138" i="51"/>
  <c r="G87" i="51"/>
  <c r="G120" i="51"/>
  <c r="G139" i="51"/>
  <c r="G88" i="51"/>
  <c r="G70" i="51"/>
  <c r="G91" i="51"/>
  <c r="G140" i="51"/>
  <c r="G93" i="51"/>
  <c r="G72" i="51"/>
  <c r="G89" i="51"/>
  <c r="G73" i="51"/>
  <c r="G144" i="51"/>
  <c r="G145" i="51"/>
  <c r="G146" i="51"/>
  <c r="G75" i="51"/>
  <c r="G97" i="51"/>
  <c r="G99" i="51"/>
  <c r="G100" i="51"/>
  <c r="G148" i="51"/>
  <c r="G101" i="51"/>
  <c r="G149" i="51"/>
  <c r="G122" i="51"/>
  <c r="G103" i="51"/>
  <c r="G104" i="51"/>
  <c r="G128" i="51"/>
  <c r="G130" i="51"/>
  <c r="G131" i="51"/>
  <c r="G152" i="51"/>
  <c r="G153" i="51"/>
  <c r="G154" i="51"/>
  <c r="G105" i="51"/>
  <c r="G106" i="51"/>
  <c r="G123" i="51"/>
  <c r="G126" i="51"/>
  <c r="G155" i="51"/>
  <c r="G107" i="51"/>
  <c r="G156" i="51"/>
  <c r="G109" i="51"/>
  <c r="G108" i="51"/>
  <c r="G132" i="51"/>
  <c r="G157" i="51"/>
  <c r="G159" i="51"/>
  <c r="G160" i="51"/>
  <c r="G112" i="51"/>
  <c r="G162" i="51"/>
  <c r="G163" i="51"/>
  <c r="G164" i="51"/>
  <c r="G165" i="51"/>
  <c r="G166" i="51"/>
  <c r="G169" i="51"/>
  <c r="G170" i="51"/>
  <c r="G116" i="51"/>
  <c r="G141" i="51"/>
  <c r="G13" i="51"/>
  <c r="G147" i="51"/>
  <c r="G172" i="51"/>
  <c r="G6" i="51"/>
  <c r="G173" i="51"/>
  <c r="G174" i="51"/>
  <c r="G31" i="51"/>
  <c r="G142" i="51"/>
  <c r="G18" i="51"/>
  <c r="G176" i="51"/>
  <c r="G177" i="51"/>
  <c r="G178" i="51"/>
  <c r="G179" i="51"/>
  <c r="G117" i="51"/>
  <c r="G180" i="51"/>
  <c r="G181" i="51"/>
  <c r="G158" i="51"/>
  <c r="G150" i="51"/>
  <c r="G182" i="51"/>
  <c r="G129" i="51"/>
  <c r="G161" i="51"/>
  <c r="G183" i="51"/>
  <c r="G184" i="51"/>
  <c r="G185" i="51"/>
  <c r="G186" i="51"/>
  <c r="G167" i="51"/>
  <c r="G168" i="51"/>
  <c r="G187" i="51"/>
  <c r="G133" i="51"/>
  <c r="G171" i="51"/>
  <c r="G188" i="51"/>
  <c r="G189" i="51"/>
  <c r="G190" i="51"/>
  <c r="G192" i="51"/>
  <c r="G193" i="51"/>
  <c r="G194" i="51"/>
  <c r="G113" i="51"/>
  <c r="G175" i="51"/>
  <c r="G196" i="51"/>
  <c r="G143" i="51"/>
  <c r="G197" i="51"/>
  <c r="G198" i="51"/>
  <c r="G200" i="51"/>
  <c r="G201" i="51"/>
  <c r="G151" i="51"/>
  <c r="G202" i="51"/>
  <c r="G203" i="51"/>
  <c r="G204" i="51"/>
  <c r="G205" i="51"/>
  <c r="G206" i="51"/>
  <c r="G207" i="51"/>
  <c r="G210" i="51"/>
  <c r="G211" i="51"/>
  <c r="G213" i="51"/>
  <c r="G214" i="51"/>
  <c r="G216" i="51"/>
  <c r="G217" i="51"/>
  <c r="G218" i="51"/>
  <c r="G219" i="51"/>
  <c r="G220" i="51"/>
  <c r="G222" i="51"/>
  <c r="G227" i="51"/>
  <c r="G191" i="51"/>
  <c r="G195" i="51"/>
  <c r="G212" i="51"/>
  <c r="G243" i="51"/>
  <c r="G249" i="51"/>
  <c r="G250" i="51"/>
  <c r="G251" i="51"/>
  <c r="G252" i="51"/>
  <c r="G232" i="51"/>
  <c r="G253" i="51"/>
  <c r="G215" i="51"/>
  <c r="G254" i="51"/>
  <c r="G255" i="51"/>
  <c r="G256" i="51"/>
  <c r="G257" i="51"/>
  <c r="G258" i="51"/>
  <c r="G229" i="51"/>
  <c r="G259" i="51"/>
  <c r="G208" i="51"/>
  <c r="G260" i="51"/>
  <c r="G261" i="51"/>
  <c r="G233" i="51"/>
  <c r="G262" i="51"/>
  <c r="G263" i="51"/>
  <c r="G264" i="51"/>
  <c r="G234" i="51"/>
  <c r="G265" i="51"/>
  <c r="G244" i="51"/>
  <c r="G266" i="51"/>
  <c r="G267" i="51"/>
  <c r="G235" i="51"/>
  <c r="G268" i="51"/>
  <c r="G269" i="51"/>
  <c r="G236" i="51"/>
  <c r="G270" i="51"/>
  <c r="G271" i="51"/>
  <c r="G199" i="51"/>
  <c r="G209" i="51"/>
  <c r="G272" i="51"/>
  <c r="G273" i="51"/>
  <c r="G237" i="51"/>
  <c r="G274" i="51"/>
  <c r="G275" i="51"/>
  <c r="G276" i="51"/>
  <c r="G277" i="51"/>
  <c r="G278" i="51"/>
  <c r="G279" i="51"/>
  <c r="G280" i="51"/>
  <c r="G281" i="51"/>
  <c r="G282" i="51"/>
  <c r="G283" i="51"/>
  <c r="G284" i="51"/>
  <c r="G285" i="51"/>
  <c r="G286" i="51"/>
  <c r="G287" i="51"/>
  <c r="G288" i="51"/>
  <c r="G223" i="51"/>
  <c r="G289" i="51"/>
  <c r="G290" i="51"/>
  <c r="G291" i="51"/>
  <c r="G238" i="51"/>
  <c r="G292" i="51"/>
  <c r="G293" i="51"/>
  <c r="G294" i="51"/>
  <c r="G295" i="51"/>
  <c r="G296" i="51"/>
  <c r="G297" i="51"/>
  <c r="G224" i="51"/>
  <c r="G298" i="51"/>
  <c r="G299" i="51"/>
  <c r="G300" i="51"/>
  <c r="G301" i="51"/>
  <c r="G302" i="51"/>
  <c r="G303" i="51"/>
  <c r="G304" i="51"/>
  <c r="G305" i="51"/>
  <c r="G306" i="51"/>
  <c r="G307" i="51"/>
  <c r="G248" i="51"/>
  <c r="G308" i="51"/>
  <c r="G309" i="51"/>
  <c r="G310" i="51"/>
  <c r="G311" i="51"/>
  <c r="G312" i="51"/>
  <c r="G313" i="51"/>
  <c r="G314" i="51"/>
  <c r="G315" i="51"/>
  <c r="G316" i="51"/>
  <c r="G317" i="51"/>
  <c r="G318" i="51"/>
  <c r="G319" i="51"/>
  <c r="G320" i="51"/>
  <c r="G321" i="51"/>
  <c r="G322" i="51"/>
  <c r="G323" i="51"/>
  <c r="G324" i="51"/>
  <c r="G325" i="51"/>
  <c r="G326" i="51"/>
  <c r="G327" i="51"/>
  <c r="G328" i="51"/>
  <c r="G221" i="51"/>
  <c r="G329" i="51"/>
  <c r="G330" i="51"/>
  <c r="G331" i="51"/>
  <c r="G225" i="51"/>
  <c r="G332" i="51"/>
  <c r="G333" i="51"/>
  <c r="G334" i="51"/>
  <c r="G335" i="51"/>
  <c r="G336" i="51"/>
  <c r="G337" i="51"/>
  <c r="G338" i="51"/>
  <c r="G339" i="51"/>
  <c r="G340" i="51"/>
  <c r="G341" i="51"/>
  <c r="G230" i="51"/>
  <c r="G239" i="51"/>
  <c r="G342" i="51"/>
  <c r="G343" i="51"/>
  <c r="G344" i="51"/>
  <c r="G240" i="51"/>
  <c r="G345" i="51"/>
  <c r="G346" i="51"/>
  <c r="G347" i="51"/>
  <c r="G348" i="51"/>
  <c r="G349" i="51"/>
  <c r="G350" i="51"/>
  <c r="G351" i="51"/>
  <c r="G352" i="51"/>
  <c r="G353" i="51"/>
  <c r="G137" i="51"/>
  <c r="G231" i="51"/>
  <c r="G354" i="51"/>
  <c r="G245" i="51"/>
  <c r="G241" i="51"/>
  <c r="G246" i="51"/>
  <c r="G226" i="51"/>
  <c r="G355" i="51"/>
  <c r="G356" i="51"/>
  <c r="G357" i="51"/>
  <c r="G358" i="51"/>
  <c r="G247" i="51"/>
  <c r="G359" i="51"/>
  <c r="G360" i="51"/>
  <c r="G361" i="51"/>
  <c r="G362" i="51"/>
  <c r="G242" i="51"/>
  <c r="G363" i="51"/>
  <c r="G364" i="51"/>
  <c r="G365" i="51"/>
  <c r="G366" i="51"/>
  <c r="G228" i="51"/>
  <c r="G15" i="51"/>
  <c r="G367" i="51"/>
  <c r="G368" i="51"/>
  <c r="G369" i="51"/>
  <c r="G370" i="51"/>
  <c r="G371" i="51"/>
  <c r="G372" i="51"/>
  <c r="G8" i="51"/>
  <c r="G12" i="50"/>
  <c r="G5" i="50"/>
  <c r="G7" i="50"/>
  <c r="G9" i="50"/>
  <c r="G14" i="50"/>
  <c r="G13" i="50"/>
  <c r="G8" i="50"/>
  <c r="G26" i="50"/>
  <c r="G10" i="50"/>
  <c r="G11" i="50"/>
  <c r="G21" i="50"/>
  <c r="G17" i="50"/>
  <c r="G15" i="50"/>
  <c r="G22" i="50"/>
  <c r="G20" i="50"/>
  <c r="G27" i="50"/>
  <c r="G28" i="50"/>
  <c r="G37" i="50"/>
  <c r="G42" i="50"/>
  <c r="G34" i="50"/>
  <c r="G18" i="50"/>
  <c r="G23" i="50"/>
  <c r="G39" i="50"/>
  <c r="G25" i="50"/>
  <c r="G50" i="50"/>
  <c r="G35" i="50"/>
  <c r="G30" i="50"/>
  <c r="G24" i="50"/>
  <c r="G45" i="50"/>
  <c r="G33" i="50"/>
  <c r="G48" i="50"/>
  <c r="G36" i="50"/>
  <c r="G47" i="50"/>
  <c r="G44" i="50"/>
  <c r="G32" i="50"/>
  <c r="G29" i="50"/>
  <c r="G43" i="50"/>
  <c r="G31" i="50"/>
  <c r="G38" i="50"/>
  <c r="G52" i="50"/>
  <c r="G41" i="50"/>
  <c r="G64" i="50"/>
  <c r="G67" i="50"/>
  <c r="G40" i="50"/>
  <c r="G49" i="50"/>
  <c r="G70" i="50"/>
  <c r="G55" i="50"/>
  <c r="G46" i="50"/>
  <c r="G57" i="50"/>
  <c r="G60" i="50"/>
  <c r="G58" i="50"/>
  <c r="G51" i="50"/>
  <c r="G73" i="50"/>
  <c r="G59" i="50"/>
  <c r="G78" i="50"/>
  <c r="G62" i="50"/>
  <c r="G79" i="50"/>
  <c r="G63" i="50"/>
  <c r="G65" i="50"/>
  <c r="G80" i="50"/>
  <c r="G81" i="50"/>
  <c r="G66" i="50"/>
  <c r="G82" i="50"/>
  <c r="G54" i="50"/>
  <c r="G53" i="50"/>
  <c r="G56" i="50"/>
  <c r="G6" i="50"/>
  <c r="G71" i="50"/>
  <c r="G84" i="50"/>
  <c r="G85" i="50"/>
  <c r="G86" i="50"/>
  <c r="G87" i="50"/>
  <c r="G72" i="50"/>
  <c r="G75" i="50"/>
  <c r="G74" i="50"/>
  <c r="G88" i="50"/>
  <c r="G89" i="50"/>
  <c r="G77" i="50"/>
  <c r="G90" i="50"/>
  <c r="G91" i="50"/>
  <c r="G92" i="50"/>
  <c r="G69" i="50"/>
  <c r="G68" i="50"/>
  <c r="G94" i="50"/>
  <c r="G95" i="50"/>
  <c r="G97" i="50"/>
  <c r="G61" i="50"/>
  <c r="G98" i="50"/>
  <c r="G76" i="50"/>
  <c r="G83" i="50"/>
  <c r="G100" i="50"/>
  <c r="G101" i="50"/>
  <c r="G102" i="50"/>
  <c r="G103" i="50"/>
  <c r="G104" i="50"/>
  <c r="G105" i="50"/>
  <c r="G106" i="50"/>
  <c r="G107" i="50"/>
  <c r="G109" i="50"/>
  <c r="G111" i="50"/>
  <c r="G112" i="50"/>
  <c r="G113" i="50"/>
  <c r="G114" i="50"/>
  <c r="G115" i="50"/>
  <c r="G116" i="50"/>
  <c r="G117" i="50"/>
  <c r="G119" i="50"/>
  <c r="G120" i="50"/>
  <c r="G124" i="50"/>
  <c r="G125" i="50"/>
  <c r="G126" i="50"/>
  <c r="G127" i="50"/>
  <c r="G128" i="50"/>
  <c r="G129" i="50"/>
  <c r="G130" i="50"/>
  <c r="G131" i="50"/>
  <c r="G132" i="50"/>
  <c r="G133" i="50"/>
  <c r="G134" i="50"/>
  <c r="G135" i="50"/>
  <c r="G136" i="50"/>
  <c r="G137" i="50"/>
  <c r="G138" i="50"/>
  <c r="G139" i="50"/>
  <c r="G140" i="50"/>
  <c r="G141" i="50"/>
  <c r="G142" i="50"/>
  <c r="G143" i="50"/>
  <c r="G144" i="50"/>
  <c r="G145" i="50"/>
  <c r="G19" i="50"/>
  <c r="G146" i="50"/>
  <c r="G147" i="50"/>
  <c r="G148" i="50"/>
  <c r="G110" i="50"/>
  <c r="G149" i="50"/>
  <c r="G150" i="50"/>
  <c r="G151" i="50"/>
  <c r="G152" i="50"/>
  <c r="G153" i="50"/>
  <c r="G154" i="50"/>
  <c r="G155" i="50"/>
  <c r="G156" i="50"/>
  <c r="G157" i="50"/>
  <c r="G158" i="50"/>
  <c r="G159" i="50"/>
  <c r="G160" i="50"/>
  <c r="G161" i="50"/>
  <c r="G121" i="50"/>
  <c r="G162" i="50"/>
  <c r="G163" i="50"/>
  <c r="G164" i="50"/>
  <c r="G165" i="50"/>
  <c r="G166" i="50"/>
  <c r="G167" i="50"/>
  <c r="G168" i="50"/>
  <c r="G169" i="50"/>
  <c r="G122" i="50"/>
  <c r="G170" i="50"/>
  <c r="G171" i="50"/>
  <c r="G172" i="50"/>
  <c r="G93" i="50"/>
  <c r="G173" i="50"/>
  <c r="G174" i="50"/>
  <c r="G175" i="50"/>
  <c r="G176" i="50"/>
  <c r="G177" i="50"/>
  <c r="G178" i="50"/>
  <c r="G179" i="50"/>
  <c r="G180" i="50"/>
  <c r="G181" i="50"/>
  <c r="G182" i="50"/>
  <c r="G183" i="50"/>
  <c r="G184" i="50"/>
  <c r="G108" i="50"/>
  <c r="G118" i="50"/>
  <c r="G185" i="50"/>
  <c r="G186" i="50"/>
  <c r="G187" i="50"/>
  <c r="G188" i="50"/>
  <c r="G189" i="50"/>
  <c r="G190" i="50"/>
  <c r="G191" i="50"/>
  <c r="G192" i="50"/>
  <c r="G193" i="50"/>
  <c r="G194" i="50"/>
  <c r="G195" i="50"/>
  <c r="G196" i="50"/>
  <c r="G197" i="50"/>
  <c r="G198" i="50"/>
  <c r="G199" i="50"/>
  <c r="G200" i="50"/>
  <c r="G201" i="50"/>
  <c r="G202" i="50"/>
  <c r="G203" i="50"/>
  <c r="G204" i="50"/>
  <c r="G205" i="50"/>
  <c r="G206" i="50"/>
  <c r="G207" i="50"/>
  <c r="G208" i="50"/>
  <c r="G209" i="50"/>
  <c r="G210" i="50"/>
  <c r="G211" i="50"/>
  <c r="G212" i="50"/>
  <c r="G213" i="50"/>
  <c r="G214" i="50"/>
  <c r="G123" i="50"/>
  <c r="G215" i="50"/>
  <c r="G96" i="50"/>
  <c r="G99" i="50"/>
  <c r="G216" i="50"/>
  <c r="G217" i="50"/>
  <c r="G218" i="50"/>
  <c r="G219" i="50"/>
  <c r="G220" i="50"/>
  <c r="G221" i="50"/>
  <c r="G222" i="50"/>
  <c r="G223" i="50"/>
  <c r="G224" i="50"/>
  <c r="G225" i="50"/>
  <c r="G226" i="50"/>
  <c r="G227" i="50"/>
  <c r="G228" i="50"/>
  <c r="G16" i="50"/>
  <c r="G7" i="49"/>
  <c r="G8" i="49"/>
  <c r="G21" i="49"/>
  <c r="G6" i="49"/>
  <c r="G9" i="49"/>
  <c r="G12" i="49"/>
  <c r="G10" i="49"/>
  <c r="G27" i="49"/>
  <c r="G31" i="49"/>
  <c r="G23" i="49"/>
  <c r="G28" i="49"/>
  <c r="G22" i="49"/>
  <c r="G11" i="49"/>
  <c r="G16" i="49"/>
  <c r="G17" i="49"/>
  <c r="G15" i="49"/>
  <c r="G13" i="49"/>
  <c r="G14" i="49"/>
  <c r="G20" i="49"/>
  <c r="G19" i="49"/>
  <c r="G35" i="49"/>
  <c r="G43" i="49"/>
  <c r="G30" i="49"/>
  <c r="G34" i="49"/>
  <c r="G25" i="49"/>
  <c r="G18" i="49"/>
  <c r="G33" i="49"/>
  <c r="G39" i="49"/>
  <c r="G75" i="49"/>
  <c r="G32" i="49"/>
  <c r="G40" i="49"/>
  <c r="G50" i="49"/>
  <c r="G24" i="49"/>
  <c r="G57" i="49"/>
  <c r="G42" i="49"/>
  <c r="G45" i="49"/>
  <c r="G46" i="49"/>
  <c r="G81" i="49"/>
  <c r="G47" i="49"/>
  <c r="G37" i="49"/>
  <c r="G60" i="49"/>
  <c r="G48" i="49"/>
  <c r="G49" i="49"/>
  <c r="G44" i="49"/>
  <c r="G56" i="49"/>
  <c r="G36" i="49"/>
  <c r="G61" i="49"/>
  <c r="G62" i="49"/>
  <c r="G64" i="49"/>
  <c r="G66" i="49"/>
  <c r="G26" i="49"/>
  <c r="G29" i="49"/>
  <c r="G65" i="49"/>
  <c r="G73" i="49"/>
  <c r="G52" i="49"/>
  <c r="G76" i="49"/>
  <c r="G77" i="49"/>
  <c r="G53" i="49"/>
  <c r="G96" i="49"/>
  <c r="G54" i="49"/>
  <c r="G55" i="49"/>
  <c r="G70" i="49"/>
  <c r="G58" i="49"/>
  <c r="G41" i="49"/>
  <c r="G100" i="49"/>
  <c r="G82" i="49"/>
  <c r="G83" i="49"/>
  <c r="G84" i="49"/>
  <c r="G51" i="49"/>
  <c r="G85" i="49"/>
  <c r="G59" i="49"/>
  <c r="G78" i="49"/>
  <c r="G104" i="49"/>
  <c r="G63" i="49"/>
  <c r="G105" i="49"/>
  <c r="G86" i="49"/>
  <c r="G87" i="49"/>
  <c r="G109" i="49"/>
  <c r="G111" i="49"/>
  <c r="G89" i="49"/>
  <c r="G90" i="49"/>
  <c r="G112" i="49"/>
  <c r="G92" i="49"/>
  <c r="G93" i="49"/>
  <c r="G114" i="49"/>
  <c r="G38" i="49"/>
  <c r="G88" i="49"/>
  <c r="G67" i="49"/>
  <c r="G68" i="49"/>
  <c r="G69" i="49"/>
  <c r="G115" i="49"/>
  <c r="G71" i="49"/>
  <c r="G72" i="49"/>
  <c r="G97" i="49"/>
  <c r="G117" i="49"/>
  <c r="G74" i="49"/>
  <c r="G118" i="49"/>
  <c r="G119" i="49"/>
  <c r="G101" i="49"/>
  <c r="G121" i="49"/>
  <c r="G102" i="49"/>
  <c r="G79" i="49"/>
  <c r="G123" i="49"/>
  <c r="G126" i="49"/>
  <c r="G98" i="49"/>
  <c r="G106" i="49"/>
  <c r="G127" i="49"/>
  <c r="G107" i="49"/>
  <c r="G80" i="49"/>
  <c r="G129" i="49"/>
  <c r="G130" i="49"/>
  <c r="G131" i="49"/>
  <c r="G113" i="49"/>
  <c r="G108" i="49"/>
  <c r="G134" i="49"/>
  <c r="G135" i="49"/>
  <c r="G116" i="49"/>
  <c r="G136" i="49"/>
  <c r="G137" i="49"/>
  <c r="G91" i="49"/>
  <c r="G94" i="49"/>
  <c r="G139" i="49"/>
  <c r="G122" i="49"/>
  <c r="G140" i="49"/>
  <c r="G142" i="49"/>
  <c r="G143" i="49"/>
  <c r="G144" i="49"/>
  <c r="G145" i="49"/>
  <c r="G146" i="49"/>
  <c r="G147" i="49"/>
  <c r="G124" i="49"/>
  <c r="G125" i="49"/>
  <c r="G148" i="49"/>
  <c r="G149" i="49"/>
  <c r="G150" i="49"/>
  <c r="G128" i="49"/>
  <c r="G99" i="49"/>
  <c r="G151" i="49"/>
  <c r="G152" i="49"/>
  <c r="G154" i="49"/>
  <c r="G156" i="49"/>
  <c r="G157" i="49"/>
  <c r="G103" i="49"/>
  <c r="G158" i="49"/>
  <c r="G160" i="49"/>
  <c r="G161" i="49"/>
  <c r="G162" i="49"/>
  <c r="G163" i="49"/>
  <c r="G164" i="49"/>
  <c r="G165" i="49"/>
  <c r="G166" i="49"/>
  <c r="G167" i="49"/>
  <c r="G168" i="49"/>
  <c r="G171" i="49"/>
  <c r="G110" i="49"/>
  <c r="G172" i="49"/>
  <c r="G173" i="49"/>
  <c r="G174" i="49"/>
  <c r="G175" i="49"/>
  <c r="G176" i="49"/>
  <c r="G177" i="49"/>
  <c r="G141" i="49"/>
  <c r="G133" i="49"/>
  <c r="G178" i="49"/>
  <c r="G179" i="49"/>
  <c r="G180" i="49"/>
  <c r="G181" i="49"/>
  <c r="G138" i="49"/>
  <c r="G182" i="49"/>
  <c r="G120" i="49"/>
  <c r="G183" i="49"/>
  <c r="G184" i="49"/>
  <c r="G185" i="49"/>
  <c r="G159" i="49"/>
  <c r="G186" i="49"/>
  <c r="G187" i="49"/>
  <c r="G188" i="49"/>
  <c r="G153" i="49"/>
  <c r="G155" i="49"/>
  <c r="G169" i="49"/>
  <c r="G189" i="49"/>
  <c r="G170" i="49"/>
  <c r="G190" i="49"/>
  <c r="G191" i="49"/>
  <c r="G192" i="49"/>
  <c r="G193" i="49"/>
  <c r="G132" i="49"/>
  <c r="G195" i="49"/>
  <c r="G196" i="49"/>
  <c r="G197" i="49"/>
  <c r="G198" i="49"/>
  <c r="G199" i="49"/>
  <c r="G200" i="49"/>
  <c r="G201" i="49"/>
  <c r="G202" i="49"/>
  <c r="G203" i="49"/>
  <c r="G204" i="49"/>
  <c r="G205" i="49"/>
  <c r="G206" i="49"/>
  <c r="G207" i="49"/>
  <c r="G208" i="49"/>
  <c r="G209" i="49"/>
  <c r="G210" i="49"/>
  <c r="G211" i="49"/>
  <c r="G212" i="49"/>
  <c r="G194" i="49"/>
  <c r="G215" i="49"/>
  <c r="G221" i="49"/>
  <c r="G225" i="49"/>
  <c r="G226" i="49"/>
  <c r="G231" i="49"/>
  <c r="G232" i="49"/>
  <c r="G216" i="49"/>
  <c r="G233" i="49"/>
  <c r="G234" i="49"/>
  <c r="G235" i="49"/>
  <c r="G236" i="49"/>
  <c r="G237" i="49"/>
  <c r="G238" i="49"/>
  <c r="G239" i="49"/>
  <c r="G240" i="49"/>
  <c r="G241" i="49"/>
  <c r="G242" i="49"/>
  <c r="G243" i="49"/>
  <c r="G244" i="49"/>
  <c r="G245" i="49"/>
  <c r="G246" i="49"/>
  <c r="G247" i="49"/>
  <c r="G248" i="49"/>
  <c r="G249" i="49"/>
  <c r="G250" i="49"/>
  <c r="G227" i="49"/>
  <c r="G251" i="49"/>
  <c r="G252" i="49"/>
  <c r="G253" i="49"/>
  <c r="G254" i="49"/>
  <c r="G255" i="49"/>
  <c r="G256" i="49"/>
  <c r="G257" i="49"/>
  <c r="G258" i="49"/>
  <c r="G259" i="49"/>
  <c r="G260" i="49"/>
  <c r="G217" i="49"/>
  <c r="G261" i="49"/>
  <c r="G262" i="49"/>
  <c r="G263" i="49"/>
  <c r="G264" i="49"/>
  <c r="G218" i="49"/>
  <c r="G265" i="49"/>
  <c r="G266" i="49"/>
  <c r="G267" i="49"/>
  <c r="G268" i="49"/>
  <c r="G269" i="49"/>
  <c r="G270" i="49"/>
  <c r="G271" i="49"/>
  <c r="G272" i="49"/>
  <c r="G273" i="49"/>
  <c r="G274" i="49"/>
  <c r="G275" i="49"/>
  <c r="G276" i="49"/>
  <c r="G214" i="49"/>
  <c r="G277" i="49"/>
  <c r="G278" i="49"/>
  <c r="G222" i="49"/>
  <c r="G279" i="49"/>
  <c r="G228" i="49"/>
  <c r="G280" i="49"/>
  <c r="G229" i="49"/>
  <c r="G281" i="49"/>
  <c r="G282" i="49"/>
  <c r="G283" i="49"/>
  <c r="G284" i="49"/>
  <c r="G285" i="49"/>
  <c r="G223" i="49"/>
  <c r="G286" i="49"/>
  <c r="G287" i="49"/>
  <c r="G288" i="49"/>
  <c r="G289" i="49"/>
  <c r="G290" i="49"/>
  <c r="G291" i="49"/>
  <c r="G292" i="49"/>
  <c r="G293" i="49"/>
  <c r="G294" i="49"/>
  <c r="G230" i="49"/>
  <c r="G295" i="49"/>
  <c r="G296" i="49"/>
  <c r="G297" i="49"/>
  <c r="G298" i="49"/>
  <c r="G299" i="49"/>
  <c r="G300" i="49"/>
  <c r="G301" i="49"/>
  <c r="G302" i="49"/>
  <c r="G303" i="49"/>
  <c r="G304" i="49"/>
  <c r="G219" i="49"/>
  <c r="G305" i="49"/>
  <c r="G306" i="49"/>
  <c r="G307" i="49"/>
  <c r="G308" i="49"/>
  <c r="G309" i="49"/>
  <c r="G310" i="49"/>
  <c r="G311" i="49"/>
  <c r="G312" i="49"/>
  <c r="G313" i="49"/>
  <c r="G314" i="49"/>
  <c r="G315" i="49"/>
  <c r="G316" i="49"/>
  <c r="G317" i="49"/>
  <c r="G318" i="49"/>
  <c r="G319" i="49"/>
  <c r="G320" i="49"/>
  <c r="G321" i="49"/>
  <c r="G322" i="49"/>
  <c r="G323" i="49"/>
  <c r="G324" i="49"/>
  <c r="G325" i="49"/>
  <c r="G326" i="49"/>
  <c r="G327" i="49"/>
  <c r="G328" i="49"/>
  <c r="G213" i="49"/>
  <c r="G224" i="49"/>
  <c r="G329" i="49"/>
  <c r="G330" i="49"/>
  <c r="G331" i="49"/>
  <c r="G332" i="49"/>
  <c r="G95" i="49"/>
  <c r="G333" i="49"/>
  <c r="G334" i="49"/>
  <c r="G220" i="49"/>
  <c r="G335" i="49"/>
  <c r="G336" i="49"/>
  <c r="G337" i="49"/>
  <c r="G338" i="49"/>
  <c r="G339" i="49"/>
  <c r="G340" i="49"/>
  <c r="G341" i="49"/>
  <c r="G342" i="49"/>
  <c r="G343" i="49"/>
  <c r="G344" i="49"/>
  <c r="G345" i="49"/>
  <c r="G346" i="49"/>
  <c r="G5" i="49"/>
  <c r="G11" i="48"/>
  <c r="G6" i="48"/>
  <c r="G8" i="48"/>
  <c r="G7" i="48"/>
  <c r="G35" i="48"/>
  <c r="G28" i="48"/>
  <c r="G14" i="48"/>
  <c r="G24" i="48"/>
  <c r="G54" i="48"/>
  <c r="G17" i="48"/>
  <c r="G18" i="48"/>
  <c r="G21" i="48"/>
  <c r="G12" i="48"/>
  <c r="G20" i="48"/>
  <c r="G33" i="48"/>
  <c r="G10" i="48"/>
  <c r="G9" i="48"/>
  <c r="G22" i="48"/>
  <c r="G15" i="48"/>
  <c r="G23" i="48"/>
  <c r="G16" i="48"/>
  <c r="G59" i="48"/>
  <c r="G13" i="48"/>
  <c r="G32" i="48"/>
  <c r="G29" i="48"/>
  <c r="G30" i="48"/>
  <c r="G42" i="48"/>
  <c r="G26" i="48"/>
  <c r="G68" i="48"/>
  <c r="G31" i="48"/>
  <c r="G25" i="48"/>
  <c r="G71" i="48"/>
  <c r="G19" i="48"/>
  <c r="G27" i="48"/>
  <c r="G60" i="48"/>
  <c r="G34" i="48"/>
  <c r="G41" i="48"/>
  <c r="G37" i="48"/>
  <c r="G43" i="48"/>
  <c r="G74" i="48"/>
  <c r="G36" i="48"/>
  <c r="G65" i="48"/>
  <c r="G48" i="48"/>
  <c r="G49" i="48"/>
  <c r="G75" i="48"/>
  <c r="G38" i="48"/>
  <c r="G76" i="48"/>
  <c r="G69" i="48"/>
  <c r="G77" i="48"/>
  <c r="G44" i="48"/>
  <c r="G67" i="48"/>
  <c r="G82" i="48"/>
  <c r="G39" i="48"/>
  <c r="G85" i="48"/>
  <c r="G58" i="48"/>
  <c r="G45" i="48"/>
  <c r="G46" i="48"/>
  <c r="G47" i="48"/>
  <c r="G73" i="48"/>
  <c r="G87" i="48"/>
  <c r="G88" i="48"/>
  <c r="G51" i="48"/>
  <c r="G52" i="48"/>
  <c r="G50" i="48"/>
  <c r="G62" i="48"/>
  <c r="G90" i="48"/>
  <c r="G92" i="48"/>
  <c r="G63" i="48"/>
  <c r="G93" i="48"/>
  <c r="G94" i="48"/>
  <c r="G70" i="48"/>
  <c r="G78" i="48"/>
  <c r="G40" i="48"/>
  <c r="G66" i="48"/>
  <c r="G80" i="48"/>
  <c r="G96" i="48"/>
  <c r="G55" i="48"/>
  <c r="G56" i="48"/>
  <c r="G98" i="48"/>
  <c r="G99" i="48"/>
  <c r="G101" i="48"/>
  <c r="G79" i="48"/>
  <c r="G102" i="48"/>
  <c r="G81" i="48"/>
  <c r="G57" i="48"/>
  <c r="G84" i="48"/>
  <c r="G72" i="48"/>
  <c r="G106" i="48"/>
  <c r="G107" i="48"/>
  <c r="G89" i="48"/>
  <c r="G86" i="48"/>
  <c r="G61" i="48"/>
  <c r="G110" i="48"/>
  <c r="G64" i="48"/>
  <c r="G111" i="48"/>
  <c r="G113" i="48"/>
  <c r="G114" i="48"/>
  <c r="G115" i="48"/>
  <c r="G97" i="48"/>
  <c r="G91" i="48"/>
  <c r="G116" i="48"/>
  <c r="G100" i="48"/>
  <c r="G117" i="48"/>
  <c r="G118" i="48"/>
  <c r="G121" i="48"/>
  <c r="G95" i="48"/>
  <c r="G105" i="48"/>
  <c r="G122" i="48"/>
  <c r="G123" i="48"/>
  <c r="G124" i="48"/>
  <c r="G125" i="48"/>
  <c r="G126" i="48"/>
  <c r="G127" i="48"/>
  <c r="G128" i="48"/>
  <c r="G83" i="48"/>
  <c r="G103" i="48"/>
  <c r="G108" i="48"/>
  <c r="G129" i="48"/>
  <c r="G130" i="48"/>
  <c r="G131" i="48"/>
  <c r="G132" i="48"/>
  <c r="G133" i="48"/>
  <c r="G112" i="48"/>
  <c r="G134" i="48"/>
  <c r="G135" i="48"/>
  <c r="G136" i="48"/>
  <c r="G109" i="48"/>
  <c r="G137" i="48"/>
  <c r="G138" i="48"/>
  <c r="G139" i="48"/>
  <c r="G119" i="48"/>
  <c r="G120" i="48"/>
  <c r="G140" i="48"/>
  <c r="G141" i="48"/>
  <c r="G142" i="48"/>
  <c r="G143" i="48"/>
  <c r="G144" i="48"/>
  <c r="G145" i="48"/>
  <c r="G104" i="48"/>
  <c r="G146" i="48"/>
  <c r="G147" i="48"/>
  <c r="G148" i="48"/>
  <c r="G149" i="48"/>
  <c r="G150" i="48"/>
  <c r="G151" i="48"/>
  <c r="G152" i="48"/>
  <c r="G153" i="48"/>
  <c r="G154" i="48"/>
  <c r="G155" i="48"/>
  <c r="G156" i="48"/>
  <c r="G157" i="48"/>
  <c r="G160" i="48"/>
  <c r="G161" i="48"/>
  <c r="G163" i="48"/>
  <c r="G164" i="48"/>
  <c r="G165" i="48"/>
  <c r="G166" i="48"/>
  <c r="G158" i="48"/>
  <c r="G167" i="48"/>
  <c r="G173" i="48"/>
  <c r="G174" i="48"/>
  <c r="G53" i="48"/>
  <c r="G175" i="48"/>
  <c r="G176" i="48"/>
  <c r="G177" i="48"/>
  <c r="G178" i="48"/>
  <c r="G179" i="48"/>
  <c r="G180" i="48"/>
  <c r="G181" i="48"/>
  <c r="G170" i="48"/>
  <c r="G168" i="48"/>
  <c r="G182" i="48"/>
  <c r="G183" i="48"/>
  <c r="G184" i="48"/>
  <c r="G159" i="48"/>
  <c r="G185" i="48"/>
  <c r="G186" i="48"/>
  <c r="G187" i="48"/>
  <c r="G188" i="48"/>
  <c r="G189" i="48"/>
  <c r="G190" i="48"/>
  <c r="G191" i="48"/>
  <c r="G192" i="48"/>
  <c r="G193" i="48"/>
  <c r="G194" i="48"/>
  <c r="G195" i="48"/>
  <c r="G196" i="48"/>
  <c r="G197" i="48"/>
  <c r="G198" i="48"/>
  <c r="G199" i="48"/>
  <c r="G200" i="48"/>
  <c r="G201" i="48"/>
  <c r="G202" i="48"/>
  <c r="G203" i="48"/>
  <c r="G204" i="48"/>
  <c r="G205" i="48"/>
  <c r="G206" i="48"/>
  <c r="G207" i="48"/>
  <c r="G208" i="48"/>
  <c r="G162" i="48"/>
  <c r="G209" i="48"/>
  <c r="G210" i="48"/>
  <c r="G211" i="48"/>
  <c r="G212" i="48"/>
  <c r="G213" i="48"/>
  <c r="G214" i="48"/>
  <c r="G215" i="48"/>
  <c r="G216" i="48"/>
  <c r="G217" i="48"/>
  <c r="G218" i="48"/>
  <c r="G219" i="48"/>
  <c r="G220" i="48"/>
  <c r="G221" i="48"/>
  <c r="G222" i="48"/>
  <c r="G223" i="48"/>
  <c r="G224" i="48"/>
  <c r="G225" i="48"/>
  <c r="G226" i="48"/>
  <c r="G227" i="48"/>
  <c r="G228" i="48"/>
  <c r="G229" i="48"/>
  <c r="G230" i="48"/>
  <c r="G231" i="48"/>
  <c r="G232" i="48"/>
  <c r="G233" i="48"/>
  <c r="G234" i="48"/>
  <c r="G235" i="48"/>
  <c r="G171" i="48"/>
  <c r="G236" i="48"/>
  <c r="G237" i="48"/>
  <c r="G172" i="48"/>
  <c r="G238" i="48"/>
  <c r="G239" i="48"/>
  <c r="G240" i="48"/>
  <c r="G241" i="48"/>
  <c r="G242" i="48"/>
  <c r="G243" i="48"/>
  <c r="G244" i="48"/>
  <c r="G245" i="48"/>
  <c r="G246" i="48"/>
  <c r="G247" i="48"/>
  <c r="G248" i="48"/>
  <c r="G249" i="48"/>
  <c r="G250" i="48"/>
  <c r="G169" i="48"/>
  <c r="G251" i="48"/>
  <c r="G252" i="48"/>
  <c r="G253" i="48"/>
  <c r="G254" i="48"/>
  <c r="G255" i="48"/>
  <c r="G256" i="48"/>
  <c r="G5" i="48"/>
  <c r="G12" i="47"/>
  <c r="G8" i="47"/>
  <c r="G6" i="47"/>
  <c r="G5" i="47"/>
  <c r="G19" i="47"/>
  <c r="G10" i="47"/>
  <c r="G32" i="47"/>
  <c r="G20" i="47"/>
  <c r="G29" i="47"/>
  <c r="G38" i="47"/>
  <c r="G18" i="47"/>
  <c r="G13" i="47"/>
  <c r="G33" i="47"/>
  <c r="G15" i="47"/>
  <c r="G17" i="47"/>
  <c r="G9" i="47"/>
  <c r="G16" i="47"/>
  <c r="G11" i="47"/>
  <c r="G35" i="47"/>
  <c r="G30" i="47"/>
  <c r="G45" i="47"/>
  <c r="G28" i="47"/>
  <c r="G26" i="47"/>
  <c r="G34" i="47"/>
  <c r="G27" i="47"/>
  <c r="G25" i="47"/>
  <c r="G14" i="47"/>
  <c r="G42" i="47"/>
  <c r="G48" i="47"/>
  <c r="G63" i="47"/>
  <c r="G39" i="47"/>
  <c r="G44" i="47"/>
  <c r="G24" i="47"/>
  <c r="G21" i="47"/>
  <c r="G54" i="47"/>
  <c r="G37" i="47"/>
  <c r="G67" i="47"/>
  <c r="G36" i="47"/>
  <c r="G22" i="47"/>
  <c r="G56" i="47"/>
  <c r="G55" i="47"/>
  <c r="G75" i="47"/>
  <c r="G77" i="47"/>
  <c r="G23" i="47"/>
  <c r="G78" i="47"/>
  <c r="G61" i="47"/>
  <c r="G40" i="47"/>
  <c r="G58" i="47"/>
  <c r="G62" i="47"/>
  <c r="G81" i="47"/>
  <c r="G83" i="47"/>
  <c r="G66" i="47"/>
  <c r="G84" i="47"/>
  <c r="G51" i="47"/>
  <c r="G31" i="47"/>
  <c r="G57" i="47"/>
  <c r="G86" i="47"/>
  <c r="G69" i="47"/>
  <c r="G87" i="47"/>
  <c r="G88" i="47"/>
  <c r="G71" i="47"/>
  <c r="G90" i="47"/>
  <c r="G92" i="47"/>
  <c r="G52" i="47"/>
  <c r="G53" i="47"/>
  <c r="G93" i="47"/>
  <c r="G94" i="47"/>
  <c r="G95" i="47"/>
  <c r="G97" i="47"/>
  <c r="G98" i="47"/>
  <c r="G70" i="47"/>
  <c r="G101" i="47"/>
  <c r="G47" i="47"/>
  <c r="G46" i="47"/>
  <c r="G72" i="47"/>
  <c r="G49" i="47"/>
  <c r="G50" i="47"/>
  <c r="G104" i="47"/>
  <c r="G82" i="47"/>
  <c r="G105" i="47"/>
  <c r="G106" i="47"/>
  <c r="G107" i="47"/>
  <c r="G108" i="47"/>
  <c r="G109" i="47"/>
  <c r="G79" i="47"/>
  <c r="G110" i="47"/>
  <c r="G80" i="47"/>
  <c r="G111" i="47"/>
  <c r="G112" i="47"/>
  <c r="G113" i="47"/>
  <c r="G59" i="47"/>
  <c r="G64" i="47"/>
  <c r="G65" i="47"/>
  <c r="G89" i="47"/>
  <c r="G114" i="47"/>
  <c r="G68" i="47"/>
  <c r="G115" i="47"/>
  <c r="G74" i="47"/>
  <c r="G91" i="47"/>
  <c r="G116" i="47"/>
  <c r="G117" i="47"/>
  <c r="G100" i="47"/>
  <c r="G99" i="47"/>
  <c r="G102" i="47"/>
  <c r="G73" i="47"/>
  <c r="G119" i="47"/>
  <c r="G103" i="47"/>
  <c r="G96" i="47"/>
  <c r="G120" i="47"/>
  <c r="G121" i="47"/>
  <c r="G60" i="47"/>
  <c r="G122" i="47"/>
  <c r="G123" i="47"/>
  <c r="G76" i="47"/>
  <c r="G124" i="47"/>
  <c r="G125" i="47"/>
  <c r="G126" i="47"/>
  <c r="G127" i="47"/>
  <c r="G128" i="47"/>
  <c r="G129" i="47"/>
  <c r="G130" i="47"/>
  <c r="G131" i="47"/>
  <c r="G132" i="47"/>
  <c r="G133" i="47"/>
  <c r="G134" i="47"/>
  <c r="G135" i="47"/>
  <c r="G118" i="47"/>
  <c r="G136" i="47"/>
  <c r="G137" i="47"/>
  <c r="G138" i="47"/>
  <c r="G139" i="47"/>
  <c r="G140" i="47"/>
  <c r="G141" i="47"/>
  <c r="G143" i="47"/>
  <c r="G145" i="47"/>
  <c r="G146" i="47"/>
  <c r="G147" i="47"/>
  <c r="G148" i="47"/>
  <c r="G149" i="47"/>
  <c r="G151" i="47"/>
  <c r="G85" i="47"/>
  <c r="G153" i="47"/>
  <c r="G154" i="47"/>
  <c r="G155" i="47"/>
  <c r="G156" i="47"/>
  <c r="G144" i="47"/>
  <c r="G158" i="47"/>
  <c r="G160" i="47"/>
  <c r="G163" i="47"/>
  <c r="G164" i="47"/>
  <c r="G167" i="47"/>
  <c r="G170" i="47"/>
  <c r="G166" i="47"/>
  <c r="G171" i="47"/>
  <c r="G172" i="47"/>
  <c r="G173" i="47"/>
  <c r="G174" i="47"/>
  <c r="G175" i="47"/>
  <c r="G176" i="47"/>
  <c r="G177" i="47"/>
  <c r="G178" i="47"/>
  <c r="G179" i="47"/>
  <c r="G180" i="47"/>
  <c r="G181" i="47"/>
  <c r="G182" i="47"/>
  <c r="G183" i="47"/>
  <c r="G184" i="47"/>
  <c r="G185" i="47"/>
  <c r="G186" i="47"/>
  <c r="G187" i="47"/>
  <c r="G168" i="47"/>
  <c r="G161" i="47"/>
  <c r="G188" i="47"/>
  <c r="G189" i="47"/>
  <c r="G190" i="47"/>
  <c r="G191" i="47"/>
  <c r="G157" i="47"/>
  <c r="G192" i="47"/>
  <c r="G193" i="47"/>
  <c r="G194" i="47"/>
  <c r="G195" i="47"/>
  <c r="G196" i="47"/>
  <c r="G197" i="47"/>
  <c r="G198" i="47"/>
  <c r="G199" i="47"/>
  <c r="G200" i="47"/>
  <c r="G201" i="47"/>
  <c r="G202" i="47"/>
  <c r="G203" i="47"/>
  <c r="G204" i="47"/>
  <c r="G205" i="47"/>
  <c r="G206" i="47"/>
  <c r="G207" i="47"/>
  <c r="G208" i="47"/>
  <c r="G209" i="47"/>
  <c r="G210" i="47"/>
  <c r="G41" i="47"/>
  <c r="G211" i="47"/>
  <c r="G212" i="47"/>
  <c r="G213" i="47"/>
  <c r="G214" i="47"/>
  <c r="G215" i="47"/>
  <c r="G216" i="47"/>
  <c r="G169" i="47"/>
  <c r="G217" i="47"/>
  <c r="G218" i="47"/>
  <c r="G219" i="47"/>
  <c r="G220" i="47"/>
  <c r="G221" i="47"/>
  <c r="G222" i="47"/>
  <c r="G223" i="47"/>
  <c r="G142" i="47"/>
  <c r="G224" i="47"/>
  <c r="G225" i="47"/>
  <c r="G226" i="47"/>
  <c r="G227" i="47"/>
  <c r="G228" i="47"/>
  <c r="G229" i="47"/>
  <c r="G230" i="47"/>
  <c r="G231" i="47"/>
  <c r="G232" i="47"/>
  <c r="G233" i="47"/>
  <c r="G234" i="47"/>
  <c r="G235" i="47"/>
  <c r="G152" i="47"/>
  <c r="G236" i="47"/>
  <c r="G237" i="47"/>
  <c r="G238" i="47"/>
  <c r="G43" i="47"/>
  <c r="G239" i="47"/>
  <c r="G240" i="47"/>
  <c r="G241" i="47"/>
  <c r="G242" i="47"/>
  <c r="G243" i="47"/>
  <c r="G244" i="47"/>
  <c r="G245" i="47"/>
  <c r="G246" i="47"/>
  <c r="G247" i="47"/>
  <c r="G248" i="47"/>
  <c r="G249" i="47"/>
  <c r="G250" i="47"/>
  <c r="G251" i="47"/>
  <c r="G252" i="47"/>
  <c r="G253" i="47"/>
  <c r="G254" i="47"/>
  <c r="G255" i="47"/>
  <c r="G256" i="47"/>
  <c r="G257" i="47"/>
  <c r="G258" i="47"/>
  <c r="G259" i="47"/>
  <c r="G260" i="47"/>
  <c r="G261" i="47"/>
  <c r="G262" i="47"/>
  <c r="G263" i="47"/>
  <c r="G264" i="47"/>
  <c r="G265" i="47"/>
  <c r="G266" i="47"/>
  <c r="G267" i="47"/>
  <c r="G268" i="47"/>
  <c r="G159" i="47"/>
  <c r="G269" i="47"/>
  <c r="G270" i="47"/>
  <c r="G271" i="47"/>
  <c r="G272" i="47"/>
  <c r="G273" i="47"/>
  <c r="G274" i="47"/>
  <c r="G275" i="47"/>
  <c r="G276" i="47"/>
  <c r="G277" i="47"/>
  <c r="G278" i="47"/>
  <c r="G279" i="47"/>
  <c r="G280" i="47"/>
  <c r="G281" i="47"/>
  <c r="G282" i="47"/>
  <c r="G283" i="47"/>
  <c r="G162" i="47"/>
  <c r="G284" i="47"/>
  <c r="G285" i="47"/>
  <c r="G286" i="47"/>
  <c r="G287" i="47"/>
  <c r="G288" i="47"/>
  <c r="G289" i="47"/>
  <c r="G290" i="47"/>
  <c r="G291" i="47"/>
  <c r="G150" i="47"/>
  <c r="G292" i="47"/>
  <c r="G293" i="47"/>
  <c r="G294" i="47"/>
  <c r="G295" i="47"/>
  <c r="G296" i="47"/>
  <c r="G297" i="47"/>
  <c r="G298" i="47"/>
  <c r="G299" i="47"/>
  <c r="G300" i="47"/>
  <c r="G301" i="47"/>
  <c r="G302" i="47"/>
  <c r="G303" i="47"/>
  <c r="G304" i="47"/>
  <c r="G305" i="47"/>
  <c r="G306" i="47"/>
  <c r="G307" i="47"/>
  <c r="G165" i="47"/>
  <c r="G308" i="47"/>
  <c r="G309" i="47"/>
  <c r="G310" i="47"/>
  <c r="G311" i="47"/>
  <c r="G312" i="47"/>
  <c r="G313" i="47"/>
  <c r="G7" i="47"/>
  <c r="G9" i="46"/>
  <c r="G32" i="46"/>
  <c r="G34" i="46"/>
  <c r="G24" i="46"/>
  <c r="G7" i="46"/>
  <c r="G15" i="46"/>
  <c r="G10" i="46"/>
  <c r="G6" i="46"/>
  <c r="G21" i="46"/>
  <c r="G5" i="46"/>
  <c r="G16" i="46"/>
  <c r="G26" i="46"/>
  <c r="G8" i="46"/>
  <c r="G23" i="46"/>
  <c r="G17" i="46"/>
  <c r="G27" i="46"/>
  <c r="G12" i="46"/>
  <c r="G19" i="46"/>
  <c r="G41" i="46"/>
  <c r="G11" i="46"/>
  <c r="G13" i="46"/>
  <c r="G42" i="46"/>
  <c r="G20" i="46"/>
  <c r="G14" i="46"/>
  <c r="G25" i="46"/>
  <c r="G31" i="46"/>
  <c r="G43" i="46"/>
  <c r="G28" i="46"/>
  <c r="G45" i="46"/>
  <c r="G40" i="46"/>
  <c r="G35" i="46"/>
  <c r="G48" i="46"/>
  <c r="G49" i="46"/>
  <c r="G50" i="46"/>
  <c r="G18" i="46"/>
  <c r="G51" i="46"/>
  <c r="G52" i="46"/>
  <c r="G54" i="46"/>
  <c r="G30" i="46"/>
  <c r="G55" i="46"/>
  <c r="G56" i="46"/>
  <c r="G57" i="46"/>
  <c r="G29" i="46"/>
  <c r="G58" i="46"/>
  <c r="G37" i="46"/>
  <c r="G33" i="46"/>
  <c r="G38" i="46"/>
  <c r="G60" i="46"/>
  <c r="G61" i="46"/>
  <c r="G62" i="46"/>
  <c r="G63" i="46"/>
  <c r="G39" i="46"/>
  <c r="G22" i="46"/>
  <c r="G47" i="46"/>
  <c r="G64" i="46"/>
  <c r="G65" i="46"/>
  <c r="G44" i="46"/>
  <c r="G66" i="46"/>
  <c r="G36" i="46"/>
  <c r="G67" i="46"/>
  <c r="G68" i="46"/>
  <c r="G69" i="46"/>
  <c r="G70" i="46"/>
  <c r="G72" i="46"/>
  <c r="G73" i="46"/>
  <c r="G74" i="46"/>
  <c r="G75" i="46"/>
  <c r="G53" i="46"/>
  <c r="G76" i="46"/>
  <c r="G77" i="46"/>
  <c r="G59" i="46"/>
  <c r="G78" i="46"/>
  <c r="G79" i="46"/>
  <c r="G80" i="46"/>
  <c r="G81" i="46"/>
  <c r="G82" i="46"/>
  <c r="G83" i="46"/>
  <c r="G46" i="46"/>
  <c r="G84" i="46"/>
  <c r="G85" i="46"/>
  <c r="G86" i="46"/>
  <c r="G87" i="46"/>
  <c r="G88" i="46"/>
  <c r="G89" i="46"/>
  <c r="G90" i="46"/>
  <c r="G91" i="46"/>
  <c r="G92" i="46"/>
  <c r="G93" i="46"/>
  <c r="G94" i="46"/>
  <c r="G95" i="46"/>
  <c r="G96" i="46"/>
  <c r="G97" i="46"/>
  <c r="G98" i="46"/>
  <c r="G99" i="46"/>
  <c r="G100" i="46"/>
  <c r="G101" i="46"/>
  <c r="G102" i="46"/>
  <c r="G103" i="46"/>
  <c r="G104" i="46"/>
  <c r="G105" i="46"/>
  <c r="G106" i="46"/>
  <c r="G107" i="46"/>
  <c r="G108" i="46"/>
  <c r="G109" i="46"/>
  <c r="G110" i="46"/>
  <c r="G111" i="46"/>
  <c r="G112" i="46"/>
  <c r="G113" i="46"/>
  <c r="G114" i="46"/>
  <c r="G115" i="46"/>
  <c r="G116" i="46"/>
  <c r="G117" i="46"/>
  <c r="G118" i="46"/>
  <c r="G119" i="46"/>
  <c r="G121" i="46"/>
  <c r="G122" i="46"/>
  <c r="G123" i="46"/>
  <c r="G124" i="46"/>
  <c r="G125" i="46"/>
  <c r="G126" i="46"/>
  <c r="G127" i="46"/>
  <c r="G128" i="46"/>
  <c r="G129" i="46"/>
  <c r="G130" i="46"/>
  <c r="G131" i="46"/>
  <c r="G132" i="46"/>
  <c r="G133" i="46"/>
  <c r="G134" i="46"/>
  <c r="G135" i="46"/>
  <c r="G136" i="46"/>
  <c r="G137" i="46"/>
  <c r="G138" i="46"/>
  <c r="G139" i="46"/>
  <c r="G140" i="46"/>
  <c r="G141" i="46"/>
  <c r="G142" i="46"/>
  <c r="G143" i="46"/>
  <c r="G144" i="46"/>
  <c r="G145" i="46"/>
  <c r="G146" i="46"/>
  <c r="G147" i="46"/>
  <c r="G148" i="46"/>
  <c r="G149" i="46"/>
  <c r="G150" i="46"/>
  <c r="G151" i="46"/>
  <c r="G152" i="46"/>
  <c r="G153" i="46"/>
  <c r="G154" i="46"/>
  <c r="G155" i="46"/>
  <c r="G156" i="46"/>
  <c r="G157" i="46"/>
  <c r="G158" i="46"/>
  <c r="G159" i="46"/>
  <c r="G160" i="46"/>
  <c r="G161" i="46"/>
  <c r="G162" i="46"/>
  <c r="G163" i="46"/>
  <c r="G164" i="46"/>
  <c r="G165" i="46"/>
  <c r="G166" i="46"/>
  <c r="G167" i="46"/>
  <c r="G168" i="46"/>
  <c r="G169" i="46"/>
  <c r="G170" i="46"/>
  <c r="G171" i="46"/>
  <c r="G172" i="46"/>
  <c r="G173" i="46"/>
  <c r="G174" i="46"/>
  <c r="G175" i="46"/>
  <c r="G176" i="46"/>
  <c r="G177" i="46"/>
  <c r="G178" i="46"/>
  <c r="G179" i="46"/>
  <c r="G180" i="46"/>
  <c r="G120" i="46"/>
  <c r="G181" i="46"/>
  <c r="G182" i="46"/>
  <c r="G183" i="46"/>
  <c r="G184" i="46"/>
  <c r="G185" i="46"/>
  <c r="G186" i="46"/>
  <c r="G187" i="46"/>
  <c r="G188" i="46"/>
  <c r="G189" i="46"/>
  <c r="G190" i="46"/>
  <c r="G191" i="46"/>
  <c r="G192" i="46"/>
  <c r="G193" i="46"/>
  <c r="G71" i="46"/>
  <c r="G194" i="46"/>
  <c r="G195" i="46"/>
  <c r="G196" i="46"/>
  <c r="G197" i="46"/>
  <c r="G198" i="46"/>
  <c r="G199" i="46"/>
  <c r="O256" i="53"/>
  <c r="O21" i="53"/>
  <c r="O14" i="53"/>
  <c r="O7" i="53"/>
  <c r="O5" i="53"/>
  <c r="O10" i="53"/>
  <c r="O11" i="53"/>
  <c r="O9" i="53"/>
  <c r="O25" i="53"/>
  <c r="O15" i="53"/>
  <c r="O26" i="53"/>
  <c r="O29" i="53"/>
  <c r="O6" i="53"/>
  <c r="O19" i="53"/>
  <c r="O12" i="53"/>
  <c r="O16" i="53"/>
  <c r="O27" i="53"/>
  <c r="O22" i="53"/>
  <c r="O60" i="53"/>
  <c r="O31" i="53"/>
  <c r="O39" i="53"/>
  <c r="O36" i="53"/>
  <c r="O30" i="53"/>
  <c r="O17" i="53"/>
  <c r="O33" i="53"/>
  <c r="O24" i="53"/>
  <c r="O20" i="53"/>
  <c r="O37" i="53"/>
  <c r="O38" i="53"/>
  <c r="O18" i="53"/>
  <c r="O35" i="53"/>
  <c r="O43" i="53"/>
  <c r="O32" i="53"/>
  <c r="O70" i="53"/>
  <c r="O45" i="53"/>
  <c r="O59" i="53"/>
  <c r="O61" i="53"/>
  <c r="O46" i="53"/>
  <c r="O71" i="53"/>
  <c r="O42" i="53"/>
  <c r="O73" i="53"/>
  <c r="O47" i="53"/>
  <c r="O62" i="53"/>
  <c r="O41" i="53"/>
  <c r="O51" i="53"/>
  <c r="O44" i="53"/>
  <c r="O52" i="53"/>
  <c r="O53" i="53"/>
  <c r="O67" i="53"/>
  <c r="O54" i="53"/>
  <c r="O69" i="53"/>
  <c r="O55" i="53"/>
  <c r="O56" i="53"/>
  <c r="O66" i="53"/>
  <c r="O68" i="53"/>
  <c r="O57" i="53"/>
  <c r="O63" i="53"/>
  <c r="O58" i="53"/>
  <c r="O74" i="53"/>
  <c r="O48" i="53"/>
  <c r="O50" i="53"/>
  <c r="O72" i="53"/>
  <c r="O76" i="53"/>
  <c r="O64" i="53"/>
  <c r="O75" i="53"/>
  <c r="O78" i="53"/>
  <c r="O84" i="53"/>
  <c r="O65" i="53"/>
  <c r="O79" i="53"/>
  <c r="O77" i="53"/>
  <c r="O80" i="53"/>
  <c r="O89" i="53"/>
  <c r="O90" i="53"/>
  <c r="O81" i="53"/>
  <c r="O91" i="53"/>
  <c r="O92" i="53"/>
  <c r="O82" i="53"/>
  <c r="O96" i="53"/>
  <c r="O83" i="53"/>
  <c r="O101" i="53"/>
  <c r="O23" i="53"/>
  <c r="O102" i="53"/>
  <c r="O34" i="53"/>
  <c r="O103" i="53"/>
  <c r="O104" i="53"/>
  <c r="O93" i="53"/>
  <c r="O105" i="53"/>
  <c r="O106" i="53"/>
  <c r="O97" i="53"/>
  <c r="O108" i="53"/>
  <c r="O49" i="53"/>
  <c r="O109" i="53"/>
  <c r="O110" i="53"/>
  <c r="O95" i="53"/>
  <c r="O100" i="53"/>
  <c r="O87" i="53"/>
  <c r="O111" i="53"/>
  <c r="O88" i="53"/>
  <c r="O113" i="53"/>
  <c r="O115" i="53"/>
  <c r="O116" i="53"/>
  <c r="O117" i="53"/>
  <c r="O118" i="53"/>
  <c r="O119" i="53"/>
  <c r="O120" i="53"/>
  <c r="O121" i="53"/>
  <c r="O122" i="53"/>
  <c r="O112" i="53"/>
  <c r="O124" i="53"/>
  <c r="O98" i="53"/>
  <c r="O136" i="53"/>
  <c r="O137" i="53"/>
  <c r="O142" i="53"/>
  <c r="O143" i="53"/>
  <c r="O154" i="53"/>
  <c r="O155" i="53"/>
  <c r="O158" i="53"/>
  <c r="O159" i="53"/>
  <c r="O123" i="53"/>
  <c r="O162" i="53"/>
  <c r="O163" i="53"/>
  <c r="O165" i="53"/>
  <c r="O166" i="53"/>
  <c r="O168" i="53"/>
  <c r="O152" i="53"/>
  <c r="O172" i="53"/>
  <c r="O175" i="53"/>
  <c r="O176" i="53"/>
  <c r="O178" i="53"/>
  <c r="O138" i="53"/>
  <c r="O145" i="53"/>
  <c r="O179" i="53"/>
  <c r="O182" i="53"/>
  <c r="O183" i="53"/>
  <c r="O186" i="53"/>
  <c r="O187" i="53"/>
  <c r="O188" i="53"/>
  <c r="O190" i="53"/>
  <c r="O191" i="53"/>
  <c r="O192" i="53"/>
  <c r="O194" i="53"/>
  <c r="O195" i="53"/>
  <c r="O196" i="53"/>
  <c r="O198" i="53"/>
  <c r="O199" i="53"/>
  <c r="O200" i="53"/>
  <c r="O201" i="53"/>
  <c r="O130" i="53"/>
  <c r="O202" i="53"/>
  <c r="O40" i="53"/>
  <c r="O125" i="53"/>
  <c r="O127" i="53"/>
  <c r="O205" i="53"/>
  <c r="O208" i="53"/>
  <c r="O209" i="53"/>
  <c r="O211" i="53"/>
  <c r="O212" i="53"/>
  <c r="O215" i="53"/>
  <c r="O216" i="53"/>
  <c r="O219" i="53"/>
  <c r="O220" i="53"/>
  <c r="O223" i="53"/>
  <c r="O224" i="53"/>
  <c r="O227" i="53"/>
  <c r="O230" i="53"/>
  <c r="O231" i="53"/>
  <c r="O234" i="53"/>
  <c r="O235" i="53"/>
  <c r="O237" i="53"/>
  <c r="O238" i="53"/>
  <c r="O241" i="53"/>
  <c r="O242" i="53"/>
  <c r="O245" i="53"/>
  <c r="O246" i="53"/>
  <c r="O248" i="53"/>
  <c r="O249" i="53"/>
  <c r="O252" i="53"/>
  <c r="O13" i="53"/>
  <c r="O255" i="53"/>
  <c r="O259" i="53"/>
  <c r="O263" i="53"/>
  <c r="O266" i="53"/>
  <c r="O267" i="53"/>
  <c r="O269" i="53"/>
  <c r="O148" i="53"/>
  <c r="O272" i="53"/>
  <c r="O128" i="53"/>
  <c r="O274" i="53"/>
  <c r="O278" i="53"/>
  <c r="O85" i="53"/>
  <c r="O281" i="53"/>
  <c r="O282" i="53"/>
  <c r="O284" i="53"/>
  <c r="O134" i="53"/>
  <c r="O287" i="53"/>
  <c r="O288" i="53"/>
  <c r="O290" i="53"/>
  <c r="O291" i="53"/>
  <c r="O292" i="53"/>
  <c r="O295" i="53"/>
  <c r="O296" i="53"/>
  <c r="O300" i="53"/>
  <c r="O140" i="53"/>
  <c r="O303" i="53"/>
  <c r="O306" i="53"/>
  <c r="O126" i="53"/>
  <c r="O309" i="53"/>
  <c r="O150" i="53"/>
  <c r="O135" i="53"/>
  <c r="O312" i="53"/>
  <c r="O141" i="53"/>
  <c r="O315" i="53"/>
  <c r="O151" i="53"/>
  <c r="O318" i="53"/>
  <c r="O321" i="53"/>
  <c r="O322" i="53"/>
  <c r="O81" i="52"/>
  <c r="O82" i="52"/>
  <c r="O83" i="52"/>
  <c r="O85" i="52"/>
  <c r="O86" i="52"/>
  <c r="O88" i="52"/>
  <c r="O92" i="52"/>
  <c r="O93" i="52"/>
  <c r="O96" i="52"/>
  <c r="O97" i="52"/>
  <c r="O99" i="52"/>
  <c r="O100" i="52"/>
  <c r="O68" i="52"/>
  <c r="O67" i="52"/>
  <c r="O105" i="52"/>
  <c r="O78" i="52"/>
  <c r="O53" i="52"/>
  <c r="O108" i="52"/>
  <c r="O111" i="52"/>
  <c r="O112" i="52"/>
  <c r="O115" i="52"/>
  <c r="O66" i="52"/>
  <c r="O71" i="52"/>
  <c r="O69" i="52"/>
  <c r="O74" i="52"/>
  <c r="O118" i="52"/>
  <c r="O121" i="52"/>
  <c r="O50" i="52"/>
  <c r="O124" i="52"/>
  <c r="O35" i="52"/>
  <c r="O126" i="52"/>
  <c r="O127" i="52"/>
  <c r="O60" i="52"/>
  <c r="O130" i="52"/>
  <c r="O133" i="52"/>
  <c r="O134" i="52"/>
  <c r="O136" i="52"/>
  <c r="O137" i="52"/>
  <c r="O140" i="52"/>
  <c r="O141" i="52"/>
  <c r="O144" i="52"/>
  <c r="O145" i="52"/>
  <c r="O148" i="52"/>
  <c r="O149" i="52"/>
  <c r="O152" i="52"/>
  <c r="O153" i="52"/>
  <c r="O156" i="52"/>
  <c r="O62" i="52"/>
  <c r="O41" i="52"/>
  <c r="O161" i="52"/>
  <c r="O162" i="52"/>
  <c r="O165" i="52"/>
  <c r="O166" i="52"/>
  <c r="O168" i="52"/>
  <c r="O169" i="52"/>
  <c r="O249" i="51"/>
  <c r="O251" i="51"/>
  <c r="O252" i="51"/>
  <c r="O232" i="51"/>
  <c r="O215" i="51"/>
  <c r="O254" i="51"/>
  <c r="O255" i="51"/>
  <c r="O257" i="51"/>
  <c r="O258" i="51"/>
  <c r="O229" i="51"/>
  <c r="O208" i="51"/>
  <c r="O260" i="51"/>
  <c r="O261" i="51"/>
  <c r="O262" i="51"/>
  <c r="O263" i="51"/>
  <c r="O265" i="51"/>
  <c r="O244" i="51"/>
  <c r="O235" i="51"/>
  <c r="O269" i="51"/>
  <c r="O236" i="51"/>
  <c r="O270" i="51"/>
  <c r="O271" i="51"/>
  <c r="O199" i="51"/>
  <c r="O272" i="51"/>
  <c r="O273" i="51"/>
  <c r="O237" i="51"/>
  <c r="O275" i="51"/>
  <c r="O276" i="51"/>
  <c r="O277" i="51"/>
  <c r="O279" i="51"/>
  <c r="O280" i="51"/>
  <c r="O281" i="51"/>
  <c r="O283" i="51"/>
  <c r="O284" i="51"/>
  <c r="O285" i="51"/>
  <c r="O287" i="51"/>
  <c r="O288" i="51"/>
  <c r="O223" i="51"/>
  <c r="O290" i="51"/>
  <c r="O291" i="51"/>
  <c r="O238" i="51"/>
  <c r="O293" i="51"/>
  <c r="O294" i="51"/>
  <c r="O295" i="51"/>
  <c r="O297" i="51"/>
  <c r="O224" i="51"/>
  <c r="O298" i="51"/>
  <c r="O300" i="51"/>
  <c r="O301" i="51"/>
  <c r="O304" i="51"/>
  <c r="O305" i="51"/>
  <c r="O306" i="51"/>
  <c r="O248" i="51"/>
  <c r="O308" i="51"/>
  <c r="O309" i="51"/>
  <c r="O310" i="51"/>
  <c r="O311" i="51"/>
  <c r="O312" i="51"/>
  <c r="O315" i="51"/>
  <c r="O316" i="51"/>
  <c r="O317" i="51"/>
  <c r="O319" i="51"/>
  <c r="O320" i="51"/>
  <c r="O321" i="51"/>
  <c r="O323" i="51"/>
  <c r="O324" i="51"/>
  <c r="O325" i="51"/>
  <c r="O327" i="51"/>
  <c r="O328" i="51"/>
  <c r="O221" i="51"/>
  <c r="O330" i="51"/>
  <c r="O331" i="51"/>
  <c r="O225" i="51"/>
  <c r="O333" i="51"/>
  <c r="O334" i="51"/>
  <c r="O335" i="51"/>
  <c r="G148" i="10"/>
  <c r="O339" i="51"/>
  <c r="O341" i="51"/>
  <c r="O230" i="51"/>
  <c r="O239" i="51"/>
  <c r="O343" i="51"/>
  <c r="O344" i="51"/>
  <c r="O240" i="51"/>
  <c r="O346" i="51"/>
  <c r="O347" i="51"/>
  <c r="O348" i="51"/>
  <c r="O350" i="51"/>
  <c r="O351" i="51"/>
  <c r="O352" i="51"/>
  <c r="O137" i="51"/>
  <c r="O231" i="51"/>
  <c r="O241" i="51"/>
  <c r="O246" i="51"/>
  <c r="O226" i="51"/>
  <c r="O356" i="51"/>
  <c r="O357" i="51"/>
  <c r="O358" i="51"/>
  <c r="O359" i="51"/>
  <c r="O360" i="51"/>
  <c r="O361" i="51"/>
  <c r="O242" i="51"/>
  <c r="O363" i="51"/>
  <c r="O364" i="51"/>
  <c r="O366" i="51"/>
  <c r="O228" i="51"/>
  <c r="O15" i="51"/>
  <c r="O368" i="51"/>
  <c r="O369" i="51"/>
  <c r="O370" i="51"/>
  <c r="O372" i="51"/>
  <c r="O125" i="50"/>
  <c r="O128" i="50"/>
  <c r="O129" i="50"/>
  <c r="O131" i="50"/>
  <c r="O132" i="50"/>
  <c r="O135" i="50"/>
  <c r="O136" i="50"/>
  <c r="O137" i="50"/>
  <c r="O140" i="50"/>
  <c r="O141" i="50"/>
  <c r="O143" i="50"/>
  <c r="O144" i="50"/>
  <c r="O145" i="50"/>
  <c r="O146" i="50"/>
  <c r="O147" i="50"/>
  <c r="O148" i="50"/>
  <c r="O149" i="50"/>
  <c r="O150" i="50"/>
  <c r="O151" i="50"/>
  <c r="O153" i="50"/>
  <c r="O154" i="50"/>
  <c r="O157" i="50"/>
  <c r="O158" i="50"/>
  <c r="O159" i="50"/>
  <c r="O161" i="50"/>
  <c r="O121" i="50"/>
  <c r="O162" i="50"/>
  <c r="O164" i="50"/>
  <c r="O165" i="50"/>
  <c r="O166" i="50"/>
  <c r="O168" i="50"/>
  <c r="O169" i="50"/>
  <c r="O122" i="50"/>
  <c r="O171" i="50"/>
  <c r="O172" i="50"/>
  <c r="O93" i="50"/>
  <c r="O175" i="50"/>
  <c r="O176" i="50"/>
  <c r="O178" i="50"/>
  <c r="O179" i="50"/>
  <c r="O180" i="50"/>
  <c r="O182" i="50"/>
  <c r="O183" i="50"/>
  <c r="O184" i="50"/>
  <c r="O118" i="50"/>
  <c r="O185" i="50"/>
  <c r="O186" i="50"/>
  <c r="O188" i="50"/>
  <c r="O189" i="50"/>
  <c r="O190" i="50"/>
  <c r="O192" i="50"/>
  <c r="O194" i="50"/>
  <c r="O196" i="50"/>
  <c r="O197" i="50"/>
  <c r="O198" i="50"/>
  <c r="O200" i="50"/>
  <c r="O201" i="50"/>
  <c r="O202" i="50"/>
  <c r="O204" i="50"/>
  <c r="O205" i="50"/>
  <c r="O206" i="50"/>
  <c r="O208" i="50"/>
  <c r="O209" i="50"/>
  <c r="O210" i="50"/>
  <c r="O212" i="50"/>
  <c r="O213" i="50"/>
  <c r="O214" i="50"/>
  <c r="O215" i="50"/>
  <c r="O96" i="50"/>
  <c r="O99" i="50"/>
  <c r="O217" i="50"/>
  <c r="O218" i="50"/>
  <c r="O221" i="50"/>
  <c r="O222" i="50"/>
  <c r="O223" i="50"/>
  <c r="O225" i="50"/>
  <c r="O227" i="50"/>
  <c r="O7" i="49"/>
  <c r="O21" i="49"/>
  <c r="O9" i="49"/>
  <c r="O27" i="49"/>
  <c r="O31" i="49"/>
  <c r="O22" i="49"/>
  <c r="O11" i="49"/>
  <c r="O17" i="49"/>
  <c r="O13" i="49"/>
  <c r="O19" i="49"/>
  <c r="O35" i="49"/>
  <c r="O34" i="49"/>
  <c r="O25" i="49"/>
  <c r="O18" i="49"/>
  <c r="O33" i="49"/>
  <c r="O75" i="49"/>
  <c r="O32" i="49"/>
  <c r="O50" i="49"/>
  <c r="O24" i="49"/>
  <c r="O45" i="49"/>
  <c r="O46" i="49"/>
  <c r="O81" i="49"/>
  <c r="O47" i="49"/>
  <c r="O60" i="49"/>
  <c r="O48" i="49"/>
  <c r="O44" i="49"/>
  <c r="O56" i="49"/>
  <c r="O64" i="49"/>
  <c r="O66" i="49"/>
  <c r="O26" i="49"/>
  <c r="O65" i="49"/>
  <c r="O73" i="49"/>
  <c r="O76" i="49"/>
  <c r="O77" i="49"/>
  <c r="O54" i="49"/>
  <c r="O55" i="49"/>
  <c r="O70" i="49"/>
  <c r="O58" i="49"/>
  <c r="G43" i="10"/>
  <c r="O82" i="49"/>
  <c r="O84" i="49"/>
  <c r="O51" i="49"/>
  <c r="O78" i="49"/>
  <c r="O104" i="49"/>
  <c r="O63" i="49"/>
  <c r="O105" i="49"/>
  <c r="O87" i="49"/>
  <c r="O109" i="49"/>
  <c r="O89" i="49"/>
  <c r="O90" i="49"/>
  <c r="G32" i="10"/>
  <c r="O93" i="49"/>
  <c r="O114" i="49"/>
  <c r="O38" i="49"/>
  <c r="O88" i="49"/>
  <c r="O68" i="49"/>
  <c r="O69" i="49"/>
  <c r="O115" i="49"/>
  <c r="O71" i="49"/>
  <c r="O72" i="49"/>
  <c r="O117" i="49"/>
  <c r="O74" i="49"/>
  <c r="O118" i="49"/>
  <c r="O119" i="49"/>
  <c r="O101" i="49"/>
  <c r="O102" i="49"/>
  <c r="O79" i="49"/>
  <c r="O123" i="49"/>
  <c r="O126" i="49"/>
  <c r="O98" i="49"/>
  <c r="O127" i="49"/>
  <c r="O107" i="49"/>
  <c r="O80" i="49"/>
  <c r="O129" i="49"/>
  <c r="G48" i="10"/>
  <c r="O113" i="49"/>
  <c r="O108" i="49"/>
  <c r="O134" i="49"/>
  <c r="O135" i="49"/>
  <c r="O116" i="49"/>
  <c r="O137" i="49"/>
  <c r="O94" i="49"/>
  <c r="O139" i="49"/>
  <c r="O122" i="49"/>
  <c r="O142" i="49"/>
  <c r="O143" i="49"/>
  <c r="O144" i="49"/>
  <c r="O145" i="49"/>
  <c r="O146" i="49"/>
  <c r="O124" i="49"/>
  <c r="O125" i="49"/>
  <c r="O148" i="49"/>
  <c r="O149" i="49"/>
  <c r="O150" i="49"/>
  <c r="O99" i="49"/>
  <c r="O151" i="49"/>
  <c r="O152" i="49"/>
  <c r="O154" i="49"/>
  <c r="O156" i="49"/>
  <c r="O103" i="49"/>
  <c r="O158" i="49"/>
  <c r="O160" i="49"/>
  <c r="O161" i="49"/>
  <c r="O162" i="49"/>
  <c r="O164" i="49"/>
  <c r="O165" i="49"/>
  <c r="O166" i="49"/>
  <c r="O167" i="49"/>
  <c r="O168" i="49"/>
  <c r="O110" i="49"/>
  <c r="O172" i="49"/>
  <c r="O173" i="49"/>
  <c r="O174" i="49"/>
  <c r="O175" i="49"/>
  <c r="O177" i="49"/>
  <c r="O141" i="49"/>
  <c r="O133" i="49"/>
  <c r="O178" i="49"/>
  <c r="O179" i="49"/>
  <c r="O181" i="49"/>
  <c r="O138" i="49"/>
  <c r="O182" i="49"/>
  <c r="O120" i="49"/>
  <c r="O183" i="49"/>
  <c r="O185" i="49"/>
  <c r="O159" i="49"/>
  <c r="O186" i="49"/>
  <c r="O187" i="49"/>
  <c r="O188" i="49"/>
  <c r="O155" i="49"/>
  <c r="O169" i="49"/>
  <c r="O189" i="49"/>
  <c r="O170" i="49"/>
  <c r="O190" i="49"/>
  <c r="O192" i="49"/>
  <c r="O193" i="49"/>
  <c r="O132" i="49"/>
  <c r="O195" i="49"/>
  <c r="O196" i="49"/>
  <c r="O198" i="49"/>
  <c r="O199" i="49"/>
  <c r="O200" i="49"/>
  <c r="O201" i="49"/>
  <c r="O202" i="49"/>
  <c r="O204" i="49"/>
  <c r="O205" i="49"/>
  <c r="O206" i="49"/>
  <c r="O207" i="49"/>
  <c r="O208" i="49"/>
  <c r="O211" i="49"/>
  <c r="O212" i="49"/>
  <c r="O194" i="49"/>
  <c r="O215" i="49"/>
  <c r="O225" i="49"/>
  <c r="O226" i="49"/>
  <c r="O231" i="49"/>
  <c r="O232" i="49"/>
  <c r="O234" i="49"/>
  <c r="O235" i="49"/>
  <c r="O239" i="49"/>
  <c r="O240" i="49"/>
  <c r="O241" i="49"/>
  <c r="O242" i="49"/>
  <c r="O243" i="49"/>
  <c r="O244" i="49"/>
  <c r="O245" i="49"/>
  <c r="O246" i="49"/>
  <c r="O247" i="49"/>
  <c r="O248" i="49"/>
  <c r="O249" i="49"/>
  <c r="O250" i="49"/>
  <c r="O227" i="49"/>
  <c r="O251" i="49"/>
  <c r="O252" i="49"/>
  <c r="O253" i="49"/>
  <c r="O254" i="49"/>
  <c r="O255" i="49"/>
  <c r="O256" i="49"/>
  <c r="O257" i="49"/>
  <c r="O258" i="49"/>
  <c r="O259" i="49"/>
  <c r="O260" i="49"/>
  <c r="O217" i="49"/>
  <c r="O261" i="49"/>
  <c r="O262" i="49"/>
  <c r="O263" i="49"/>
  <c r="O264" i="49"/>
  <c r="O218" i="49"/>
  <c r="O265" i="49"/>
  <c r="O266" i="49"/>
  <c r="O267" i="49"/>
  <c r="O268" i="49"/>
  <c r="O269" i="49"/>
  <c r="O270" i="49"/>
  <c r="O272" i="49"/>
  <c r="O273" i="49"/>
  <c r="O274" i="49"/>
  <c r="O275" i="49"/>
  <c r="O276" i="49"/>
  <c r="O214" i="49"/>
  <c r="O277" i="49"/>
  <c r="O278" i="49"/>
  <c r="O222" i="49"/>
  <c r="O279" i="49"/>
  <c r="O228" i="49"/>
  <c r="O280" i="49"/>
  <c r="O229" i="49"/>
  <c r="O281" i="49"/>
  <c r="O282" i="49"/>
  <c r="O283" i="49"/>
  <c r="O284" i="49"/>
  <c r="O285" i="49"/>
  <c r="O223" i="49"/>
  <c r="O286" i="49"/>
  <c r="O287" i="49"/>
  <c r="O288" i="49"/>
  <c r="O289" i="49"/>
  <c r="O290" i="49"/>
  <c r="O291" i="49"/>
  <c r="O292" i="49"/>
  <c r="O293" i="49"/>
  <c r="O294" i="49"/>
  <c r="O230" i="49"/>
  <c r="O295" i="49"/>
  <c r="O296" i="49"/>
  <c r="O297" i="49"/>
  <c r="O299" i="49"/>
  <c r="O300" i="49"/>
  <c r="O301" i="49"/>
  <c r="O302" i="49"/>
  <c r="O303" i="49"/>
  <c r="O304" i="49"/>
  <c r="O219" i="49"/>
  <c r="O305" i="49"/>
  <c r="O306" i="49"/>
  <c r="O307" i="49"/>
  <c r="O308" i="49"/>
  <c r="O309" i="49"/>
  <c r="O310" i="49"/>
  <c r="O311" i="49"/>
  <c r="O312" i="49"/>
  <c r="O313" i="49"/>
  <c r="O314" i="49"/>
  <c r="O315" i="49"/>
  <c r="O317" i="49"/>
  <c r="O318" i="49"/>
  <c r="O319" i="49"/>
  <c r="O320" i="49"/>
  <c r="O321" i="49"/>
  <c r="O322" i="49"/>
  <c r="O323" i="49"/>
  <c r="O324" i="49"/>
  <c r="O325" i="49"/>
  <c r="O326" i="49"/>
  <c r="O327" i="49"/>
  <c r="O328" i="49"/>
  <c r="O213" i="49"/>
  <c r="O224" i="49"/>
  <c r="O329" i="49"/>
  <c r="O330" i="49"/>
  <c r="O331" i="49"/>
  <c r="O332" i="49"/>
  <c r="O95" i="49"/>
  <c r="O333" i="49"/>
  <c r="O334" i="49"/>
  <c r="O220" i="49"/>
  <c r="O335" i="49"/>
  <c r="O336" i="49"/>
  <c r="O337" i="49"/>
  <c r="O338" i="49"/>
  <c r="O339" i="49"/>
  <c r="O340" i="49"/>
  <c r="O341" i="49"/>
  <c r="O342" i="49"/>
  <c r="O343" i="49"/>
  <c r="O344" i="49"/>
  <c r="O345" i="49"/>
  <c r="O346" i="49"/>
  <c r="O8" i="49"/>
  <c r="O6" i="49"/>
  <c r="O12" i="49"/>
  <c r="O10" i="49"/>
  <c r="O23" i="49"/>
  <c r="O28" i="49"/>
  <c r="O16" i="49"/>
  <c r="O15" i="49"/>
  <c r="O14" i="49"/>
  <c r="O20" i="49"/>
  <c r="O43" i="49"/>
  <c r="O30" i="49"/>
  <c r="O39" i="49"/>
  <c r="O40" i="49"/>
  <c r="O57" i="49"/>
  <c r="O42" i="49"/>
  <c r="O37" i="49"/>
  <c r="O49" i="49"/>
  <c r="O36" i="49"/>
  <c r="O61" i="49"/>
  <c r="O29" i="49"/>
  <c r="O52" i="49"/>
  <c r="O53" i="49"/>
  <c r="O96" i="49"/>
  <c r="O41" i="49"/>
  <c r="O83" i="49"/>
  <c r="O85" i="49"/>
  <c r="O59" i="49"/>
  <c r="O86" i="49"/>
  <c r="O111" i="49"/>
  <c r="O112" i="49"/>
  <c r="O92" i="49"/>
  <c r="O67" i="49"/>
  <c r="O97" i="49"/>
  <c r="O121" i="49"/>
  <c r="O106" i="49"/>
  <c r="O131" i="49"/>
  <c r="O136" i="49"/>
  <c r="O140" i="49"/>
  <c r="O147" i="49"/>
  <c r="O128" i="49"/>
  <c r="O157" i="49"/>
  <c r="O163" i="49"/>
  <c r="O171" i="49"/>
  <c r="O176" i="49"/>
  <c r="O180" i="49"/>
  <c r="O184" i="49"/>
  <c r="O153" i="49"/>
  <c r="O191" i="49"/>
  <c r="O197" i="49"/>
  <c r="O203" i="49"/>
  <c r="O209" i="49"/>
  <c r="O221" i="49"/>
  <c r="O54" i="48"/>
  <c r="O18" i="48"/>
  <c r="O33" i="48"/>
  <c r="O23" i="48"/>
  <c r="O68" i="48"/>
  <c r="O31" i="48"/>
  <c r="J29" i="10"/>
  <c r="L29" i="10"/>
  <c r="O74" i="48"/>
  <c r="O65" i="48"/>
  <c r="O75" i="48"/>
  <c r="O69" i="48"/>
  <c r="J38" i="10"/>
  <c r="L38" i="10"/>
  <c r="O67" i="48"/>
  <c r="O82" i="48"/>
  <c r="O45" i="48"/>
  <c r="O47" i="48"/>
  <c r="O50" i="48"/>
  <c r="O92" i="48"/>
  <c r="O63" i="48"/>
  <c r="O94" i="48"/>
  <c r="O78" i="48"/>
  <c r="O96" i="48"/>
  <c r="O99" i="48"/>
  <c r="O101" i="48"/>
  <c r="O79" i="48"/>
  <c r="O81" i="48"/>
  <c r="O57" i="48"/>
  <c r="O106" i="48"/>
  <c r="O110" i="48"/>
  <c r="O113" i="48"/>
  <c r="L37" i="10"/>
  <c r="O91" i="48"/>
  <c r="O118" i="48"/>
  <c r="O121" i="48"/>
  <c r="O122" i="48"/>
  <c r="O125" i="48"/>
  <c r="O126" i="48"/>
  <c r="O127" i="48"/>
  <c r="O103" i="48"/>
  <c r="O131" i="48"/>
  <c r="O132" i="48"/>
  <c r="O133" i="48"/>
  <c r="O112" i="48"/>
  <c r="O134" i="48"/>
  <c r="O137" i="48"/>
  <c r="O120" i="48"/>
  <c r="O142" i="48"/>
  <c r="O143" i="48"/>
  <c r="O144" i="48"/>
  <c r="O146" i="48"/>
  <c r="O150" i="48"/>
  <c r="O151" i="48"/>
  <c r="O152" i="48"/>
  <c r="O153" i="48"/>
  <c r="O154" i="48"/>
  <c r="O155" i="48"/>
  <c r="O156" i="48"/>
  <c r="O160" i="48"/>
  <c r="O165" i="48"/>
  <c r="O166" i="48"/>
  <c r="O158" i="48"/>
  <c r="H64" i="10"/>
  <c r="O180" i="48"/>
  <c r="O182" i="48"/>
  <c r="O185" i="48"/>
  <c r="O189" i="48"/>
  <c r="O193" i="48"/>
  <c r="O201" i="48"/>
  <c r="O205" i="48"/>
  <c r="H18" i="10"/>
  <c r="O212" i="48"/>
  <c r="H31" i="10"/>
  <c r="J31" i="10"/>
  <c r="L31" i="10"/>
  <c r="J72" i="10"/>
  <c r="O216" i="48"/>
  <c r="H130" i="10"/>
  <c r="J130" i="10"/>
  <c r="L130" i="10"/>
  <c r="O220" i="48"/>
  <c r="J120" i="10"/>
  <c r="L120" i="10"/>
  <c r="O224" i="48"/>
  <c r="J60" i="10"/>
  <c r="L60" i="10"/>
  <c r="O230" i="48"/>
  <c r="O232" i="48"/>
  <c r="O171" i="48"/>
  <c r="O237" i="48"/>
  <c r="H152" i="10"/>
  <c r="J152" i="10"/>
  <c r="L152" i="10"/>
  <c r="O240" i="48"/>
  <c r="H51" i="10"/>
  <c r="J51" i="10"/>
  <c r="L51" i="10"/>
  <c r="H182" i="10"/>
  <c r="J182" i="10"/>
  <c r="L182" i="10"/>
  <c r="O244" i="48"/>
  <c r="H65" i="10"/>
  <c r="J65" i="10"/>
  <c r="L65" i="10"/>
  <c r="O248" i="48"/>
  <c r="O250" i="48"/>
  <c r="O251" i="48"/>
  <c r="H164" i="10"/>
  <c r="J164" i="10"/>
  <c r="L164" i="10"/>
  <c r="H123" i="10"/>
  <c r="J123" i="10"/>
  <c r="L123" i="10"/>
  <c r="O255" i="48"/>
  <c r="O11" i="48"/>
  <c r="O9" i="48"/>
  <c r="O15" i="48"/>
  <c r="O37" i="48"/>
  <c r="O85" i="48"/>
  <c r="O90" i="48"/>
  <c r="O114" i="48"/>
  <c r="O115" i="48"/>
  <c r="O124" i="48"/>
  <c r="O128" i="48"/>
  <c r="O136" i="48"/>
  <c r="O140" i="48"/>
  <c r="O141" i="48"/>
  <c r="O145" i="48"/>
  <c r="O12" i="47"/>
  <c r="O8" i="47"/>
  <c r="O5" i="47"/>
  <c r="O10" i="47"/>
  <c r="O32" i="47"/>
  <c r="O20" i="47"/>
  <c r="O38" i="47"/>
  <c r="O13" i="47"/>
  <c r="O33" i="47"/>
  <c r="O15" i="47"/>
  <c r="O9" i="47"/>
  <c r="O11" i="47"/>
  <c r="O35" i="47"/>
  <c r="O30" i="47"/>
  <c r="O28" i="47"/>
  <c r="O34" i="47"/>
  <c r="O27" i="47"/>
  <c r="O25" i="47"/>
  <c r="O42" i="47"/>
  <c r="O44" i="47"/>
  <c r="O21" i="47"/>
  <c r="O37" i="47"/>
  <c r="O67" i="47"/>
  <c r="O36" i="47"/>
  <c r="O56" i="47"/>
  <c r="O77" i="47"/>
  <c r="O23" i="47"/>
  <c r="O61" i="47"/>
  <c r="O58" i="47"/>
  <c r="O62" i="47"/>
  <c r="O81" i="47"/>
  <c r="O66" i="47"/>
  <c r="O51" i="47"/>
  <c r="O31" i="47"/>
  <c r="O57" i="47"/>
  <c r="O69" i="47"/>
  <c r="O88" i="47"/>
  <c r="O71" i="47"/>
  <c r="O90" i="47"/>
  <c r="O52" i="47"/>
  <c r="O93" i="47"/>
  <c r="O94" i="47"/>
  <c r="O95" i="47"/>
  <c r="O98" i="47"/>
  <c r="O101" i="47"/>
  <c r="O47" i="47"/>
  <c r="O46" i="47"/>
  <c r="O49" i="47"/>
  <c r="O104" i="47"/>
  <c r="O82" i="47"/>
  <c r="O105" i="47"/>
  <c r="O107" i="47"/>
  <c r="O109" i="47"/>
  <c r="O79" i="47"/>
  <c r="O110" i="47"/>
  <c r="O111" i="47"/>
  <c r="O113" i="47"/>
  <c r="O59" i="47"/>
  <c r="O64" i="47"/>
  <c r="O89" i="47"/>
  <c r="O114" i="47"/>
  <c r="O68" i="47"/>
  <c r="O115" i="47"/>
  <c r="K10" i="10"/>
  <c r="O116" i="47"/>
  <c r="O100" i="47"/>
  <c r="O99" i="47"/>
  <c r="O119" i="47"/>
  <c r="O96" i="47"/>
  <c r="O120" i="47"/>
  <c r="O122" i="47"/>
  <c r="O76" i="47"/>
  <c r="O127" i="47"/>
  <c r="O129" i="47"/>
  <c r="O130" i="47"/>
  <c r="O133" i="47"/>
  <c r="O135" i="47"/>
  <c r="O118" i="47"/>
  <c r="O138" i="47"/>
  <c r="O140" i="47"/>
  <c r="O141" i="47"/>
  <c r="O146" i="47"/>
  <c r="O149" i="47"/>
  <c r="O153" i="47"/>
  <c r="O155" i="47"/>
  <c r="O156" i="47"/>
  <c r="O160" i="47"/>
  <c r="O164" i="47"/>
  <c r="O167" i="47"/>
  <c r="O173" i="47"/>
  <c r="O176" i="47"/>
  <c r="O179" i="47"/>
  <c r="O181" i="47"/>
  <c r="O182" i="47"/>
  <c r="O187" i="47"/>
  <c r="O168" i="47"/>
  <c r="O191" i="47"/>
  <c r="O157" i="47"/>
  <c r="O194" i="47"/>
  <c r="O196" i="47"/>
  <c r="O200" i="47"/>
  <c r="O202" i="47"/>
  <c r="O203" i="47"/>
  <c r="O206" i="47"/>
  <c r="O208" i="47"/>
  <c r="O209" i="47"/>
  <c r="O211" i="47"/>
  <c r="O213" i="47"/>
  <c r="O214" i="47"/>
  <c r="O169" i="47"/>
  <c r="O218" i="47"/>
  <c r="O219" i="47"/>
  <c r="O222" i="47"/>
  <c r="O142" i="47"/>
  <c r="O224" i="47"/>
  <c r="O227" i="47"/>
  <c r="O229" i="47"/>
  <c r="O230" i="47"/>
  <c r="O233" i="47"/>
  <c r="O235" i="47"/>
  <c r="O152" i="47"/>
  <c r="O238" i="47"/>
  <c r="O239" i="47"/>
  <c r="O240" i="47"/>
  <c r="O243" i="47"/>
  <c r="O245" i="47"/>
  <c r="O246" i="47"/>
  <c r="O249" i="47"/>
  <c r="O251" i="47"/>
  <c r="O252" i="47"/>
  <c r="O255" i="47"/>
  <c r="O257" i="47"/>
  <c r="O258" i="47"/>
  <c r="O261" i="47"/>
  <c r="O263" i="47"/>
  <c r="O264" i="47"/>
  <c r="O159" i="47"/>
  <c r="O269" i="47"/>
  <c r="O272" i="47"/>
  <c r="O274" i="47"/>
  <c r="O275" i="47"/>
  <c r="O278" i="47"/>
  <c r="O280" i="47"/>
  <c r="O281" i="47"/>
  <c r="O162" i="47"/>
  <c r="O285" i="47"/>
  <c r="O286" i="47"/>
  <c r="O289" i="47"/>
  <c r="O291" i="47"/>
  <c r="O150" i="47"/>
  <c r="O294" i="47"/>
  <c r="O296" i="47"/>
  <c r="O297" i="47"/>
  <c r="O300" i="47"/>
  <c r="O302" i="47"/>
  <c r="O306" i="47"/>
  <c r="O165" i="47"/>
  <c r="O308" i="47"/>
  <c r="O311" i="47"/>
  <c r="O313" i="47"/>
  <c r="O172" i="47"/>
  <c r="O13" i="52"/>
  <c r="O7" i="52"/>
  <c r="O5" i="52"/>
  <c r="O6" i="52"/>
  <c r="O9" i="52"/>
  <c r="O8" i="52"/>
  <c r="O11" i="52"/>
  <c r="O15" i="52"/>
  <c r="O14" i="52"/>
  <c r="O12" i="52"/>
  <c r="O33" i="52"/>
  <c r="O20" i="52"/>
  <c r="O10" i="52"/>
  <c r="O16" i="52"/>
  <c r="O17" i="52"/>
  <c r="O25" i="52"/>
  <c r="O29" i="52"/>
  <c r="O24" i="52"/>
  <c r="O22" i="52"/>
  <c r="O27" i="52"/>
  <c r="O34" i="52"/>
  <c r="O30" i="52"/>
  <c r="O32" i="52"/>
  <c r="O42" i="52"/>
  <c r="O31" i="52"/>
  <c r="O26" i="52"/>
  <c r="O44" i="52"/>
  <c r="O39" i="52"/>
  <c r="O37" i="52"/>
  <c r="O36" i="52"/>
  <c r="O45" i="52"/>
  <c r="O23" i="52"/>
  <c r="O38" i="52"/>
  <c r="O46" i="52"/>
  <c r="O28" i="52"/>
  <c r="O48" i="52"/>
  <c r="O49" i="52"/>
  <c r="O51" i="52"/>
  <c r="O52" i="52"/>
  <c r="O54" i="52"/>
  <c r="O47" i="52"/>
  <c r="O56" i="52"/>
  <c r="O43" i="52"/>
  <c r="O57" i="52"/>
  <c r="O59" i="52"/>
  <c r="O61" i="52"/>
  <c r="O55" i="52"/>
  <c r="O63" i="52"/>
  <c r="O64" i="52"/>
  <c r="O70" i="52"/>
  <c r="O72" i="52"/>
  <c r="O79" i="52"/>
  <c r="O10" i="51"/>
  <c r="O9" i="51"/>
  <c r="O5" i="51"/>
  <c r="O12" i="51"/>
  <c r="O28" i="51"/>
  <c r="O16" i="51"/>
  <c r="O35" i="51"/>
  <c r="O7" i="51"/>
  <c r="O20" i="51"/>
  <c r="O19" i="51"/>
  <c r="O29" i="51"/>
  <c r="O14" i="51"/>
  <c r="O38" i="51"/>
  <c r="O44" i="51"/>
  <c r="O39" i="51"/>
  <c r="O78" i="51"/>
  <c r="O21" i="51"/>
  <c r="O33" i="51"/>
  <c r="O22" i="51"/>
  <c r="O11" i="51"/>
  <c r="O32" i="51"/>
  <c r="O62" i="51"/>
  <c r="O17" i="51"/>
  <c r="O24" i="51"/>
  <c r="O36" i="51"/>
  <c r="O65" i="51"/>
  <c r="O37" i="51"/>
  <c r="O34" i="51"/>
  <c r="O69" i="51"/>
  <c r="O27" i="51"/>
  <c r="O41" i="51"/>
  <c r="O50" i="51"/>
  <c r="O52" i="51"/>
  <c r="O45" i="51"/>
  <c r="O25" i="51"/>
  <c r="O26" i="51"/>
  <c r="O56" i="51"/>
  <c r="O57" i="51"/>
  <c r="O30" i="51"/>
  <c r="O63" i="51"/>
  <c r="O42" i="51"/>
  <c r="O43" i="51"/>
  <c r="O60" i="51"/>
  <c r="O47" i="51"/>
  <c r="O23" i="51"/>
  <c r="O64" i="51"/>
  <c r="O85" i="51"/>
  <c r="O82" i="51"/>
  <c r="O86" i="51"/>
  <c r="O40" i="51"/>
  <c r="O48" i="51"/>
  <c r="O114" i="51"/>
  <c r="O49" i="51"/>
  <c r="O115" i="51"/>
  <c r="O46" i="51"/>
  <c r="O68" i="51"/>
  <c r="O118" i="51"/>
  <c r="O74" i="51"/>
  <c r="O119" i="51"/>
  <c r="O51" i="51"/>
  <c r="O53" i="51"/>
  <c r="O54" i="51"/>
  <c r="O55" i="51"/>
  <c r="O71" i="51"/>
  <c r="O90" i="51"/>
  <c r="O102" i="51"/>
  <c r="O121" i="51"/>
  <c r="O58" i="51"/>
  <c r="O92" i="51"/>
  <c r="O94" i="51"/>
  <c r="O95" i="51"/>
  <c r="O61" i="51"/>
  <c r="O96" i="51"/>
  <c r="O124" i="51"/>
  <c r="O125" i="51"/>
  <c r="O98" i="51"/>
  <c r="O110" i="51"/>
  <c r="O77" i="51"/>
  <c r="O111" i="51"/>
  <c r="O127" i="51"/>
  <c r="O76" i="51"/>
  <c r="O79" i="51"/>
  <c r="O80" i="51"/>
  <c r="O66" i="51"/>
  <c r="O81" i="51"/>
  <c r="O59" i="51"/>
  <c r="O83" i="51"/>
  <c r="O67" i="51"/>
  <c r="O134" i="51"/>
  <c r="O135" i="51"/>
  <c r="O84" i="51"/>
  <c r="O136" i="51"/>
  <c r="O138" i="51"/>
  <c r="O87" i="51"/>
  <c r="O120" i="51"/>
  <c r="O139" i="51"/>
  <c r="O88" i="51"/>
  <c r="O70" i="51"/>
  <c r="O91" i="51"/>
  <c r="O140" i="51"/>
  <c r="O93" i="51"/>
  <c r="O72" i="51"/>
  <c r="O89" i="51"/>
  <c r="O73" i="51"/>
  <c r="O144" i="51"/>
  <c r="O145" i="51"/>
  <c r="O146" i="51"/>
  <c r="O75" i="51"/>
  <c r="O97" i="51"/>
  <c r="O99" i="51"/>
  <c r="O100" i="51"/>
  <c r="O148" i="51"/>
  <c r="O101" i="51"/>
  <c r="O149" i="51"/>
  <c r="O122" i="51"/>
  <c r="O103" i="51"/>
  <c r="O104" i="51"/>
  <c r="O128" i="51"/>
  <c r="O130" i="51"/>
  <c r="O131" i="51"/>
  <c r="O152" i="51"/>
  <c r="O153" i="51"/>
  <c r="O154" i="51"/>
  <c r="O105" i="51"/>
  <c r="O106" i="51"/>
  <c r="O123" i="51"/>
  <c r="O126" i="51"/>
  <c r="O155" i="51"/>
  <c r="O107" i="51"/>
  <c r="O156" i="51"/>
  <c r="O109" i="51"/>
  <c r="O108" i="51"/>
  <c r="O132" i="51"/>
  <c r="O157" i="51"/>
  <c r="O159" i="51"/>
  <c r="O160" i="51"/>
  <c r="O112" i="51"/>
  <c r="O162" i="51"/>
  <c r="O163" i="51"/>
  <c r="O164" i="51"/>
  <c r="O165" i="51"/>
  <c r="O166" i="51"/>
  <c r="O169" i="51"/>
  <c r="O170" i="51"/>
  <c r="O116" i="51"/>
  <c r="O141" i="51"/>
  <c r="O13" i="51"/>
  <c r="O147" i="51"/>
  <c r="O172" i="51"/>
  <c r="O6" i="51"/>
  <c r="O173" i="51"/>
  <c r="O174" i="51"/>
  <c r="O31" i="51"/>
  <c r="O142" i="51"/>
  <c r="O18" i="51"/>
  <c r="O176" i="51"/>
  <c r="O177" i="51"/>
  <c r="O178" i="51"/>
  <c r="O179" i="51"/>
  <c r="O117" i="51"/>
  <c r="O180" i="51"/>
  <c r="O181" i="51"/>
  <c r="O158" i="51"/>
  <c r="O150" i="51"/>
  <c r="O182" i="51"/>
  <c r="O129" i="51"/>
  <c r="O161" i="51"/>
  <c r="O183" i="51"/>
  <c r="O184" i="51"/>
  <c r="O185" i="51"/>
  <c r="O186" i="51"/>
  <c r="O167" i="51"/>
  <c r="O168" i="51"/>
  <c r="O187" i="51"/>
  <c r="O133" i="51"/>
  <c r="O171" i="51"/>
  <c r="O188" i="51"/>
  <c r="O189" i="51"/>
  <c r="O190" i="51"/>
  <c r="O192" i="51"/>
  <c r="O193" i="51"/>
  <c r="O194" i="51"/>
  <c r="O113" i="51"/>
  <c r="O175" i="51"/>
  <c r="O196" i="51"/>
  <c r="O143" i="51"/>
  <c r="O197" i="51"/>
  <c r="O198" i="51"/>
  <c r="O200" i="51"/>
  <c r="O201" i="51"/>
  <c r="O151" i="51"/>
  <c r="O202" i="51"/>
  <c r="O203" i="51"/>
  <c r="O204" i="51"/>
  <c r="O12" i="50"/>
  <c r="O5" i="50"/>
  <c r="O7" i="50"/>
  <c r="O9" i="50"/>
  <c r="O14" i="50"/>
  <c r="O13" i="50"/>
  <c r="O8" i="50"/>
  <c r="O26" i="50"/>
  <c r="O10" i="50"/>
  <c r="O11" i="50"/>
  <c r="O21" i="50"/>
  <c r="O17" i="50"/>
  <c r="O15" i="50"/>
  <c r="O22" i="50"/>
  <c r="O20" i="50"/>
  <c r="O27" i="50"/>
  <c r="O28" i="50"/>
  <c r="O37" i="50"/>
  <c r="O42" i="50"/>
  <c r="O34" i="50"/>
  <c r="O18" i="50"/>
  <c r="O23" i="50"/>
  <c r="O39" i="50"/>
  <c r="O25" i="50"/>
  <c r="O50" i="50"/>
  <c r="O35" i="50"/>
  <c r="O30" i="50"/>
  <c r="O24" i="50"/>
  <c r="O45" i="50"/>
  <c r="O33" i="50"/>
  <c r="O48" i="50"/>
  <c r="O36" i="50"/>
  <c r="O47" i="50"/>
  <c r="O44" i="50"/>
  <c r="O32" i="50"/>
  <c r="O29" i="50"/>
  <c r="O43" i="50"/>
  <c r="O31" i="50"/>
  <c r="O38" i="50"/>
  <c r="O52" i="50"/>
  <c r="O41" i="50"/>
  <c r="O64" i="50"/>
  <c r="O67" i="50"/>
  <c r="O40" i="50"/>
  <c r="O49" i="50"/>
  <c r="O70" i="50"/>
  <c r="O55" i="50"/>
  <c r="O46" i="50"/>
  <c r="O57" i="50"/>
  <c r="O60" i="50"/>
  <c r="O58" i="50"/>
  <c r="O51" i="50"/>
  <c r="O73" i="50"/>
  <c r="O59" i="50"/>
  <c r="O78" i="50"/>
  <c r="O62" i="50"/>
  <c r="O79" i="50"/>
  <c r="O63" i="50"/>
  <c r="O65" i="50"/>
  <c r="O80" i="50"/>
  <c r="O81" i="50"/>
  <c r="O66" i="50"/>
  <c r="O82" i="50"/>
  <c r="O54" i="50"/>
  <c r="O53" i="50"/>
  <c r="O56" i="50"/>
  <c r="O6" i="50"/>
  <c r="O71" i="50"/>
  <c r="O84" i="50"/>
  <c r="O85" i="50"/>
  <c r="O86" i="50"/>
  <c r="O87" i="50"/>
  <c r="O72" i="50"/>
  <c r="O75" i="50"/>
  <c r="O74" i="50"/>
  <c r="O88" i="50"/>
  <c r="O89" i="50"/>
  <c r="O77" i="50"/>
  <c r="O90" i="50"/>
  <c r="O91" i="50"/>
  <c r="O92" i="50"/>
  <c r="O69" i="50"/>
  <c r="O68" i="50"/>
  <c r="O94" i="50"/>
  <c r="O95" i="50"/>
  <c r="O97" i="50"/>
  <c r="O61" i="50"/>
  <c r="O98" i="50"/>
  <c r="O76" i="50"/>
  <c r="O83" i="50"/>
  <c r="O100" i="50"/>
  <c r="O101" i="50"/>
  <c r="O102" i="50"/>
  <c r="O103" i="50"/>
  <c r="O104" i="50"/>
  <c r="O105" i="50"/>
  <c r="O106" i="50"/>
  <c r="O107" i="50"/>
  <c r="O109" i="50"/>
  <c r="O111" i="50"/>
  <c r="O112" i="50"/>
  <c r="O113" i="50"/>
  <c r="O114" i="50"/>
  <c r="O115" i="50"/>
  <c r="O116" i="50"/>
  <c r="O117" i="50"/>
  <c r="O119" i="50"/>
  <c r="O120" i="50"/>
  <c r="O124" i="50"/>
  <c r="M1" i="53"/>
  <c r="M3" i="53" s="1"/>
  <c r="K1" i="53"/>
  <c r="K3" i="53" s="1"/>
  <c r="I1" i="53"/>
  <c r="I3" i="53"/>
  <c r="G1" i="53"/>
  <c r="G3" i="53"/>
  <c r="M2" i="53"/>
  <c r="K2" i="53"/>
  <c r="I2" i="53"/>
  <c r="G2" i="53"/>
  <c r="M1" i="52"/>
  <c r="M3" i="52"/>
  <c r="K1" i="52"/>
  <c r="K3" i="52" s="1"/>
  <c r="I1" i="52"/>
  <c r="I3" i="52"/>
  <c r="G1" i="52"/>
  <c r="G3" i="52" s="1"/>
  <c r="M2" i="52"/>
  <c r="K2" i="52"/>
  <c r="I2" i="52"/>
  <c r="G2" i="52"/>
  <c r="M1" i="51"/>
  <c r="M3" i="51"/>
  <c r="K1" i="51"/>
  <c r="K3" i="51" s="1"/>
  <c r="I1" i="51"/>
  <c r="I3" i="51"/>
  <c r="G1" i="51"/>
  <c r="G3" i="51" s="1"/>
  <c r="M2" i="51"/>
  <c r="K2" i="51"/>
  <c r="I2" i="51"/>
  <c r="G2" i="51"/>
  <c r="M1" i="50"/>
  <c r="M3" i="50" s="1"/>
  <c r="K1" i="50"/>
  <c r="K3" i="50" s="1"/>
  <c r="I1" i="50"/>
  <c r="I3" i="50"/>
  <c r="G1" i="50"/>
  <c r="G3" i="50" s="1"/>
  <c r="M2" i="50"/>
  <c r="K2" i="50"/>
  <c r="I2" i="50"/>
  <c r="G2" i="50"/>
  <c r="M1" i="49"/>
  <c r="M3" i="49" s="1"/>
  <c r="K1" i="49"/>
  <c r="K3" i="49" s="1"/>
  <c r="I1" i="49"/>
  <c r="I3" i="49"/>
  <c r="G1" i="49"/>
  <c r="G3" i="49"/>
  <c r="M2" i="49"/>
  <c r="K2" i="49"/>
  <c r="I2" i="49"/>
  <c r="G2" i="49"/>
  <c r="M1" i="48"/>
  <c r="M3" i="48"/>
  <c r="K1" i="48"/>
  <c r="K3" i="48" s="1"/>
  <c r="I1" i="48"/>
  <c r="I3" i="48" s="1"/>
  <c r="G1" i="48"/>
  <c r="G3" i="48"/>
  <c r="M2" i="48"/>
  <c r="K2" i="48"/>
  <c r="I2" i="48"/>
  <c r="G2" i="48"/>
  <c r="M1" i="47"/>
  <c r="M3" i="47" s="1"/>
  <c r="K1" i="47"/>
  <c r="K3" i="47" s="1"/>
  <c r="I1" i="47"/>
  <c r="I3" i="47"/>
  <c r="G1" i="47"/>
  <c r="G3" i="47"/>
  <c r="M2" i="47"/>
  <c r="K2" i="47"/>
  <c r="I2" i="47"/>
  <c r="G2" i="47"/>
  <c r="M2" i="46"/>
  <c r="K2" i="46"/>
  <c r="I2" i="46"/>
  <c r="I1" i="46"/>
  <c r="K1" i="46"/>
  <c r="K3" i="46" s="1"/>
  <c r="M1" i="46"/>
  <c r="M3" i="46" s="1"/>
  <c r="I3" i="46"/>
  <c r="G2" i="46"/>
  <c r="G1" i="46"/>
  <c r="G3" i="46"/>
  <c r="O216" i="51"/>
  <c r="O211" i="51"/>
  <c r="O214" i="51"/>
  <c r="O191" i="51"/>
  <c r="O210" i="51"/>
  <c r="O220" i="51"/>
  <c r="O205" i="51"/>
  <c r="O217" i="51"/>
  <c r="O212" i="51"/>
  <c r="O213" i="51"/>
  <c r="O227" i="51"/>
  <c r="O207" i="51"/>
  <c r="O195" i="51"/>
  <c r="O243" i="51"/>
  <c r="O219" i="51"/>
  <c r="O218" i="51"/>
  <c r="O206" i="51"/>
  <c r="O222" i="51"/>
  <c r="O5" i="49"/>
  <c r="O8" i="51"/>
  <c r="O16" i="50"/>
  <c r="A177" i="46" l="1"/>
  <c r="A185" i="46"/>
  <c r="A27" i="46"/>
  <c r="A115" i="46"/>
  <c r="A113" i="46"/>
  <c r="A20" i="46"/>
  <c r="A88" i="46"/>
  <c r="A165" i="46"/>
  <c r="A101" i="46"/>
  <c r="A23" i="46"/>
  <c r="A164" i="46"/>
  <c r="A81" i="46"/>
  <c r="A8" i="46"/>
  <c r="A141" i="46"/>
  <c r="A162" i="46"/>
  <c r="A78" i="46"/>
  <c r="A26" i="46"/>
  <c r="A154" i="46"/>
  <c r="A59" i="46"/>
  <c r="A153" i="46"/>
  <c r="A69" i="46"/>
  <c r="A129" i="46"/>
  <c r="A67" i="46"/>
  <c r="A126" i="46"/>
  <c r="A39" i="46"/>
  <c r="A199" i="46"/>
  <c r="A125" i="46"/>
  <c r="A62" i="46"/>
  <c r="A166" i="46"/>
  <c r="A105" i="46"/>
  <c r="A17" i="46"/>
  <c r="A198" i="46"/>
  <c r="A117" i="46"/>
  <c r="A60" i="46"/>
  <c r="A189" i="46"/>
  <c r="A186" i="46"/>
  <c r="A14" i="46"/>
  <c r="A54" i="46"/>
  <c r="A91" i="46"/>
  <c r="A52" i="46"/>
  <c r="A28" i="46"/>
  <c r="A18" i="46"/>
  <c r="A196" i="46"/>
  <c r="A152" i="46"/>
  <c r="A100" i="46"/>
  <c r="A38" i="46"/>
  <c r="A195" i="46"/>
  <c r="A142" i="46"/>
  <c r="A92" i="46"/>
  <c r="A55" i="46"/>
  <c r="A137" i="46"/>
  <c r="A178" i="46"/>
  <c r="A130" i="46"/>
  <c r="A89" i="46"/>
  <c r="A184" i="46"/>
  <c r="A150" i="46"/>
  <c r="A114" i="46"/>
  <c r="A80" i="46"/>
  <c r="A30" i="46"/>
  <c r="A16" i="46"/>
  <c r="A174" i="46"/>
  <c r="A140" i="46"/>
  <c r="A104" i="46"/>
  <c r="A72" i="46"/>
  <c r="A51" i="46"/>
  <c r="A173" i="46"/>
  <c r="A139" i="46"/>
  <c r="A103" i="46"/>
  <c r="A70" i="46"/>
  <c r="A188" i="46"/>
  <c r="A161" i="46"/>
  <c r="A128" i="46"/>
  <c r="A93" i="46"/>
  <c r="A68" i="46"/>
  <c r="A43" i="46"/>
  <c r="A31" i="46"/>
  <c r="A176" i="46"/>
  <c r="A149" i="46"/>
  <c r="A116" i="46"/>
  <c r="A90" i="46"/>
  <c r="A36" i="46"/>
  <c r="A25" i="46"/>
  <c r="A187" i="46"/>
  <c r="A163" i="46"/>
  <c r="A138" i="46"/>
  <c r="A112" i="46"/>
  <c r="A82" i="46"/>
  <c r="A63" i="46"/>
  <c r="A12" i="46"/>
  <c r="A197" i="46"/>
  <c r="A175" i="46"/>
  <c r="A151" i="46"/>
  <c r="A127" i="46"/>
  <c r="A102" i="46"/>
  <c r="A79" i="46"/>
  <c r="A61" i="46"/>
  <c r="A10" i="46"/>
  <c r="A194" i="46"/>
  <c r="A183" i="46"/>
  <c r="A172" i="46"/>
  <c r="A160" i="46"/>
  <c r="A148" i="46"/>
  <c r="A136" i="46"/>
  <c r="A124" i="46"/>
  <c r="A111" i="46"/>
  <c r="A99" i="46"/>
  <c r="A87" i="46"/>
  <c r="A77" i="46"/>
  <c r="A66" i="46"/>
  <c r="A33" i="46"/>
  <c r="A50" i="46"/>
  <c r="A42" i="46"/>
  <c r="A5" i="46"/>
  <c r="A71" i="46"/>
  <c r="A182" i="46"/>
  <c r="A171" i="46"/>
  <c r="A159" i="46"/>
  <c r="A147" i="46"/>
  <c r="A135" i="46"/>
  <c r="A123" i="46"/>
  <c r="A110" i="46"/>
  <c r="A98" i="46"/>
  <c r="A86" i="46"/>
  <c r="A76" i="46"/>
  <c r="A44" i="46"/>
  <c r="A37" i="46"/>
  <c r="A49" i="46"/>
  <c r="A13" i="46"/>
  <c r="A21" i="46"/>
  <c r="A193" i="46"/>
  <c r="A181" i="46"/>
  <c r="A170" i="46"/>
  <c r="A158" i="46"/>
  <c r="A146" i="46"/>
  <c r="A134" i="46"/>
  <c r="A122" i="46"/>
  <c r="A109" i="46"/>
  <c r="A97" i="46"/>
  <c r="A85" i="46"/>
  <c r="A53" i="46"/>
  <c r="A65" i="46"/>
  <c r="A58" i="46"/>
  <c r="A48" i="46"/>
  <c r="A11" i="46"/>
  <c r="A6" i="46"/>
  <c r="A192" i="46"/>
  <c r="A120" i="46"/>
  <c r="A169" i="46"/>
  <c r="A157" i="46"/>
  <c r="A145" i="46"/>
  <c r="A133" i="46"/>
  <c r="A121" i="46"/>
  <c r="A108" i="46"/>
  <c r="A96" i="46"/>
  <c r="A84" i="46"/>
  <c r="A75" i="46"/>
  <c r="A64" i="46"/>
  <c r="A29" i="46"/>
  <c r="A35" i="46"/>
  <c r="A41" i="46"/>
  <c r="A15" i="46"/>
  <c r="A191" i="46"/>
  <c r="A180" i="46"/>
  <c r="A168" i="46"/>
  <c r="A156" i="46"/>
  <c r="A144" i="46"/>
  <c r="A132" i="46"/>
  <c r="A119" i="46"/>
  <c r="A107" i="46"/>
  <c r="A95" i="46"/>
  <c r="A46" i="46"/>
  <c r="A74" i="46"/>
  <c r="A47" i="46"/>
  <c r="A57" i="46"/>
  <c r="A40" i="46"/>
  <c r="A19" i="46"/>
  <c r="A190" i="46"/>
  <c r="A179" i="46"/>
  <c r="A167" i="46"/>
  <c r="A155" i="46"/>
  <c r="A143" i="46"/>
  <c r="A131" i="46"/>
  <c r="A118" i="46"/>
  <c r="A106" i="46"/>
  <c r="A94" i="46"/>
  <c r="A83" i="46"/>
  <c r="A73" i="46"/>
  <c r="A22" i="46"/>
  <c r="A56" i="46"/>
  <c r="A45" i="46"/>
  <c r="A7" i="46"/>
  <c r="A32" i="46"/>
  <c r="M147" i="10"/>
  <c r="O147" i="10" s="1"/>
  <c r="N147" i="10"/>
  <c r="N87" i="10"/>
  <c r="N84" i="10"/>
  <c r="N76" i="10"/>
  <c r="N65" i="10"/>
  <c r="M80" i="10"/>
  <c r="O80" i="10" s="1"/>
  <c r="M89" i="10"/>
  <c r="O89" i="10" s="1"/>
  <c r="M86" i="10"/>
  <c r="O86" i="10" s="1"/>
  <c r="N123" i="10"/>
  <c r="L53" i="10"/>
  <c r="O93" i="48"/>
  <c r="M162" i="10"/>
  <c r="O162" i="10" s="1"/>
  <c r="O77" i="48"/>
  <c r="M138" i="10"/>
  <c r="O138" i="10" s="1"/>
  <c r="M100" i="10"/>
  <c r="O100" i="10" s="1"/>
  <c r="N150" i="10"/>
  <c r="N142" i="10"/>
  <c r="N127" i="10"/>
  <c r="N79" i="10"/>
  <c r="O167" i="48"/>
  <c r="O52" i="48"/>
  <c r="O14" i="48"/>
  <c r="O243" i="48"/>
  <c r="L52" i="10"/>
  <c r="M112" i="10"/>
  <c r="O112" i="10" s="1"/>
  <c r="M149" i="10"/>
  <c r="O149" i="10" s="1"/>
  <c r="M122" i="10"/>
  <c r="O122" i="10" s="1"/>
  <c r="M118" i="10"/>
  <c r="O118" i="10" s="1"/>
  <c r="N81" i="10"/>
  <c r="N152" i="10"/>
  <c r="M141" i="10"/>
  <c r="O141" i="10" s="1"/>
  <c r="N182" i="10"/>
  <c r="M111" i="10"/>
  <c r="O111" i="10" s="1"/>
  <c r="O254" i="48"/>
  <c r="O135" i="48"/>
  <c r="O123" i="48"/>
  <c r="O70" i="48"/>
  <c r="O60" i="48"/>
  <c r="O72" i="48"/>
  <c r="O42" i="48"/>
  <c r="M160" i="10"/>
  <c r="O160" i="10" s="1"/>
  <c r="M143" i="10"/>
  <c r="O143" i="10" s="1"/>
  <c r="I32" i="10"/>
  <c r="O124" i="47"/>
  <c r="I15" i="10"/>
  <c r="O39" i="47"/>
  <c r="O244" i="47"/>
  <c r="O223" i="47"/>
  <c r="O97" i="48"/>
  <c r="I57" i="10"/>
  <c r="J57" i="10"/>
  <c r="O197" i="47"/>
  <c r="O18" i="52"/>
  <c r="I148" i="10"/>
  <c r="J148" i="10"/>
  <c r="O267" i="47"/>
  <c r="L73" i="10"/>
  <c r="K73" i="10"/>
  <c r="L43" i="10"/>
  <c r="K43" i="10"/>
  <c r="I126" i="10"/>
  <c r="J126" i="10"/>
  <c r="O303" i="47"/>
  <c r="O7" i="47"/>
  <c r="O310" i="47"/>
  <c r="O305" i="47"/>
  <c r="O299" i="47"/>
  <c r="O293" i="47"/>
  <c r="O288" i="47"/>
  <c r="J73" i="10"/>
  <c r="I73" i="10"/>
  <c r="O283" i="47"/>
  <c r="O277" i="47"/>
  <c r="O271" i="47"/>
  <c r="O266" i="47"/>
  <c r="O260" i="47"/>
  <c r="O254" i="47"/>
  <c r="O248" i="47"/>
  <c r="H22" i="10"/>
  <c r="L68" i="10"/>
  <c r="K68" i="10"/>
  <c r="L144" i="10"/>
  <c r="K144" i="10"/>
  <c r="K61" i="10"/>
  <c r="L61" i="10"/>
  <c r="L29" i="56"/>
  <c r="K29" i="56"/>
  <c r="K27" i="56"/>
  <c r="O166" i="47"/>
  <c r="O304" i="47"/>
  <c r="O292" i="47"/>
  <c r="O276" i="47"/>
  <c r="O265" i="47"/>
  <c r="O253" i="47"/>
  <c r="O241" i="47"/>
  <c r="O231" i="47"/>
  <c r="O220" i="47"/>
  <c r="O204" i="47"/>
  <c r="O192" i="47"/>
  <c r="O183" i="47"/>
  <c r="O177" i="47"/>
  <c r="O144" i="47"/>
  <c r="O151" i="47"/>
  <c r="O143" i="47"/>
  <c r="O136" i="47"/>
  <c r="J27" i="56"/>
  <c r="I27" i="56"/>
  <c r="O131" i="47"/>
  <c r="O125" i="47"/>
  <c r="O121" i="47"/>
  <c r="O102" i="47"/>
  <c r="G144" i="10"/>
  <c r="O236" i="49"/>
  <c r="G58" i="10"/>
  <c r="O216" i="49"/>
  <c r="O242" i="47"/>
  <c r="O237" i="47"/>
  <c r="O232" i="47"/>
  <c r="O226" i="47"/>
  <c r="O221" i="47"/>
  <c r="O216" i="47"/>
  <c r="O41" i="47"/>
  <c r="O205" i="47"/>
  <c r="O199" i="47"/>
  <c r="O193" i="47"/>
  <c r="O188" i="47"/>
  <c r="O184" i="47"/>
  <c r="O178" i="47"/>
  <c r="O171" i="47"/>
  <c r="O158" i="47"/>
  <c r="O85" i="47"/>
  <c r="O145" i="47"/>
  <c r="O137" i="47"/>
  <c r="O132" i="47"/>
  <c r="O126" i="47"/>
  <c r="O60" i="47"/>
  <c r="O73" i="47"/>
  <c r="O91" i="47"/>
  <c r="O65" i="47"/>
  <c r="O80" i="47"/>
  <c r="O106" i="47"/>
  <c r="O72" i="47"/>
  <c r="O97" i="47"/>
  <c r="O92" i="47"/>
  <c r="O86" i="47"/>
  <c r="O83" i="47"/>
  <c r="J43" i="10"/>
  <c r="I43" i="10"/>
  <c r="O78" i="47"/>
  <c r="O22" i="47"/>
  <c r="O24" i="47"/>
  <c r="O14" i="47"/>
  <c r="O45" i="47"/>
  <c r="O17" i="47"/>
  <c r="O29" i="47"/>
  <c r="O6" i="47"/>
  <c r="O256" i="48"/>
  <c r="O309" i="47"/>
  <c r="O298" i="47"/>
  <c r="O287" i="47"/>
  <c r="O282" i="47"/>
  <c r="O270" i="47"/>
  <c r="O259" i="47"/>
  <c r="O247" i="47"/>
  <c r="O236" i="47"/>
  <c r="O225" i="47"/>
  <c r="O215" i="47"/>
  <c r="O210" i="47"/>
  <c r="O198" i="47"/>
  <c r="O161" i="47"/>
  <c r="O170" i="47"/>
  <c r="I10" i="10"/>
  <c r="O74" i="47"/>
  <c r="L126" i="10"/>
  <c r="K126" i="10"/>
  <c r="K57" i="10"/>
  <c r="L57" i="10"/>
  <c r="L32" i="10"/>
  <c r="K32" i="10"/>
  <c r="L15" i="10"/>
  <c r="K15" i="10"/>
  <c r="L50" i="10"/>
  <c r="K157" i="10"/>
  <c r="L157" i="10"/>
  <c r="L62" i="10"/>
  <c r="K62" i="10"/>
  <c r="L48" i="10"/>
  <c r="K48" i="10"/>
  <c r="L58" i="10"/>
  <c r="K58" i="10"/>
  <c r="J157" i="10"/>
  <c r="I157" i="10"/>
  <c r="O175" i="47"/>
  <c r="I62" i="10"/>
  <c r="J62" i="10"/>
  <c r="O148" i="47"/>
  <c r="J48" i="10"/>
  <c r="I48" i="10"/>
  <c r="O75" i="47"/>
  <c r="J58" i="10"/>
  <c r="I58" i="10"/>
  <c r="O63" i="47"/>
  <c r="O247" i="48"/>
  <c r="O239" i="48"/>
  <c r="O236" i="48"/>
  <c r="O233" i="48"/>
  <c r="O229" i="48"/>
  <c r="O225" i="48"/>
  <c r="O221" i="48"/>
  <c r="H67" i="10"/>
  <c r="G67" i="10"/>
  <c r="O316" i="49"/>
  <c r="H165" i="10"/>
  <c r="G165" i="10"/>
  <c r="O271" i="49"/>
  <c r="H175" i="10"/>
  <c r="G175" i="10"/>
  <c r="O238" i="49"/>
  <c r="G54" i="10"/>
  <c r="H54" i="10"/>
  <c r="O210" i="49"/>
  <c r="O249" i="48"/>
  <c r="O245" i="48"/>
  <c r="J119" i="10"/>
  <c r="I119" i="10"/>
  <c r="O189" i="47"/>
  <c r="J26" i="10"/>
  <c r="I26" i="10"/>
  <c r="O185" i="47"/>
  <c r="H46" i="10"/>
  <c r="O207" i="48"/>
  <c r="O203" i="48"/>
  <c r="O195" i="48"/>
  <c r="O191" i="48"/>
  <c r="O184" i="48"/>
  <c r="H11" i="56"/>
  <c r="O170" i="48"/>
  <c r="O53" i="48"/>
  <c r="O89" i="48"/>
  <c r="O66" i="48"/>
  <c r="O59" i="48"/>
  <c r="O6" i="48"/>
  <c r="G95" i="10"/>
  <c r="H95" i="10"/>
  <c r="O174" i="50"/>
  <c r="G166" i="10"/>
  <c r="H166" i="10"/>
  <c r="O139" i="50"/>
  <c r="G157" i="10"/>
  <c r="O127" i="50"/>
  <c r="H16" i="10"/>
  <c r="G16" i="10"/>
  <c r="H55" i="10"/>
  <c r="G55" i="10"/>
  <c r="G173" i="10"/>
  <c r="H173" i="10"/>
  <c r="O155" i="52"/>
  <c r="H113" i="10"/>
  <c r="G113" i="10"/>
  <c r="O102" i="52"/>
  <c r="G99" i="10"/>
  <c r="H99" i="10"/>
  <c r="O299" i="53"/>
  <c r="O262" i="53"/>
  <c r="H163" i="10"/>
  <c r="G163" i="10"/>
  <c r="G133" i="10"/>
  <c r="H133" i="10"/>
  <c r="O258" i="53"/>
  <c r="G126" i="10"/>
  <c r="O226" i="53"/>
  <c r="O213" i="48"/>
  <c r="O202" i="48"/>
  <c r="O190" i="48"/>
  <c r="O181" i="48"/>
  <c r="O147" i="48"/>
  <c r="O138" i="48"/>
  <c r="O108" i="48"/>
  <c r="J50" i="10"/>
  <c r="O88" i="48"/>
  <c r="I25" i="10"/>
  <c r="K145" i="10"/>
  <c r="L145" i="10"/>
  <c r="L63" i="10"/>
  <c r="K63" i="10"/>
  <c r="K13" i="10"/>
  <c r="L13" i="10"/>
  <c r="L103" i="10"/>
  <c r="K103" i="10"/>
  <c r="L110" i="10"/>
  <c r="K110" i="10"/>
  <c r="L66" i="10"/>
  <c r="K66" i="10"/>
  <c r="K90" i="10"/>
  <c r="L90" i="10"/>
  <c r="L92" i="10"/>
  <c r="K92" i="10"/>
  <c r="K71" i="10"/>
  <c r="L71" i="10"/>
  <c r="K77" i="10"/>
  <c r="L77" i="10"/>
  <c r="K134" i="10"/>
  <c r="L134" i="10"/>
  <c r="K108" i="10"/>
  <c r="L108" i="10"/>
  <c r="O209" i="48"/>
  <c r="O198" i="48"/>
  <c r="O194" i="48"/>
  <c r="O186" i="48"/>
  <c r="O183" i="48"/>
  <c r="O177" i="48"/>
  <c r="O174" i="48"/>
  <c r="O116" i="48"/>
  <c r="H50" i="10"/>
  <c r="H38" i="10"/>
  <c r="G25" i="10"/>
  <c r="O35" i="48"/>
  <c r="I145" i="10"/>
  <c r="J145" i="10"/>
  <c r="J63" i="10"/>
  <c r="I63" i="10"/>
  <c r="J13" i="10"/>
  <c r="I13" i="10"/>
  <c r="O337" i="51"/>
  <c r="K64" i="10"/>
  <c r="H145" i="10"/>
  <c r="G145" i="10"/>
  <c r="O298" i="49"/>
  <c r="G62" i="10"/>
  <c r="H63" i="10"/>
  <c r="G63" i="10"/>
  <c r="H13" i="10"/>
  <c r="G13" i="10"/>
  <c r="O207" i="50"/>
  <c r="O199" i="50"/>
  <c r="O191" i="50"/>
  <c r="O160" i="50"/>
  <c r="O152" i="50"/>
  <c r="O19" i="50"/>
  <c r="O126" i="50"/>
  <c r="O247" i="51"/>
  <c r="O349" i="51"/>
  <c r="O322" i="51"/>
  <c r="O296" i="51"/>
  <c r="O259" i="51"/>
  <c r="O250" i="51"/>
  <c r="O167" i="52"/>
  <c r="O158" i="52"/>
  <c r="O139" i="52"/>
  <c r="O320" i="53"/>
  <c r="O174" i="53"/>
  <c r="O171" i="53"/>
  <c r="O28" i="53"/>
  <c r="I64" i="10"/>
  <c r="K67" i="10"/>
  <c r="L67" i="10"/>
  <c r="K165" i="10"/>
  <c r="L165" i="10"/>
  <c r="L175" i="10"/>
  <c r="K175" i="10"/>
  <c r="L54" i="10"/>
  <c r="K54" i="10"/>
  <c r="G10" i="56"/>
  <c r="G42" i="10"/>
  <c r="H20" i="10"/>
  <c r="H14" i="56"/>
  <c r="O32" i="48"/>
  <c r="O10" i="48"/>
  <c r="O21" i="48"/>
  <c r="O24" i="48"/>
  <c r="H22" i="56"/>
  <c r="O100" i="49"/>
  <c r="I67" i="10"/>
  <c r="J67" i="10"/>
  <c r="I165" i="10"/>
  <c r="J165" i="10"/>
  <c r="J175" i="10"/>
  <c r="I175" i="10"/>
  <c r="I54" i="10"/>
  <c r="J54" i="10"/>
  <c r="J83" i="10"/>
  <c r="I83" i="10"/>
  <c r="J156" i="10"/>
  <c r="I156" i="10"/>
  <c r="J70" i="10"/>
  <c r="I70" i="10"/>
  <c r="I129" i="10"/>
  <c r="J129" i="10"/>
  <c r="I139" i="10"/>
  <c r="J139" i="10"/>
  <c r="I136" i="10"/>
  <c r="J136" i="10"/>
  <c r="I114" i="10"/>
  <c r="J114" i="10"/>
  <c r="J97" i="10"/>
  <c r="I97" i="10"/>
  <c r="J59" i="10"/>
  <c r="I59" i="10"/>
  <c r="J180" i="10"/>
  <c r="I180" i="10"/>
  <c r="G83" i="10"/>
  <c r="H83" i="10"/>
  <c r="O219" i="50"/>
  <c r="G156" i="10"/>
  <c r="H156" i="10"/>
  <c r="O155" i="50"/>
  <c r="H70" i="10"/>
  <c r="G70" i="10"/>
  <c r="O133" i="50"/>
  <c r="G129" i="10"/>
  <c r="H129" i="10"/>
  <c r="O354" i="51"/>
  <c r="H139" i="10"/>
  <c r="O313" i="51"/>
  <c r="G139" i="10"/>
  <c r="H136" i="10"/>
  <c r="O302" i="51"/>
  <c r="G136" i="10"/>
  <c r="H114" i="10"/>
  <c r="G114" i="10"/>
  <c r="O266" i="51"/>
  <c r="G97" i="10"/>
  <c r="H97" i="10"/>
  <c r="O264" i="51"/>
  <c r="O77" i="52"/>
  <c r="O163" i="52"/>
  <c r="O159" i="52"/>
  <c r="O157" i="52"/>
  <c r="O65" i="52"/>
  <c r="O150" i="52"/>
  <c r="O146" i="52"/>
  <c r="O142" i="52"/>
  <c r="O138" i="52"/>
  <c r="O135" i="52"/>
  <c r="O131" i="52"/>
  <c r="O128" i="52"/>
  <c r="O73" i="52"/>
  <c r="O122" i="52"/>
  <c r="O119" i="52"/>
  <c r="O117" i="52"/>
  <c r="O116" i="52"/>
  <c r="O113" i="52"/>
  <c r="O109" i="52"/>
  <c r="O106" i="52"/>
  <c r="O103" i="52"/>
  <c r="O101" i="52"/>
  <c r="O21" i="52"/>
  <c r="O94" i="52"/>
  <c r="O90" i="52"/>
  <c r="O75" i="52"/>
  <c r="O84" i="52"/>
  <c r="O80" i="52"/>
  <c r="G59" i="10"/>
  <c r="H59" i="10"/>
  <c r="O319" i="53"/>
  <c r="O316" i="53"/>
  <c r="O313" i="53"/>
  <c r="H180" i="10"/>
  <c r="G180" i="10"/>
  <c r="O310" i="53"/>
  <c r="O307" i="53"/>
  <c r="O304" i="53"/>
  <c r="O289" i="53"/>
  <c r="O133" i="53"/>
  <c r="O129" i="53"/>
  <c r="O8" i="53"/>
  <c r="O211" i="48"/>
  <c r="O200" i="48"/>
  <c r="O188" i="48"/>
  <c r="O164" i="48"/>
  <c r="O149" i="48"/>
  <c r="J37" i="10"/>
  <c r="O130" i="49"/>
  <c r="K69" i="10"/>
  <c r="L69" i="10"/>
  <c r="K124" i="10"/>
  <c r="L124" i="10"/>
  <c r="K155" i="10"/>
  <c r="L155" i="10"/>
  <c r="O172" i="48"/>
  <c r="O235" i="48"/>
  <c r="O231" i="48"/>
  <c r="O227" i="48"/>
  <c r="H120" i="10"/>
  <c r="N120" i="10" s="1"/>
  <c r="G120" i="10"/>
  <c r="O219" i="48"/>
  <c r="H72" i="10"/>
  <c r="O215" i="48"/>
  <c r="O208" i="48"/>
  <c r="O204" i="48"/>
  <c r="O192" i="48"/>
  <c r="O159" i="48"/>
  <c r="O168" i="48"/>
  <c r="O175" i="48"/>
  <c r="O157" i="48"/>
  <c r="O104" i="48"/>
  <c r="O109" i="48"/>
  <c r="O83" i="48"/>
  <c r="O117" i="48"/>
  <c r="H37" i="10"/>
  <c r="G37" i="10"/>
  <c r="G53" i="10"/>
  <c r="G52" i="10"/>
  <c r="H29" i="10"/>
  <c r="N29" i="10" s="1"/>
  <c r="G29" i="10"/>
  <c r="I69" i="10"/>
  <c r="J69" i="10"/>
  <c r="I124" i="10"/>
  <c r="J124" i="10"/>
  <c r="J155" i="10"/>
  <c r="I155" i="10"/>
  <c r="I140" i="10"/>
  <c r="J140" i="10"/>
  <c r="L46" i="10"/>
  <c r="G73" i="10"/>
  <c r="O237" i="49"/>
  <c r="G119" i="10"/>
  <c r="O233" i="49"/>
  <c r="G10" i="10"/>
  <c r="H69" i="10"/>
  <c r="G69" i="10"/>
  <c r="O226" i="50"/>
  <c r="G124" i="10"/>
  <c r="H124" i="10"/>
  <c r="O193" i="50"/>
  <c r="G155" i="10"/>
  <c r="H155" i="10"/>
  <c r="O338" i="51"/>
  <c r="H140" i="10"/>
  <c r="G140" i="10"/>
  <c r="O268" i="51"/>
  <c r="H137" i="10"/>
  <c r="G137" i="10"/>
  <c r="O89" i="52"/>
  <c r="G151" i="10"/>
  <c r="H151" i="10"/>
  <c r="O275" i="53"/>
  <c r="G176" i="10"/>
  <c r="H176" i="10"/>
  <c r="O169" i="53"/>
  <c r="O312" i="47"/>
  <c r="O307" i="47"/>
  <c r="O301" i="47"/>
  <c r="O295" i="47"/>
  <c r="O290" i="47"/>
  <c r="O284" i="47"/>
  <c r="J68" i="10"/>
  <c r="I68" i="10"/>
  <c r="O279" i="47"/>
  <c r="O273" i="47"/>
  <c r="J144" i="10"/>
  <c r="I144" i="10"/>
  <c r="O268" i="47"/>
  <c r="O262" i="47"/>
  <c r="O256" i="47"/>
  <c r="O250" i="47"/>
  <c r="I61" i="10"/>
  <c r="O43" i="47"/>
  <c r="O234" i="47"/>
  <c r="O228" i="47"/>
  <c r="O217" i="47"/>
  <c r="O212" i="47"/>
  <c r="O207" i="47"/>
  <c r="O201" i="47"/>
  <c r="O195" i="47"/>
  <c r="O190" i="47"/>
  <c r="O186" i="47"/>
  <c r="O180" i="47"/>
  <c r="O174" i="47"/>
  <c r="O163" i="47"/>
  <c r="O154" i="47"/>
  <c r="O147" i="47"/>
  <c r="O139" i="47"/>
  <c r="I29" i="56"/>
  <c r="J29" i="56"/>
  <c r="O134" i="47"/>
  <c r="O128" i="47"/>
  <c r="O123" i="47"/>
  <c r="O103" i="47"/>
  <c r="O117" i="47"/>
  <c r="O112" i="47"/>
  <c r="O108" i="47"/>
  <c r="O50" i="47"/>
  <c r="O70" i="47"/>
  <c r="O53" i="47"/>
  <c r="O87" i="47"/>
  <c r="O84" i="47"/>
  <c r="O40" i="47"/>
  <c r="O55" i="47"/>
  <c r="O54" i="47"/>
  <c r="O48" i="47"/>
  <c r="O26" i="47"/>
  <c r="O16" i="47"/>
  <c r="O18" i="47"/>
  <c r="O19" i="47"/>
  <c r="K148" i="10"/>
  <c r="L148" i="10"/>
  <c r="L119" i="10"/>
  <c r="K119" i="10"/>
  <c r="K26" i="10"/>
  <c r="O234" i="48"/>
  <c r="O226" i="48"/>
  <c r="O222" i="48"/>
  <c r="J46" i="10"/>
  <c r="O199" i="48"/>
  <c r="O178" i="48"/>
  <c r="O148" i="48"/>
  <c r="O139" i="48"/>
  <c r="O129" i="48"/>
  <c r="O64" i="48"/>
  <c r="O51" i="48"/>
  <c r="O38" i="48"/>
  <c r="O17" i="48"/>
  <c r="O28" i="48"/>
  <c r="O91" i="49"/>
  <c r="O62" i="49"/>
  <c r="O301" i="53"/>
  <c r="O297" i="53"/>
  <c r="O293" i="53"/>
  <c r="O285" i="53"/>
  <c r="O149" i="53"/>
  <c r="O279" i="53"/>
  <c r="O276" i="53"/>
  <c r="O270" i="53"/>
  <c r="O268" i="53"/>
  <c r="O264" i="53"/>
  <c r="O260" i="53"/>
  <c r="O132" i="53"/>
  <c r="O253" i="53"/>
  <c r="O250" i="53"/>
  <c r="O107" i="53"/>
  <c r="O243" i="53"/>
  <c r="O239" i="53"/>
  <c r="O139" i="53"/>
  <c r="O232" i="53"/>
  <c r="O228" i="53"/>
  <c r="O147" i="53"/>
  <c r="O221" i="53"/>
  <c r="O217" i="53"/>
  <c r="O213" i="53"/>
  <c r="O131" i="53"/>
  <c r="O206" i="53"/>
  <c r="K140" i="10"/>
  <c r="L140" i="10"/>
  <c r="K137" i="10"/>
  <c r="L137" i="10"/>
  <c r="L151" i="10"/>
  <c r="K151" i="10"/>
  <c r="L176" i="10"/>
  <c r="K176" i="10"/>
  <c r="I137" i="10"/>
  <c r="J137" i="10"/>
  <c r="I151" i="10"/>
  <c r="J151" i="10"/>
  <c r="J176" i="10"/>
  <c r="I176" i="10"/>
  <c r="K95" i="10"/>
  <c r="L95" i="10"/>
  <c r="K166" i="10"/>
  <c r="L166" i="10"/>
  <c r="L16" i="10"/>
  <c r="K16" i="10"/>
  <c r="K55" i="10"/>
  <c r="L55" i="10"/>
  <c r="L173" i="10"/>
  <c r="K173" i="10"/>
  <c r="L113" i="10"/>
  <c r="K113" i="10"/>
  <c r="K99" i="10"/>
  <c r="L99" i="10"/>
  <c r="K163" i="10"/>
  <c r="L163" i="10"/>
  <c r="K133" i="10"/>
  <c r="L133" i="10"/>
  <c r="I95" i="10"/>
  <c r="J95" i="10"/>
  <c r="I166" i="10"/>
  <c r="J166" i="10"/>
  <c r="J16" i="10"/>
  <c r="I16" i="10"/>
  <c r="J55" i="10"/>
  <c r="I55" i="10"/>
  <c r="I173" i="10"/>
  <c r="J173" i="10"/>
  <c r="J113" i="10"/>
  <c r="I113" i="10"/>
  <c r="I99" i="10"/>
  <c r="J99" i="10"/>
  <c r="J163" i="10"/>
  <c r="I163" i="10"/>
  <c r="J133" i="10"/>
  <c r="I133" i="10"/>
  <c r="J103" i="10"/>
  <c r="I103" i="10"/>
  <c r="J110" i="10"/>
  <c r="I110" i="10"/>
  <c r="J66" i="10"/>
  <c r="I66" i="10"/>
  <c r="J90" i="10"/>
  <c r="I90" i="10"/>
  <c r="J92" i="10"/>
  <c r="I92" i="10"/>
  <c r="J71" i="10"/>
  <c r="I71" i="10"/>
  <c r="I77" i="10"/>
  <c r="J77" i="10"/>
  <c r="I134" i="10"/>
  <c r="J134" i="10"/>
  <c r="I108" i="10"/>
  <c r="J108" i="10"/>
  <c r="O228" i="50"/>
  <c r="G103" i="10"/>
  <c r="H103" i="10"/>
  <c r="O224" i="50"/>
  <c r="O220" i="50"/>
  <c r="O216" i="50"/>
  <c r="O123" i="50"/>
  <c r="O211" i="50"/>
  <c r="O203" i="50"/>
  <c r="H110" i="10"/>
  <c r="G110" i="10"/>
  <c r="O195" i="50"/>
  <c r="O187" i="50"/>
  <c r="O108" i="50"/>
  <c r="O181" i="50"/>
  <c r="O177" i="50"/>
  <c r="O173" i="50"/>
  <c r="G61" i="10"/>
  <c r="O170" i="50"/>
  <c r="O167" i="50"/>
  <c r="O163" i="50"/>
  <c r="O156" i="50"/>
  <c r="O110" i="50"/>
  <c r="O142" i="50"/>
  <c r="O138" i="50"/>
  <c r="O134" i="50"/>
  <c r="O130" i="50"/>
  <c r="H66" i="10"/>
  <c r="G66" i="10"/>
  <c r="O371" i="51"/>
  <c r="O367" i="51"/>
  <c r="O365" i="51"/>
  <c r="O362" i="51"/>
  <c r="O355" i="51"/>
  <c r="O245" i="51"/>
  <c r="O353" i="51"/>
  <c r="H90" i="10"/>
  <c r="G90" i="10"/>
  <c r="O345" i="51"/>
  <c r="O342" i="51"/>
  <c r="O340" i="51"/>
  <c r="O336" i="51"/>
  <c r="O332" i="51"/>
  <c r="O329" i="51"/>
  <c r="O326" i="51"/>
  <c r="O318" i="51"/>
  <c r="O314" i="51"/>
  <c r="O307" i="51"/>
  <c r="O303" i="51"/>
  <c r="O299" i="51"/>
  <c r="O292" i="51"/>
  <c r="O289" i="51"/>
  <c r="O286" i="51"/>
  <c r="O282" i="51"/>
  <c r="O278" i="51"/>
  <c r="O274" i="51"/>
  <c r="O209" i="51"/>
  <c r="G92" i="10"/>
  <c r="H92" i="10"/>
  <c r="O267" i="51"/>
  <c r="H71" i="10"/>
  <c r="G71" i="10"/>
  <c r="O234" i="51"/>
  <c r="O233" i="51"/>
  <c r="O256" i="51"/>
  <c r="O253" i="51"/>
  <c r="G77" i="10"/>
  <c r="H77" i="10"/>
  <c r="O164" i="52"/>
  <c r="O160" i="52"/>
  <c r="O154" i="52"/>
  <c r="O151" i="52"/>
  <c r="O147" i="52"/>
  <c r="O143" i="52"/>
  <c r="O58" i="52"/>
  <c r="O132" i="52"/>
  <c r="O129" i="52"/>
  <c r="O125" i="52"/>
  <c r="O123" i="52"/>
  <c r="O120" i="52"/>
  <c r="O19" i="52"/>
  <c r="O76" i="52"/>
  <c r="O114" i="52"/>
  <c r="O110" i="52"/>
  <c r="O107" i="52"/>
  <c r="G134" i="10"/>
  <c r="H134" i="10"/>
  <c r="O104" i="52"/>
  <c r="O98" i="52"/>
  <c r="O95" i="52"/>
  <c r="O91" i="52"/>
  <c r="O87" i="52"/>
  <c r="O40" i="52"/>
  <c r="O317" i="53"/>
  <c r="O314" i="53"/>
  <c r="O311" i="53"/>
  <c r="O308" i="53"/>
  <c r="O305" i="53"/>
  <c r="O302" i="53"/>
  <c r="O298" i="53"/>
  <c r="O294" i="53"/>
  <c r="O286" i="53"/>
  <c r="G108" i="10"/>
  <c r="H108" i="10"/>
  <c r="O283" i="53"/>
  <c r="O280" i="53"/>
  <c r="O277" i="53"/>
  <c r="O273" i="53"/>
  <c r="O271" i="53"/>
  <c r="O94" i="53"/>
  <c r="O265" i="53"/>
  <c r="O261" i="53"/>
  <c r="O257" i="53"/>
  <c r="O254" i="53"/>
  <c r="O251" i="53"/>
  <c r="O247" i="53"/>
  <c r="O244" i="53"/>
  <c r="O240" i="53"/>
  <c r="O236" i="53"/>
  <c r="O233" i="53"/>
  <c r="O229" i="53"/>
  <c r="O225" i="53"/>
  <c r="O222" i="53"/>
  <c r="O218" i="53"/>
  <c r="O214" i="53"/>
  <c r="O210" i="53"/>
  <c r="O207" i="53"/>
  <c r="O204" i="53"/>
  <c r="O203" i="53"/>
  <c r="O146" i="53"/>
  <c r="O197" i="53"/>
  <c r="O193" i="53"/>
  <c r="O189" i="53"/>
  <c r="O185" i="53"/>
  <c r="O181" i="53"/>
  <c r="O144" i="53"/>
  <c r="O177" i="53"/>
  <c r="O167" i="53"/>
  <c r="O164" i="53"/>
  <c r="O161" i="53"/>
  <c r="O157" i="53"/>
  <c r="O153" i="53"/>
  <c r="L83" i="10"/>
  <c r="K83" i="10"/>
  <c r="L156" i="10"/>
  <c r="K156" i="10"/>
  <c r="K70" i="10"/>
  <c r="L70" i="10"/>
  <c r="L129" i="10"/>
  <c r="K129" i="10"/>
  <c r="M129" i="10" s="1"/>
  <c r="O129" i="10" s="1"/>
  <c r="K139" i="10"/>
  <c r="L139" i="10"/>
  <c r="K136" i="10"/>
  <c r="L136" i="10"/>
  <c r="K114" i="10"/>
  <c r="L114" i="10"/>
  <c r="L97" i="10"/>
  <c r="K97" i="10"/>
  <c r="L59" i="10"/>
  <c r="K59" i="10"/>
  <c r="L180" i="10"/>
  <c r="K180" i="10"/>
  <c r="K82" i="10"/>
  <c r="L82" i="10"/>
  <c r="G29" i="56"/>
  <c r="L10" i="10"/>
  <c r="L27" i="56"/>
  <c r="L26" i="10"/>
  <c r="I82" i="10"/>
  <c r="J82" i="10"/>
  <c r="G82" i="10"/>
  <c r="H82" i="10"/>
  <c r="O184" i="53"/>
  <c r="O180" i="53"/>
  <c r="O99" i="53"/>
  <c r="O86" i="53"/>
  <c r="O173" i="53"/>
  <c r="O170" i="53"/>
  <c r="O114" i="53"/>
  <c r="O160" i="53"/>
  <c r="O156" i="53"/>
  <c r="J10" i="10"/>
  <c r="M179" i="10"/>
  <c r="O179" i="10" s="1"/>
  <c r="J61" i="10"/>
  <c r="J15" i="10"/>
  <c r="J32" i="10"/>
  <c r="H73" i="10"/>
  <c r="H29" i="56"/>
  <c r="H15" i="10"/>
  <c r="G57" i="10"/>
  <c r="G27" i="56"/>
  <c r="H57" i="10"/>
  <c r="H157" i="10"/>
  <c r="H27" i="56"/>
  <c r="H10" i="10"/>
  <c r="H61" i="10"/>
  <c r="H26" i="10"/>
  <c r="H43" i="10"/>
  <c r="M174" i="10"/>
  <c r="O174" i="10" s="1"/>
  <c r="H126" i="10"/>
  <c r="G68" i="10"/>
  <c r="G15" i="10"/>
  <c r="H68" i="10"/>
  <c r="H144" i="10"/>
  <c r="H32" i="10"/>
  <c r="H48" i="10"/>
  <c r="H58" i="10"/>
  <c r="H148" i="10"/>
  <c r="H119" i="10"/>
  <c r="H62" i="10"/>
  <c r="A24" i="46"/>
  <c r="N161" i="10"/>
  <c r="N159" i="10"/>
  <c r="N153" i="10"/>
  <c r="N118" i="10"/>
  <c r="N115" i="10"/>
  <c r="N112" i="10"/>
  <c r="N109" i="10"/>
  <c r="N106" i="10"/>
  <c r="N100" i="10"/>
  <c r="N94" i="10"/>
  <c r="M79" i="10"/>
  <c r="O79" i="10" s="1"/>
  <c r="A34" i="46"/>
  <c r="C7" i="59" s="1"/>
  <c r="M171" i="10"/>
  <c r="O171" i="10" s="1"/>
  <c r="M128" i="10"/>
  <c r="O128" i="10" s="1"/>
  <c r="G26" i="10"/>
  <c r="N179" i="10"/>
  <c r="N170" i="10"/>
  <c r="N167" i="10"/>
  <c r="N121" i="10"/>
  <c r="M125" i="10"/>
  <c r="O125" i="10" s="1"/>
  <c r="M115" i="10"/>
  <c r="O115" i="10" s="1"/>
  <c r="A9" i="46"/>
  <c r="C5" i="59" s="1"/>
  <c r="M158" i="10"/>
  <c r="O158" i="10" s="1"/>
  <c r="M131" i="10"/>
  <c r="O131" i="10" s="1"/>
  <c r="M117" i="10"/>
  <c r="O117" i="10" s="1"/>
  <c r="M127" i="10"/>
  <c r="O127" i="10" s="1"/>
  <c r="M105" i="10"/>
  <c r="O105" i="10" s="1"/>
  <c r="N162" i="10"/>
  <c r="N160" i="10"/>
  <c r="N154" i="10"/>
  <c r="M154" i="10"/>
  <c r="O154" i="10" s="1"/>
  <c r="M107" i="10"/>
  <c r="O107" i="10" s="1"/>
  <c r="N177" i="10"/>
  <c r="N174" i="10"/>
  <c r="N171" i="10"/>
  <c r="N168" i="10"/>
  <c r="J17" i="56"/>
  <c r="I17" i="56"/>
  <c r="G22" i="10"/>
  <c r="G123" i="10"/>
  <c r="G20" i="10"/>
  <c r="G47" i="10"/>
  <c r="K72" i="10"/>
  <c r="L72" i="10"/>
  <c r="L74" i="10"/>
  <c r="K74" i="10"/>
  <c r="L23" i="10"/>
  <c r="K23" i="10"/>
  <c r="L17" i="10"/>
  <c r="K17" i="10"/>
  <c r="L18" i="56"/>
  <c r="K18" i="56"/>
  <c r="L6" i="56"/>
  <c r="K6" i="56"/>
  <c r="K8" i="57"/>
  <c r="L8" i="57"/>
  <c r="L7" i="57"/>
  <c r="K7" i="57"/>
  <c r="K6" i="57"/>
  <c r="L6" i="57"/>
  <c r="O214" i="48"/>
  <c r="K46" i="10"/>
  <c r="H12" i="56"/>
  <c r="G12" i="56"/>
  <c r="G56" i="10"/>
  <c r="L28" i="10"/>
  <c r="K28" i="10"/>
  <c r="K21" i="56"/>
  <c r="L21" i="56"/>
  <c r="J30" i="10"/>
  <c r="I30" i="10"/>
  <c r="J74" i="10"/>
  <c r="I74" i="10"/>
  <c r="J23" i="10"/>
  <c r="I23" i="10"/>
  <c r="J17" i="10"/>
  <c r="I17" i="10"/>
  <c r="J18" i="56"/>
  <c r="I18" i="56"/>
  <c r="J28" i="10"/>
  <c r="I28" i="10"/>
  <c r="J53" i="10"/>
  <c r="J15" i="56"/>
  <c r="I15" i="56"/>
  <c r="J52" i="10"/>
  <c r="J20" i="56"/>
  <c r="I20" i="56"/>
  <c r="I21" i="56"/>
  <c r="J21" i="56"/>
  <c r="I12" i="10"/>
  <c r="J12" i="10"/>
  <c r="J6" i="56"/>
  <c r="I6" i="56"/>
  <c r="J8" i="57"/>
  <c r="I8" i="57"/>
  <c r="J7" i="57"/>
  <c r="I7" i="57"/>
  <c r="I6" i="57"/>
  <c r="J6" i="57"/>
  <c r="K164" i="10"/>
  <c r="K50" i="10"/>
  <c r="K65" i="10"/>
  <c r="K130" i="10"/>
  <c r="I46" i="10"/>
  <c r="H60" i="10"/>
  <c r="N60" i="10" s="1"/>
  <c r="G60" i="10"/>
  <c r="O34" i="48"/>
  <c r="G7" i="10"/>
  <c r="G152" i="10"/>
  <c r="L30" i="10"/>
  <c r="K30" i="10"/>
  <c r="H30" i="10"/>
  <c r="G30" i="10"/>
  <c r="H74" i="10"/>
  <c r="G74" i="10"/>
  <c r="H23" i="10"/>
  <c r="G23" i="10"/>
  <c r="H17" i="10"/>
  <c r="G17" i="10"/>
  <c r="H18" i="56"/>
  <c r="G18" i="56"/>
  <c r="H28" i="10"/>
  <c r="G28" i="10"/>
  <c r="H53" i="10"/>
  <c r="G15" i="56"/>
  <c r="H15" i="56"/>
  <c r="H52" i="10"/>
  <c r="O80" i="48"/>
  <c r="H20" i="56"/>
  <c r="G20" i="56"/>
  <c r="O58" i="48"/>
  <c r="H21" i="56"/>
  <c r="G21" i="56"/>
  <c r="H12" i="10"/>
  <c r="G12" i="10"/>
  <c r="O43" i="48"/>
  <c r="I164" i="10"/>
  <c r="I50" i="10"/>
  <c r="I65" i="10"/>
  <c r="I130" i="10"/>
  <c r="M98" i="10"/>
  <c r="O98" i="10" s="1"/>
  <c r="G46" i="10"/>
  <c r="M93" i="10"/>
  <c r="O93" i="10" s="1"/>
  <c r="G182" i="10"/>
  <c r="L15" i="56"/>
  <c r="K15" i="56"/>
  <c r="K20" i="56"/>
  <c r="L20" i="56"/>
  <c r="K12" i="10"/>
  <c r="L12" i="10"/>
  <c r="L56" i="10"/>
  <c r="L11" i="56"/>
  <c r="K11" i="56"/>
  <c r="L49" i="10"/>
  <c r="K49" i="10"/>
  <c r="L33" i="10"/>
  <c r="K33" i="10"/>
  <c r="L21" i="10"/>
  <c r="K21" i="10"/>
  <c r="K14" i="10"/>
  <c r="L14" i="10"/>
  <c r="L47" i="10"/>
  <c r="K24" i="56"/>
  <c r="L24" i="56"/>
  <c r="K35" i="10"/>
  <c r="L35" i="10"/>
  <c r="K8" i="10"/>
  <c r="L8" i="10"/>
  <c r="L26" i="56"/>
  <c r="K26" i="56"/>
  <c r="L19" i="56"/>
  <c r="K19" i="56"/>
  <c r="L9" i="10"/>
  <c r="K9" i="10"/>
  <c r="K7" i="56"/>
  <c r="L7" i="56"/>
  <c r="K9" i="57"/>
  <c r="L9" i="57"/>
  <c r="L6" i="10"/>
  <c r="K6" i="10"/>
  <c r="O246" i="48"/>
  <c r="O223" i="48"/>
  <c r="O179" i="48"/>
  <c r="M181" i="10"/>
  <c r="O181" i="10" s="1"/>
  <c r="M178" i="10"/>
  <c r="O178" i="10" s="1"/>
  <c r="M170" i="10"/>
  <c r="O170" i="10" s="1"/>
  <c r="M167" i="10"/>
  <c r="O167" i="10" s="1"/>
  <c r="G164" i="10"/>
  <c r="M161" i="10"/>
  <c r="O161" i="10" s="1"/>
  <c r="G50" i="10"/>
  <c r="G65" i="10"/>
  <c r="G130" i="10"/>
  <c r="G64" i="10"/>
  <c r="J11" i="56"/>
  <c r="I11" i="56"/>
  <c r="J49" i="10"/>
  <c r="I49" i="10"/>
  <c r="I14" i="10"/>
  <c r="J14" i="10"/>
  <c r="I24" i="56"/>
  <c r="J24" i="56"/>
  <c r="J26" i="56"/>
  <c r="I26" i="56"/>
  <c r="I7" i="56"/>
  <c r="J7" i="56"/>
  <c r="O210" i="48"/>
  <c r="I72" i="10"/>
  <c r="N31" i="10"/>
  <c r="H56" i="10"/>
  <c r="H49" i="10"/>
  <c r="G49" i="10"/>
  <c r="H33" i="10"/>
  <c r="G33" i="10"/>
  <c r="H21" i="10"/>
  <c r="G21" i="10"/>
  <c r="G14" i="10"/>
  <c r="H14" i="10"/>
  <c r="G41" i="10"/>
  <c r="O84" i="48"/>
  <c r="H47" i="10"/>
  <c r="H24" i="56"/>
  <c r="G35" i="10"/>
  <c r="H35" i="10"/>
  <c r="G8" i="10"/>
  <c r="O44" i="48"/>
  <c r="H26" i="56"/>
  <c r="G26" i="56"/>
  <c r="H19" i="56"/>
  <c r="G9" i="10"/>
  <c r="H9" i="10"/>
  <c r="O22" i="48"/>
  <c r="O20" i="48"/>
  <c r="K31" i="10"/>
  <c r="K51" i="10"/>
  <c r="K38" i="10"/>
  <c r="G72" i="10"/>
  <c r="H23" i="56"/>
  <c r="G23" i="56"/>
  <c r="G40" i="10"/>
  <c r="H40" i="10"/>
  <c r="K17" i="56"/>
  <c r="L17" i="56"/>
  <c r="N51" i="10"/>
  <c r="O102" i="48"/>
  <c r="O71" i="48"/>
  <c r="K25" i="56"/>
  <c r="L25" i="56"/>
  <c r="J56" i="10"/>
  <c r="J33" i="10"/>
  <c r="I33" i="10"/>
  <c r="J21" i="10"/>
  <c r="I21" i="10"/>
  <c r="I8" i="10"/>
  <c r="J8" i="10"/>
  <c r="J19" i="56"/>
  <c r="I19" i="56"/>
  <c r="J9" i="10"/>
  <c r="I9" i="10"/>
  <c r="I9" i="57"/>
  <c r="J9" i="57"/>
  <c r="J6" i="10"/>
  <c r="I6" i="10"/>
  <c r="K13" i="56"/>
  <c r="L13" i="56"/>
  <c r="K25" i="10"/>
  <c r="L25" i="10"/>
  <c r="L11" i="57"/>
  <c r="K11" i="57"/>
  <c r="K27" i="10"/>
  <c r="L27" i="10"/>
  <c r="K8" i="56"/>
  <c r="L8" i="56"/>
  <c r="O162" i="48"/>
  <c r="O197" i="48"/>
  <c r="O176" i="48"/>
  <c r="I31" i="10"/>
  <c r="I51" i="10"/>
  <c r="I38" i="10"/>
  <c r="O238" i="48"/>
  <c r="K19" i="10"/>
  <c r="L19" i="10"/>
  <c r="I13" i="56"/>
  <c r="J13" i="56"/>
  <c r="J25" i="10"/>
  <c r="J11" i="57"/>
  <c r="I11" i="57"/>
  <c r="I27" i="10"/>
  <c r="J27" i="10"/>
  <c r="J8" i="56"/>
  <c r="I8" i="56"/>
  <c r="O253" i="48"/>
  <c r="O242" i="48"/>
  <c r="O196" i="48"/>
  <c r="M177" i="10"/>
  <c r="O177" i="10" s="1"/>
  <c r="G31" i="10"/>
  <c r="M172" i="10"/>
  <c r="O172" i="10" s="1"/>
  <c r="M169" i="10"/>
  <c r="O169" i="10" s="1"/>
  <c r="M168" i="10"/>
  <c r="O168" i="10" s="1"/>
  <c r="M159" i="10"/>
  <c r="O159" i="10" s="1"/>
  <c r="M153" i="10"/>
  <c r="O153" i="10" s="1"/>
  <c r="M150" i="10"/>
  <c r="O150" i="10" s="1"/>
  <c r="M146" i="10"/>
  <c r="O146" i="10" s="1"/>
  <c r="M142" i="10"/>
  <c r="O142" i="10" s="1"/>
  <c r="M135" i="10"/>
  <c r="O135" i="10" s="1"/>
  <c r="M132" i="10"/>
  <c r="O132" i="10" s="1"/>
  <c r="M121" i="10"/>
  <c r="O121" i="10" s="1"/>
  <c r="M116" i="10"/>
  <c r="O116" i="10" s="1"/>
  <c r="G51" i="10"/>
  <c r="M109" i="10"/>
  <c r="O109" i="10" s="1"/>
  <c r="M106" i="10"/>
  <c r="O106" i="10" s="1"/>
  <c r="M104" i="10"/>
  <c r="O104" i="10" s="1"/>
  <c r="G38" i="10"/>
  <c r="M102" i="10"/>
  <c r="O102" i="10" s="1"/>
  <c r="O119" i="48"/>
  <c r="O130" i="48"/>
  <c r="O95" i="48"/>
  <c r="O76" i="48"/>
  <c r="L11" i="10"/>
  <c r="K11" i="10"/>
  <c r="L16" i="56"/>
  <c r="K16" i="56"/>
  <c r="I39" i="10"/>
  <c r="J39" i="10"/>
  <c r="J44" i="10"/>
  <c r="I44" i="10"/>
  <c r="J36" i="10"/>
  <c r="I36" i="10"/>
  <c r="I24" i="10"/>
  <c r="J24" i="10"/>
  <c r="J34" i="10"/>
  <c r="I34" i="10"/>
  <c r="N50" i="10"/>
  <c r="O55" i="48"/>
  <c r="O40" i="48"/>
  <c r="H19" i="10"/>
  <c r="G19" i="10"/>
  <c r="O46" i="48"/>
  <c r="O39" i="48"/>
  <c r="O36" i="48"/>
  <c r="O41" i="48"/>
  <c r="O19" i="48"/>
  <c r="H25" i="10"/>
  <c r="O29" i="48"/>
  <c r="H45" i="10"/>
  <c r="G45" i="10"/>
  <c r="H28" i="56"/>
  <c r="G28" i="56"/>
  <c r="N164" i="10"/>
  <c r="J47" i="10"/>
  <c r="I35" i="10"/>
  <c r="J35" i="10"/>
  <c r="O187" i="48"/>
  <c r="H25" i="56"/>
  <c r="G25" i="56"/>
  <c r="O163" i="48"/>
  <c r="O61" i="48"/>
  <c r="O98" i="48"/>
  <c r="O30" i="48"/>
  <c r="J11" i="10"/>
  <c r="I11" i="10"/>
  <c r="J16" i="56"/>
  <c r="I16" i="56"/>
  <c r="N130" i="10"/>
  <c r="G39" i="10"/>
  <c r="H39" i="10"/>
  <c r="H44" i="10"/>
  <c r="G44" i="10"/>
  <c r="H36" i="10"/>
  <c r="G36" i="10"/>
  <c r="G24" i="10"/>
  <c r="H24" i="10"/>
  <c r="H34" i="10"/>
  <c r="G34" i="10"/>
  <c r="O87" i="48"/>
  <c r="O49" i="48"/>
  <c r="L18" i="10"/>
  <c r="K18" i="10"/>
  <c r="L23" i="56"/>
  <c r="K23" i="56"/>
  <c r="K40" i="10"/>
  <c r="L40" i="10"/>
  <c r="L22" i="10"/>
  <c r="L64" i="10"/>
  <c r="K45" i="10"/>
  <c r="L45" i="10"/>
  <c r="L42" i="10"/>
  <c r="L41" i="10"/>
  <c r="K41" i="10"/>
  <c r="K10" i="56"/>
  <c r="L10" i="56"/>
  <c r="K28" i="56"/>
  <c r="L28" i="56"/>
  <c r="L20" i="10"/>
  <c r="K7" i="10"/>
  <c r="K12" i="56"/>
  <c r="L12" i="56"/>
  <c r="K14" i="56"/>
  <c r="L14" i="56"/>
  <c r="L10" i="57"/>
  <c r="K10" i="57"/>
  <c r="K9" i="56"/>
  <c r="L9" i="56"/>
  <c r="L22" i="56"/>
  <c r="K22" i="56"/>
  <c r="O217" i="48"/>
  <c r="O206" i="48"/>
  <c r="K182" i="10"/>
  <c r="K22" i="10"/>
  <c r="K152" i="10"/>
  <c r="K47" i="10"/>
  <c r="K56" i="10"/>
  <c r="K42" i="10"/>
  <c r="K123" i="10"/>
  <c r="K120" i="10"/>
  <c r="K20" i="10"/>
  <c r="K37" i="10"/>
  <c r="K29" i="10"/>
  <c r="K53" i="10"/>
  <c r="K52" i="10"/>
  <c r="K60" i="10"/>
  <c r="O111" i="48"/>
  <c r="J25" i="56"/>
  <c r="I25" i="56"/>
  <c r="L39" i="10"/>
  <c r="K39" i="10"/>
  <c r="L44" i="10"/>
  <c r="K44" i="10"/>
  <c r="L36" i="10"/>
  <c r="K36" i="10"/>
  <c r="L24" i="10"/>
  <c r="K24" i="10"/>
  <c r="L34" i="10"/>
  <c r="K34" i="10"/>
  <c r="I19" i="10"/>
  <c r="J19" i="10"/>
  <c r="O161" i="48"/>
  <c r="O86" i="48"/>
  <c r="O56" i="48"/>
  <c r="O13" i="48"/>
  <c r="H11" i="10"/>
  <c r="G11" i="10"/>
  <c r="G16" i="56"/>
  <c r="H16" i="56"/>
  <c r="N38" i="10"/>
  <c r="G9" i="57"/>
  <c r="G27" i="10"/>
  <c r="H27" i="10"/>
  <c r="O252" i="48"/>
  <c r="O241" i="48"/>
  <c r="O218" i="48"/>
  <c r="O107" i="48"/>
  <c r="O73" i="48"/>
  <c r="O48" i="48"/>
  <c r="O16" i="48"/>
  <c r="I18" i="10"/>
  <c r="J18" i="10"/>
  <c r="J23" i="56"/>
  <c r="I23" i="56"/>
  <c r="I40" i="10"/>
  <c r="J40" i="10"/>
  <c r="J22" i="10"/>
  <c r="J64" i="10"/>
  <c r="I45" i="10"/>
  <c r="J45" i="10"/>
  <c r="J42" i="10"/>
  <c r="J41" i="10"/>
  <c r="I41" i="10"/>
  <c r="I10" i="56"/>
  <c r="J10" i="56"/>
  <c r="J28" i="56"/>
  <c r="I28" i="56"/>
  <c r="J20" i="10"/>
  <c r="J7" i="10"/>
  <c r="I7" i="10"/>
  <c r="J12" i="56"/>
  <c r="I12" i="56"/>
  <c r="I14" i="56"/>
  <c r="J14" i="56"/>
  <c r="I10" i="57"/>
  <c r="J10" i="57"/>
  <c r="J9" i="56"/>
  <c r="I9" i="56"/>
  <c r="J22" i="56"/>
  <c r="I22" i="56"/>
  <c r="O169" i="48"/>
  <c r="O228" i="48"/>
  <c r="O173" i="48"/>
  <c r="I182" i="10"/>
  <c r="I22" i="10"/>
  <c r="I152" i="10"/>
  <c r="I47" i="10"/>
  <c r="I56" i="10"/>
  <c r="I42" i="10"/>
  <c r="I123" i="10"/>
  <c r="I120" i="10"/>
  <c r="I20" i="10"/>
  <c r="I37" i="10"/>
  <c r="I29" i="10"/>
  <c r="I53" i="10"/>
  <c r="I52" i="10"/>
  <c r="I60" i="10"/>
  <c r="M101" i="10"/>
  <c r="O101" i="10" s="1"/>
  <c r="M96" i="10"/>
  <c r="O96" i="10" s="1"/>
  <c r="M94" i="10"/>
  <c r="O94" i="10" s="1"/>
  <c r="M91" i="10"/>
  <c r="O91" i="10" s="1"/>
  <c r="M88" i="10"/>
  <c r="O88" i="10" s="1"/>
  <c r="M85" i="10"/>
  <c r="O85" i="10" s="1"/>
  <c r="M78" i="10"/>
  <c r="O78" i="10" s="1"/>
  <c r="M76" i="10"/>
  <c r="O76" i="10" s="1"/>
  <c r="N181" i="10"/>
  <c r="N178" i="10"/>
  <c r="N172" i="10"/>
  <c r="N169" i="10"/>
  <c r="N158" i="10"/>
  <c r="N149" i="10"/>
  <c r="N146" i="10"/>
  <c r="N141" i="10"/>
  <c r="N138" i="10"/>
  <c r="N135" i="10"/>
  <c r="N132" i="10"/>
  <c r="N117" i="10"/>
  <c r="N111" i="10"/>
  <c r="N105" i="10"/>
  <c r="N102" i="10"/>
  <c r="N96" i="10"/>
  <c r="N93" i="10"/>
  <c r="N89" i="10"/>
  <c r="N86" i="10"/>
  <c r="N80" i="10"/>
  <c r="N78" i="10"/>
  <c r="N75" i="10"/>
  <c r="M87" i="10"/>
  <c r="O87" i="10" s="1"/>
  <c r="M84" i="10"/>
  <c r="O84" i="10" s="1"/>
  <c r="M81" i="10"/>
  <c r="O81" i="10" s="1"/>
  <c r="M75" i="10"/>
  <c r="O75" i="10" s="1"/>
  <c r="N143" i="10"/>
  <c r="N131" i="10"/>
  <c r="N128" i="10"/>
  <c r="N125" i="10"/>
  <c r="N122" i="10"/>
  <c r="N116" i="10"/>
  <c r="N107" i="10"/>
  <c r="N104" i="10"/>
  <c r="N101" i="10"/>
  <c r="N98" i="10"/>
  <c r="N91" i="10"/>
  <c r="N88" i="10"/>
  <c r="N85" i="10"/>
  <c r="N62" i="10"/>
  <c r="H11" i="57"/>
  <c r="G11" i="56"/>
  <c r="H8" i="10"/>
  <c r="G8" i="56"/>
  <c r="H42" i="10"/>
  <c r="H41" i="10"/>
  <c r="O100" i="48"/>
  <c r="G24" i="56"/>
  <c r="H10" i="56"/>
  <c r="H13" i="56"/>
  <c r="G13" i="56"/>
  <c r="G18" i="10"/>
  <c r="H8" i="57"/>
  <c r="O62" i="48"/>
  <c r="O105" i="48"/>
  <c r="G6" i="10"/>
  <c r="H7" i="10"/>
  <c r="G7" i="56"/>
  <c r="G9" i="56"/>
  <c r="G19" i="56"/>
  <c r="G10" i="57"/>
  <c r="H10" i="57"/>
  <c r="H6" i="57"/>
  <c r="H7" i="56"/>
  <c r="H6" i="10"/>
  <c r="H9" i="56"/>
  <c r="O27" i="48"/>
  <c r="H7" i="57"/>
  <c r="G7" i="57"/>
  <c r="H9" i="57"/>
  <c r="G14" i="56"/>
  <c r="O26" i="48"/>
  <c r="O12" i="48"/>
  <c r="H8" i="56"/>
  <c r="G6" i="56"/>
  <c r="O25" i="48"/>
  <c r="H6" i="56"/>
  <c r="O8" i="48"/>
  <c r="G6" i="57"/>
  <c r="G8" i="57"/>
  <c r="G11" i="57"/>
  <c r="O7" i="48"/>
  <c r="G22" i="56"/>
  <c r="H17" i="56"/>
  <c r="G17" i="56"/>
  <c r="O5" i="48"/>
  <c r="A91" i="49" l="1"/>
  <c r="N55" i="10"/>
  <c r="M173" i="10"/>
  <c r="O173" i="10" s="1"/>
  <c r="N54" i="10"/>
  <c r="N166" i="10"/>
  <c r="M175" i="10"/>
  <c r="O175" i="10" s="1"/>
  <c r="N46" i="10"/>
  <c r="N43" i="10"/>
  <c r="N13" i="10"/>
  <c r="N145" i="10"/>
  <c r="M144" i="10"/>
  <c r="O144" i="10" s="1"/>
  <c r="N90" i="10"/>
  <c r="M119" i="10"/>
  <c r="O119" i="10" s="1"/>
  <c r="N7" i="57"/>
  <c r="M15" i="10"/>
  <c r="M148" i="10"/>
  <c r="O148" i="10" s="1"/>
  <c r="N113" i="10"/>
  <c r="M73" i="10"/>
  <c r="O73" i="10" s="1"/>
  <c r="C9" i="59"/>
  <c r="N66" i="10"/>
  <c r="M57" i="10"/>
  <c r="N126" i="10"/>
  <c r="N48" i="10"/>
  <c r="M25" i="10"/>
  <c r="C6" i="59"/>
  <c r="M6" i="10"/>
  <c r="N8" i="57"/>
  <c r="M32" i="10"/>
  <c r="C8" i="59"/>
  <c r="N29" i="56"/>
  <c r="N140" i="10"/>
  <c r="M140" i="10"/>
  <c r="O140" i="10" s="1"/>
  <c r="N63" i="10"/>
  <c r="N151" i="10"/>
  <c r="N92" i="10"/>
  <c r="N163" i="10"/>
  <c r="M166" i="10"/>
  <c r="O166" i="10" s="1"/>
  <c r="M61" i="10"/>
  <c r="N95" i="10"/>
  <c r="N37" i="10"/>
  <c r="N6" i="56"/>
  <c r="M77" i="10"/>
  <c r="O77" i="10" s="1"/>
  <c r="M21" i="56"/>
  <c r="M8" i="57"/>
  <c r="M68" i="10"/>
  <c r="M11" i="56"/>
  <c r="M145" i="10"/>
  <c r="O145" i="10" s="1"/>
  <c r="N73" i="10"/>
  <c r="N77" i="10"/>
  <c r="N8" i="10"/>
  <c r="N6" i="10"/>
  <c r="M64" i="10"/>
  <c r="N61" i="10"/>
  <c r="M26" i="10"/>
  <c r="M6" i="57"/>
  <c r="M156" i="10"/>
  <c r="O156" i="10" s="1"/>
  <c r="M29" i="56"/>
  <c r="M163" i="10"/>
  <c r="O163" i="10" s="1"/>
  <c r="M10" i="10"/>
  <c r="N6" i="57"/>
  <c r="N13" i="56"/>
  <c r="N59" i="10"/>
  <c r="M157" i="10"/>
  <c r="O157" i="10" s="1"/>
  <c r="N22" i="10"/>
  <c r="N110" i="10"/>
  <c r="M16" i="10"/>
  <c r="N175" i="10"/>
  <c r="N108" i="10"/>
  <c r="N26" i="56"/>
  <c r="N27" i="10"/>
  <c r="N11" i="57"/>
  <c r="M6" i="56"/>
  <c r="M13" i="56"/>
  <c r="N148" i="10"/>
  <c r="N82" i="10"/>
  <c r="N83" i="10"/>
  <c r="M126" i="10"/>
  <c r="O126" i="10" s="1"/>
  <c r="M7" i="56"/>
  <c r="N68" i="10"/>
  <c r="A84" i="47"/>
  <c r="M110" i="10"/>
  <c r="O110" i="10" s="1"/>
  <c r="N99" i="10"/>
  <c r="M17" i="56"/>
  <c r="N17" i="56"/>
  <c r="M19" i="56"/>
  <c r="M24" i="56"/>
  <c r="N64" i="10"/>
  <c r="N119" i="10"/>
  <c r="N26" i="10"/>
  <c r="M66" i="10"/>
  <c r="N58" i="10"/>
  <c r="M82" i="10"/>
  <c r="O82" i="10" s="1"/>
  <c r="M137" i="10"/>
  <c r="O137" i="10" s="1"/>
  <c r="M69" i="10"/>
  <c r="M11" i="57"/>
  <c r="M7" i="57"/>
  <c r="N157" i="10"/>
  <c r="N144" i="10"/>
  <c r="N57" i="10"/>
  <c r="M27" i="56"/>
  <c r="N9" i="57"/>
  <c r="M8" i="56"/>
  <c r="N7" i="56"/>
  <c r="M16" i="56"/>
  <c r="M29" i="10"/>
  <c r="O29" i="10" s="1"/>
  <c r="M99" i="10"/>
  <c r="O99" i="10" s="1"/>
  <c r="A153" i="52"/>
  <c r="M27" i="10"/>
  <c r="N155" i="10"/>
  <c r="M67" i="10"/>
  <c r="N114" i="10"/>
  <c r="N16" i="10"/>
  <c r="N129" i="10"/>
  <c r="A295" i="53"/>
  <c r="A114" i="53"/>
  <c r="A68" i="53"/>
  <c r="A92" i="52"/>
  <c r="A143" i="52"/>
  <c r="A297" i="51"/>
  <c r="A348" i="51"/>
  <c r="A299" i="51"/>
  <c r="N25" i="10"/>
  <c r="A134" i="50"/>
  <c r="A157" i="50"/>
  <c r="N74" i="10"/>
  <c r="M53" i="10"/>
  <c r="A181" i="47"/>
  <c r="N52" i="10"/>
  <c r="N134" i="10"/>
  <c r="N103" i="10"/>
  <c r="M52" i="10"/>
  <c r="N14" i="56"/>
  <c r="M43" i="10"/>
  <c r="M37" i="10"/>
  <c r="M120" i="10"/>
  <c r="O120" i="10" s="1"/>
  <c r="N22" i="56"/>
  <c r="M18" i="10"/>
  <c r="N23" i="10"/>
  <c r="M48" i="10"/>
  <c r="M10" i="56"/>
  <c r="N18" i="10"/>
  <c r="N8" i="56"/>
  <c r="M74" i="10"/>
  <c r="O74" i="10" s="1"/>
  <c r="M90" i="10"/>
  <c r="O90" i="10" s="1"/>
  <c r="N16" i="56"/>
  <c r="M10" i="57"/>
  <c r="M11" i="10"/>
  <c r="N53" i="10"/>
  <c r="N19" i="56"/>
  <c r="M130" i="10"/>
  <c r="O130" i="10" s="1"/>
  <c r="M22" i="56"/>
  <c r="M65" i="10"/>
  <c r="O65" i="10" s="1"/>
  <c r="M92" i="10"/>
  <c r="O92" i="10" s="1"/>
  <c r="M50" i="10"/>
  <c r="O50" i="10" s="1"/>
  <c r="M72" i="10"/>
  <c r="M164" i="10"/>
  <c r="O164" i="10" s="1"/>
  <c r="N18" i="56"/>
  <c r="N10" i="10"/>
  <c r="M62" i="10"/>
  <c r="O62" i="10" s="1"/>
  <c r="N10" i="57"/>
  <c r="M134" i="10"/>
  <c r="O134" i="10" s="1"/>
  <c r="M71" i="10"/>
  <c r="M103" i="10"/>
  <c r="O103" i="10" s="1"/>
  <c r="N137" i="10"/>
  <c r="N69" i="10"/>
  <c r="M58" i="10"/>
  <c r="N71" i="10"/>
  <c r="M180" i="10"/>
  <c r="O180" i="10" s="1"/>
  <c r="N14" i="10"/>
  <c r="M30" i="10"/>
  <c r="M14" i="10"/>
  <c r="N28" i="10"/>
  <c r="M46" i="10"/>
  <c r="N49" i="10"/>
  <c r="M124" i="10"/>
  <c r="O124" i="10" s="1"/>
  <c r="N72" i="10"/>
  <c r="M42" i="10"/>
  <c r="M9" i="57"/>
  <c r="M23" i="10"/>
  <c r="M63" i="10"/>
  <c r="N20" i="10"/>
  <c r="A160" i="53"/>
  <c r="A181" i="53"/>
  <c r="A222" i="53"/>
  <c r="A265" i="53"/>
  <c r="A302" i="53"/>
  <c r="A58" i="52"/>
  <c r="A234" i="51"/>
  <c r="A292" i="51"/>
  <c r="A345" i="51"/>
  <c r="A130" i="50"/>
  <c r="A181" i="50"/>
  <c r="A232" i="53"/>
  <c r="A276" i="53"/>
  <c r="A62" i="49"/>
  <c r="A5" i="49"/>
  <c r="A326" i="49"/>
  <c r="A281" i="49"/>
  <c r="A240" i="49"/>
  <c r="A189" i="49"/>
  <c r="A148" i="49"/>
  <c r="A114" i="49"/>
  <c r="A46" i="49"/>
  <c r="A158" i="49"/>
  <c r="A84" i="49"/>
  <c r="A171" i="49"/>
  <c r="A230" i="49"/>
  <c r="A128" i="49"/>
  <c r="A328" i="49"/>
  <c r="A290" i="49"/>
  <c r="A257" i="49"/>
  <c r="A175" i="49"/>
  <c r="A17" i="49"/>
  <c r="A136" i="49"/>
  <c r="A170" i="49"/>
  <c r="A129" i="49"/>
  <c r="A81" i="49"/>
  <c r="A92" i="49"/>
  <c r="A322" i="49"/>
  <c r="A279" i="49"/>
  <c r="A188" i="49"/>
  <c r="A146" i="49"/>
  <c r="A90" i="49"/>
  <c r="A24" i="49"/>
  <c r="A176" i="49"/>
  <c r="A154" i="49"/>
  <c r="A54" i="49"/>
  <c r="A15" i="49"/>
  <c r="A261" i="49"/>
  <c r="A86" i="49"/>
  <c r="A324" i="49"/>
  <c r="A286" i="49"/>
  <c r="A253" i="49"/>
  <c r="A110" i="49"/>
  <c r="A127" i="49"/>
  <c r="A21" i="49"/>
  <c r="A6" i="49"/>
  <c r="A159" i="49"/>
  <c r="A79" i="49"/>
  <c r="A32" i="49"/>
  <c r="A59" i="49"/>
  <c r="A318" i="49"/>
  <c r="A214" i="49"/>
  <c r="A185" i="49"/>
  <c r="A142" i="49"/>
  <c r="A87" i="49"/>
  <c r="A75" i="49"/>
  <c r="A67" i="49"/>
  <c r="A125" i="49"/>
  <c r="A76" i="49"/>
  <c r="A243" i="49"/>
  <c r="A37" i="49"/>
  <c r="A320" i="49"/>
  <c r="A283" i="49"/>
  <c r="A250" i="49"/>
  <c r="A206" i="49"/>
  <c r="A166" i="49"/>
  <c r="A123" i="49"/>
  <c r="A120" i="49"/>
  <c r="A119" i="49"/>
  <c r="A18" i="49"/>
  <c r="A96" i="49"/>
  <c r="A314" i="49"/>
  <c r="A273" i="49"/>
  <c r="A182" i="49"/>
  <c r="A94" i="49"/>
  <c r="A104" i="49"/>
  <c r="A25" i="49"/>
  <c r="A29" i="49"/>
  <c r="A145" i="49"/>
  <c r="A44" i="49"/>
  <c r="A180" i="49"/>
  <c r="A310" i="49"/>
  <c r="A269" i="49"/>
  <c r="A179" i="49"/>
  <c r="A116" i="49"/>
  <c r="A51" i="49"/>
  <c r="A35" i="49"/>
  <c r="A199" i="49"/>
  <c r="A135" i="49"/>
  <c r="A45" i="49"/>
  <c r="A207" i="49"/>
  <c r="A97" i="49"/>
  <c r="A306" i="49"/>
  <c r="A265" i="49"/>
  <c r="A225" i="49"/>
  <c r="A177" i="49"/>
  <c r="A113" i="49"/>
  <c r="A13" i="49"/>
  <c r="A195" i="49"/>
  <c r="A107" i="49"/>
  <c r="A50" i="49"/>
  <c r="A209" i="49"/>
  <c r="A275" i="49"/>
  <c r="A132" i="49"/>
  <c r="A152" i="49"/>
  <c r="A115" i="49"/>
  <c r="A203" i="49"/>
  <c r="A41" i="49"/>
  <c r="A165" i="49"/>
  <c r="A109" i="49"/>
  <c r="A184" i="49"/>
  <c r="A346" i="49"/>
  <c r="A303" i="49"/>
  <c r="A262" i="49"/>
  <c r="A212" i="49"/>
  <c r="A173" i="49"/>
  <c r="A80" i="49"/>
  <c r="A55" i="49"/>
  <c r="A11" i="49"/>
  <c r="A169" i="49"/>
  <c r="A126" i="49"/>
  <c r="A34" i="49"/>
  <c r="A147" i="49"/>
  <c r="A312" i="49"/>
  <c r="A121" i="49"/>
  <c r="A342" i="49"/>
  <c r="A299" i="49"/>
  <c r="A259" i="49"/>
  <c r="A208" i="49"/>
  <c r="A168" i="49"/>
  <c r="A98" i="49"/>
  <c r="A77" i="49"/>
  <c r="A31" i="49"/>
  <c r="A187" i="49"/>
  <c r="A74" i="49"/>
  <c r="A19" i="49"/>
  <c r="A344" i="49"/>
  <c r="A308" i="49"/>
  <c r="A155" i="49"/>
  <c r="A124" i="49"/>
  <c r="A105" i="49"/>
  <c r="A85" i="49"/>
  <c r="A226" i="49"/>
  <c r="A151" i="49"/>
  <c r="A82" i="49"/>
  <c r="A53" i="49"/>
  <c r="A338" i="49"/>
  <c r="A295" i="49"/>
  <c r="A255" i="49"/>
  <c r="A204" i="49"/>
  <c r="A164" i="49"/>
  <c r="A102" i="49"/>
  <c r="A65" i="49"/>
  <c r="A9" i="49"/>
  <c r="A138" i="49"/>
  <c r="A71" i="49"/>
  <c r="A22" i="49"/>
  <c r="A163" i="49"/>
  <c r="A340" i="49"/>
  <c r="A219" i="49"/>
  <c r="A234" i="49"/>
  <c r="A186" i="49"/>
  <c r="A144" i="49"/>
  <c r="A58" i="49"/>
  <c r="A57" i="49"/>
  <c r="A194" i="49"/>
  <c r="A149" i="49"/>
  <c r="A70" i="49"/>
  <c r="A43" i="49"/>
  <c r="A220" i="49"/>
  <c r="A292" i="49"/>
  <c r="A251" i="49"/>
  <c r="A200" i="49"/>
  <c r="A160" i="49"/>
  <c r="A118" i="49"/>
  <c r="A64" i="49"/>
  <c r="A7" i="49"/>
  <c r="A178" i="49"/>
  <c r="A93" i="49"/>
  <c r="A27" i="49"/>
  <c r="A112" i="49"/>
  <c r="A157" i="49"/>
  <c r="A336" i="49"/>
  <c r="A301" i="49"/>
  <c r="A267" i="49"/>
  <c r="A231" i="49"/>
  <c r="A183" i="49"/>
  <c r="A122" i="49"/>
  <c r="A26" i="49"/>
  <c r="A205" i="49"/>
  <c r="A143" i="49"/>
  <c r="A73" i="49"/>
  <c r="A153" i="49"/>
  <c r="A332" i="49"/>
  <c r="A288" i="49"/>
  <c r="A248" i="49"/>
  <c r="A196" i="49"/>
  <c r="A156" i="49"/>
  <c r="A72" i="49"/>
  <c r="A56" i="49"/>
  <c r="A172" i="49"/>
  <c r="A89" i="49"/>
  <c r="A36" i="49"/>
  <c r="A333" i="49"/>
  <c r="A297" i="49"/>
  <c r="A264" i="49"/>
  <c r="A215" i="49"/>
  <c r="A181" i="49"/>
  <c r="A137" i="49"/>
  <c r="A47" i="49"/>
  <c r="A201" i="49"/>
  <c r="A139" i="49"/>
  <c r="A66" i="49"/>
  <c r="A106" i="49"/>
  <c r="A224" i="49"/>
  <c r="A285" i="49"/>
  <c r="A244" i="49"/>
  <c r="A192" i="49"/>
  <c r="A99" i="49"/>
  <c r="A68" i="49"/>
  <c r="A60" i="49"/>
  <c r="A167" i="49"/>
  <c r="A78" i="49"/>
  <c r="A309" i="49"/>
  <c r="A221" i="49"/>
  <c r="A330" i="49"/>
  <c r="A294" i="49"/>
  <c r="A217" i="49"/>
  <c r="A133" i="49"/>
  <c r="A134" i="49"/>
  <c r="A33" i="49"/>
  <c r="A197" i="49"/>
  <c r="A193" i="49"/>
  <c r="A108" i="49"/>
  <c r="A48" i="49"/>
  <c r="A51" i="52"/>
  <c r="A156" i="51"/>
  <c r="A91" i="50"/>
  <c r="A40" i="47"/>
  <c r="A134" i="47"/>
  <c r="A201" i="47"/>
  <c r="A5" i="52"/>
  <c r="A120" i="51"/>
  <c r="A49" i="50"/>
  <c r="A155" i="53"/>
  <c r="A187" i="53"/>
  <c r="A227" i="53"/>
  <c r="A128" i="53"/>
  <c r="A126" i="53"/>
  <c r="A97" i="52"/>
  <c r="A134" i="52"/>
  <c r="A254" i="51"/>
  <c r="A284" i="51"/>
  <c r="A328" i="51"/>
  <c r="A357" i="51"/>
  <c r="A158" i="50"/>
  <c r="A233" i="49"/>
  <c r="A270" i="49"/>
  <c r="A311" i="49"/>
  <c r="A60" i="53"/>
  <c r="A73" i="53"/>
  <c r="A87" i="53"/>
  <c r="A319" i="53"/>
  <c r="A109" i="52"/>
  <c r="A146" i="52"/>
  <c r="N97" i="10"/>
  <c r="A238" i="51"/>
  <c r="A321" i="51"/>
  <c r="A137" i="50"/>
  <c r="A93" i="50"/>
  <c r="A219" i="50"/>
  <c r="A136" i="53"/>
  <c r="A158" i="52"/>
  <c r="A191" i="50"/>
  <c r="A227" i="49"/>
  <c r="A298" i="49"/>
  <c r="A337" i="49"/>
  <c r="A5" i="53"/>
  <c r="A112" i="53"/>
  <c r="A119" i="53"/>
  <c r="A123" i="53"/>
  <c r="A226" i="53"/>
  <c r="A262" i="53"/>
  <c r="A141" i="53"/>
  <c r="A140" i="52"/>
  <c r="A283" i="51"/>
  <c r="A212" i="50"/>
  <c r="A69" i="47"/>
  <c r="A200" i="47"/>
  <c r="A39" i="49"/>
  <c r="A190" i="49"/>
  <c r="A185" i="53"/>
  <c r="A225" i="53"/>
  <c r="A94" i="53"/>
  <c r="A305" i="53"/>
  <c r="A108" i="50"/>
  <c r="A15" i="53"/>
  <c r="A139" i="53"/>
  <c r="A279" i="53"/>
  <c r="A70" i="52"/>
  <c r="A166" i="51"/>
  <c r="A101" i="50"/>
  <c r="A207" i="47"/>
  <c r="A17" i="52"/>
  <c r="A146" i="51"/>
  <c r="A79" i="50"/>
  <c r="A159" i="53"/>
  <c r="A191" i="53"/>
  <c r="A231" i="53"/>
  <c r="A275" i="53"/>
  <c r="A150" i="53"/>
  <c r="A100" i="52"/>
  <c r="A137" i="52"/>
  <c r="A258" i="51"/>
  <c r="A288" i="51"/>
  <c r="A331" i="51"/>
  <c r="A360" i="51"/>
  <c r="A121" i="50"/>
  <c r="A197" i="50"/>
  <c r="A274" i="49"/>
  <c r="A315" i="49"/>
  <c r="A20" i="53"/>
  <c r="A74" i="53"/>
  <c r="A143" i="53"/>
  <c r="A113" i="52"/>
  <c r="A150" i="52"/>
  <c r="M97" i="10"/>
  <c r="O97" i="10" s="1"/>
  <c r="A295" i="51"/>
  <c r="A325" i="51"/>
  <c r="A226" i="51"/>
  <c r="A141" i="50"/>
  <c r="A180" i="50"/>
  <c r="A188" i="53"/>
  <c r="A28" i="53"/>
  <c r="A167" i="52"/>
  <c r="A199" i="50"/>
  <c r="A254" i="49"/>
  <c r="A341" i="49"/>
  <c r="A25" i="53"/>
  <c r="A165" i="53"/>
  <c r="A272" i="53"/>
  <c r="A85" i="52"/>
  <c r="A155" i="52"/>
  <c r="A215" i="50"/>
  <c r="A122" i="47"/>
  <c r="A131" i="49"/>
  <c r="A198" i="49"/>
  <c r="A64" i="52"/>
  <c r="M31" i="10"/>
  <c r="O31" i="10" s="1"/>
  <c r="N21" i="56"/>
  <c r="M18" i="56"/>
  <c r="A170" i="53"/>
  <c r="A189" i="53"/>
  <c r="A229" i="53"/>
  <c r="A271" i="53"/>
  <c r="A308" i="53"/>
  <c r="A107" i="52"/>
  <c r="A147" i="52"/>
  <c r="A303" i="51"/>
  <c r="A138" i="50"/>
  <c r="A187" i="50"/>
  <c r="A228" i="50"/>
  <c r="A163" i="53"/>
  <c r="A239" i="53"/>
  <c r="A149" i="53"/>
  <c r="A19" i="51"/>
  <c r="A142" i="51"/>
  <c r="A115" i="50"/>
  <c r="A87" i="47"/>
  <c r="A212" i="47"/>
  <c r="A273" i="47"/>
  <c r="A44" i="52"/>
  <c r="A130" i="51"/>
  <c r="A84" i="50"/>
  <c r="A162" i="53"/>
  <c r="A195" i="53"/>
  <c r="A235" i="53"/>
  <c r="A312" i="53"/>
  <c r="A67" i="52"/>
  <c r="A141" i="52"/>
  <c r="A260" i="51"/>
  <c r="A291" i="51"/>
  <c r="A334" i="51"/>
  <c r="A363" i="51"/>
  <c r="A165" i="50"/>
  <c r="A201" i="50"/>
  <c r="A237" i="49"/>
  <c r="A277" i="49"/>
  <c r="A319" i="49"/>
  <c r="A61" i="53"/>
  <c r="A82" i="53"/>
  <c r="A129" i="53"/>
  <c r="M59" i="10"/>
  <c r="A116" i="52"/>
  <c r="A65" i="52"/>
  <c r="A266" i="51"/>
  <c r="A298" i="51"/>
  <c r="A221" i="51"/>
  <c r="A358" i="51"/>
  <c r="A145" i="50"/>
  <c r="A184" i="50"/>
  <c r="M83" i="10"/>
  <c r="O83" i="10" s="1"/>
  <c r="A6" i="53"/>
  <c r="A27" i="53"/>
  <c r="A250" i="51"/>
  <c r="A10" i="51"/>
  <c r="A243" i="51"/>
  <c r="A184" i="51"/>
  <c r="A195" i="51"/>
  <c r="A118" i="51"/>
  <c r="A154" i="51"/>
  <c r="A103" i="51"/>
  <c r="A39" i="51"/>
  <c r="A213" i="51"/>
  <c r="A158" i="51"/>
  <c r="A22" i="51"/>
  <c r="A51" i="51"/>
  <c r="A220" i="51"/>
  <c r="A72" i="51"/>
  <c r="A110" i="51"/>
  <c r="A147" i="51"/>
  <c r="A12" i="51"/>
  <c r="A59" i="51"/>
  <c r="A341" i="51"/>
  <c r="A293" i="51"/>
  <c r="A257" i="51"/>
  <c r="A211" i="51"/>
  <c r="A116" i="51"/>
  <c r="A216" i="51"/>
  <c r="A200" i="51"/>
  <c r="A23" i="51"/>
  <c r="A125" i="51"/>
  <c r="A73" i="51"/>
  <c r="A173" i="51"/>
  <c r="A35" i="51"/>
  <c r="A82" i="51"/>
  <c r="A135" i="51"/>
  <c r="A222" i="51"/>
  <c r="A49" i="51"/>
  <c r="A160" i="51"/>
  <c r="A124" i="51"/>
  <c r="A372" i="51"/>
  <c r="A333" i="51"/>
  <c r="A290" i="51"/>
  <c r="A215" i="51"/>
  <c r="A97" i="51"/>
  <c r="A207" i="51"/>
  <c r="A188" i="51"/>
  <c r="A52" i="51"/>
  <c r="A37" i="51"/>
  <c r="A136" i="51"/>
  <c r="A163" i="51"/>
  <c r="A26" i="51"/>
  <c r="A77" i="51"/>
  <c r="A69" i="51"/>
  <c r="A105" i="51"/>
  <c r="A54" i="51"/>
  <c r="A368" i="51"/>
  <c r="A330" i="51"/>
  <c r="A287" i="51"/>
  <c r="A251" i="51"/>
  <c r="A159" i="51"/>
  <c r="A81" i="51"/>
  <c r="A182" i="51"/>
  <c r="A32" i="51"/>
  <c r="A127" i="51"/>
  <c r="A126" i="51"/>
  <c r="A24" i="51"/>
  <c r="A102" i="51"/>
  <c r="A21" i="51"/>
  <c r="A148" i="51"/>
  <c r="A204" i="51"/>
  <c r="A40" i="51"/>
  <c r="A83" i="51"/>
  <c r="A193" i="51"/>
  <c r="A53" i="51"/>
  <c r="A179" i="51"/>
  <c r="A31" i="51"/>
  <c r="A20" i="51"/>
  <c r="A58" i="51"/>
  <c r="A122" i="51"/>
  <c r="A192" i="51"/>
  <c r="A14" i="51"/>
  <c r="A115" i="51"/>
  <c r="A140" i="51"/>
  <c r="A219" i="51"/>
  <c r="A194" i="51"/>
  <c r="A57" i="51"/>
  <c r="A30" i="51"/>
  <c r="A177" i="51"/>
  <c r="A56" i="51"/>
  <c r="A100" i="51"/>
  <c r="A165" i="51"/>
  <c r="A68" i="51"/>
  <c r="A89" i="51"/>
  <c r="A176" i="51"/>
  <c r="A168" i="51"/>
  <c r="A143" i="51"/>
  <c r="A43" i="51"/>
  <c r="A67" i="51"/>
  <c r="A214" i="51"/>
  <c r="A185" i="51"/>
  <c r="A65" i="51"/>
  <c r="A132" i="51"/>
  <c r="A38" i="51"/>
  <c r="A48" i="51"/>
  <c r="A107" i="51"/>
  <c r="A198" i="51"/>
  <c r="A47" i="51"/>
  <c r="A217" i="51"/>
  <c r="A84" i="51"/>
  <c r="A170" i="51"/>
  <c r="A112" i="51"/>
  <c r="A187" i="51"/>
  <c r="A27" i="51"/>
  <c r="A98" i="51"/>
  <c r="A178" i="51"/>
  <c r="A44" i="51"/>
  <c r="A152" i="51"/>
  <c r="A13" i="51"/>
  <c r="A5" i="51"/>
  <c r="A104" i="51"/>
  <c r="A171" i="51"/>
  <c r="A50" i="51"/>
  <c r="A227" i="51"/>
  <c r="A111" i="51"/>
  <c r="A108" i="51"/>
  <c r="A101" i="51"/>
  <c r="A205" i="51"/>
  <c r="A181" i="51"/>
  <c r="A33" i="51"/>
  <c r="A196" i="51"/>
  <c r="A71" i="51"/>
  <c r="A141" i="51"/>
  <c r="A9" i="51"/>
  <c r="A241" i="51"/>
  <c r="A311" i="51"/>
  <c r="A270" i="51"/>
  <c r="A88" i="51"/>
  <c r="A144" i="51"/>
  <c r="A8" i="51"/>
  <c r="A150" i="51"/>
  <c r="A11" i="51"/>
  <c r="A121" i="51"/>
  <c r="A75" i="51"/>
  <c r="A134" i="51"/>
  <c r="A6" i="51"/>
  <c r="A16" i="51"/>
  <c r="A180" i="51"/>
  <c r="A114" i="51"/>
  <c r="A157" i="51"/>
  <c r="A137" i="51"/>
  <c r="A248" i="51"/>
  <c r="A235" i="51"/>
  <c r="A96" i="51"/>
  <c r="A202" i="51"/>
  <c r="A138" i="51"/>
  <c r="A174" i="51"/>
  <c r="A7" i="51"/>
  <c r="A186" i="51"/>
  <c r="A46" i="51"/>
  <c r="A139" i="51"/>
  <c r="A90" i="51"/>
  <c r="A162" i="51"/>
  <c r="A172" i="51"/>
  <c r="A175" i="51"/>
  <c r="A63" i="51"/>
  <c r="A153" i="51"/>
  <c r="A350" i="51"/>
  <c r="A304" i="51"/>
  <c r="A265" i="51"/>
  <c r="A86" i="51"/>
  <c r="A183" i="51"/>
  <c r="A76" i="51"/>
  <c r="A164" i="51"/>
  <c r="A91" i="51"/>
  <c r="A197" i="51"/>
  <c r="A60" i="51"/>
  <c r="A212" i="51"/>
  <c r="A66" i="51"/>
  <c r="A42" i="51"/>
  <c r="A123" i="51"/>
  <c r="A106" i="51"/>
  <c r="A167" i="51"/>
  <c r="A34" i="51"/>
  <c r="A236" i="51"/>
  <c r="A99" i="51"/>
  <c r="A346" i="51"/>
  <c r="A300" i="51"/>
  <c r="A262" i="51"/>
  <c r="A36" i="51"/>
  <c r="A131" i="51"/>
  <c r="A203" i="51"/>
  <c r="A92" i="51"/>
  <c r="A113" i="51"/>
  <c r="A155" i="51"/>
  <c r="A55" i="51"/>
  <c r="A133" i="51"/>
  <c r="A41" i="51"/>
  <c r="A61" i="51"/>
  <c r="A28" i="51"/>
  <c r="A149" i="51"/>
  <c r="A93" i="51"/>
  <c r="A206" i="51"/>
  <c r="A117" i="51"/>
  <c r="A78" i="51"/>
  <c r="A70" i="51"/>
  <c r="A207" i="50"/>
  <c r="A258" i="49"/>
  <c r="A345" i="49"/>
  <c r="A22" i="53"/>
  <c r="A310" i="51"/>
  <c r="A168" i="53"/>
  <c r="A234" i="53"/>
  <c r="A274" i="53"/>
  <c r="A315" i="51"/>
  <c r="A217" i="50"/>
  <c r="A127" i="47"/>
  <c r="A191" i="49"/>
  <c r="A202" i="49"/>
  <c r="A278" i="49"/>
  <c r="A82" i="47"/>
  <c r="N15" i="10"/>
  <c r="A173" i="53"/>
  <c r="A193" i="53"/>
  <c r="A233" i="53"/>
  <c r="A273" i="53"/>
  <c r="A311" i="53"/>
  <c r="A110" i="52"/>
  <c r="A151" i="52"/>
  <c r="A267" i="51"/>
  <c r="A307" i="51"/>
  <c r="A353" i="51"/>
  <c r="A142" i="50"/>
  <c r="A195" i="50"/>
  <c r="A9" i="53"/>
  <c r="A200" i="53"/>
  <c r="A243" i="53"/>
  <c r="A285" i="53"/>
  <c r="A62" i="51"/>
  <c r="A129" i="51"/>
  <c r="A191" i="51"/>
  <c r="A53" i="47"/>
  <c r="A139" i="47"/>
  <c r="A217" i="47"/>
  <c r="A279" i="47"/>
  <c r="A52" i="52"/>
  <c r="A109" i="51"/>
  <c r="A92" i="50"/>
  <c r="A166" i="53"/>
  <c r="A199" i="53"/>
  <c r="A238" i="53"/>
  <c r="M151" i="10"/>
  <c r="O151" i="10" s="1"/>
  <c r="A315" i="53"/>
  <c r="A78" i="52"/>
  <c r="A145" i="52"/>
  <c r="A263" i="51"/>
  <c r="A294" i="51"/>
  <c r="A338" i="51"/>
  <c r="A228" i="51"/>
  <c r="A169" i="50"/>
  <c r="A205" i="50"/>
  <c r="A228" i="49"/>
  <c r="A323" i="49"/>
  <c r="A51" i="53"/>
  <c r="A100" i="53"/>
  <c r="A133" i="53"/>
  <c r="A80" i="52"/>
  <c r="A34" i="52"/>
  <c r="A12" i="52"/>
  <c r="A152" i="52"/>
  <c r="A115" i="52"/>
  <c r="A82" i="52"/>
  <c r="A57" i="52"/>
  <c r="A148" i="52"/>
  <c r="A111" i="52"/>
  <c r="A55" i="52"/>
  <c r="A23" i="52"/>
  <c r="A144" i="52"/>
  <c r="A53" i="52"/>
  <c r="A45" i="52"/>
  <c r="A28" i="52"/>
  <c r="A27" i="52"/>
  <c r="A32" i="52"/>
  <c r="A59" i="52"/>
  <c r="A15" i="52"/>
  <c r="A33" i="52"/>
  <c r="A79" i="52"/>
  <c r="A38" i="52"/>
  <c r="A35" i="52"/>
  <c r="A54" i="52"/>
  <c r="A14" i="52"/>
  <c r="A39" i="52"/>
  <c r="A161" i="52"/>
  <c r="A126" i="52"/>
  <c r="A99" i="52"/>
  <c r="A56" i="52"/>
  <c r="A62" i="52"/>
  <c r="A124" i="52"/>
  <c r="A96" i="52"/>
  <c r="A61" i="52"/>
  <c r="A36" i="52"/>
  <c r="A63" i="52"/>
  <c r="A46" i="52"/>
  <c r="A24" i="52"/>
  <c r="A74" i="52"/>
  <c r="A88" i="52"/>
  <c r="A30" i="52"/>
  <c r="A8" i="52"/>
  <c r="A117" i="52"/>
  <c r="A157" i="52"/>
  <c r="M114" i="10"/>
  <c r="O114" i="10" s="1"/>
  <c r="M136" i="10"/>
  <c r="O136" i="10" s="1"/>
  <c r="A225" i="51"/>
  <c r="A361" i="51"/>
  <c r="A148" i="50"/>
  <c r="A186" i="50"/>
  <c r="A223" i="50"/>
  <c r="A39" i="53"/>
  <c r="A45" i="53"/>
  <c r="A259" i="51"/>
  <c r="M13" i="10"/>
  <c r="A218" i="49"/>
  <c r="A302" i="49"/>
  <c r="A10" i="49"/>
  <c r="A37" i="53"/>
  <c r="A290" i="53"/>
  <c r="A29" i="53"/>
  <c r="A152" i="53"/>
  <c r="A245" i="53"/>
  <c r="A278" i="53"/>
  <c r="A102" i="52"/>
  <c r="A319" i="51"/>
  <c r="A139" i="50"/>
  <c r="A221" i="50"/>
  <c r="A133" i="47"/>
  <c r="A70" i="53"/>
  <c r="A140" i="49"/>
  <c r="A280" i="49"/>
  <c r="M17" i="10"/>
  <c r="A86" i="53"/>
  <c r="A26" i="53"/>
  <c r="A197" i="53"/>
  <c r="A236" i="53"/>
  <c r="A277" i="53"/>
  <c r="A314" i="53"/>
  <c r="A114" i="52"/>
  <c r="A154" i="52"/>
  <c r="A314" i="51"/>
  <c r="A245" i="51"/>
  <c r="A110" i="50"/>
  <c r="A202" i="53"/>
  <c r="A107" i="53"/>
  <c r="A293" i="53"/>
  <c r="A45" i="51"/>
  <c r="A189" i="51"/>
  <c r="A218" i="51"/>
  <c r="A70" i="47"/>
  <c r="A147" i="47"/>
  <c r="A228" i="47"/>
  <c r="A72" i="52"/>
  <c r="A169" i="51"/>
  <c r="A102" i="50"/>
  <c r="A169" i="53"/>
  <c r="A130" i="53"/>
  <c r="A242" i="53"/>
  <c r="A85" i="53"/>
  <c r="A318" i="53"/>
  <c r="A108" i="52"/>
  <c r="A149" i="52"/>
  <c r="A244" i="51"/>
  <c r="A224" i="51"/>
  <c r="A369" i="51"/>
  <c r="A172" i="50"/>
  <c r="A209" i="50"/>
  <c r="A241" i="49"/>
  <c r="A282" i="49"/>
  <c r="A327" i="49"/>
  <c r="A142" i="53"/>
  <c r="A289" i="53"/>
  <c r="A84" i="52"/>
  <c r="A119" i="52"/>
  <c r="A159" i="52"/>
  <c r="A302" i="51"/>
  <c r="A335" i="51"/>
  <c r="A364" i="51"/>
  <c r="A151" i="50"/>
  <c r="A190" i="50"/>
  <c r="A227" i="50"/>
  <c r="A100" i="49"/>
  <c r="A35" i="53"/>
  <c r="A56" i="53"/>
  <c r="A296" i="51"/>
  <c r="A268" i="49"/>
  <c r="A305" i="49"/>
  <c r="A20" i="49"/>
  <c r="A59" i="53"/>
  <c r="A81" i="52"/>
  <c r="A33" i="53"/>
  <c r="A175" i="53"/>
  <c r="A248" i="53"/>
  <c r="A281" i="53"/>
  <c r="M113" i="10"/>
  <c r="O113" i="10" s="1"/>
  <c r="A165" i="52"/>
  <c r="A323" i="51"/>
  <c r="A28" i="49"/>
  <c r="A146" i="47"/>
  <c r="A136" i="50"/>
  <c r="A92" i="53"/>
  <c r="N24" i="56"/>
  <c r="N17" i="10"/>
  <c r="A99" i="53"/>
  <c r="A153" i="53"/>
  <c r="A146" i="53"/>
  <c r="A240" i="53"/>
  <c r="A280" i="53"/>
  <c r="A317" i="53"/>
  <c r="A76" i="52"/>
  <c r="A160" i="52"/>
  <c r="A318" i="51"/>
  <c r="A355" i="51"/>
  <c r="A156" i="50"/>
  <c r="A206" i="53"/>
  <c r="A250" i="53"/>
  <c r="A297" i="53"/>
  <c r="A64" i="51"/>
  <c r="A201" i="51"/>
  <c r="A19" i="47"/>
  <c r="A263" i="47"/>
  <c r="A196" i="47"/>
  <c r="A140" i="47"/>
  <c r="A88" i="47"/>
  <c r="A13" i="47"/>
  <c r="A169" i="47"/>
  <c r="A173" i="47"/>
  <c r="A49" i="47"/>
  <c r="A257" i="47"/>
  <c r="A191" i="47"/>
  <c r="A135" i="47"/>
  <c r="A51" i="47"/>
  <c r="A10" i="47"/>
  <c r="A211" i="47"/>
  <c r="A160" i="47"/>
  <c r="A98" i="47"/>
  <c r="A94" i="47"/>
  <c r="A105" i="47"/>
  <c r="A20" i="47"/>
  <c r="A251" i="47"/>
  <c r="A187" i="47"/>
  <c r="A129" i="47"/>
  <c r="A58" i="47"/>
  <c r="A206" i="47"/>
  <c r="A153" i="47"/>
  <c r="A52" i="47"/>
  <c r="A77" i="47"/>
  <c r="A46" i="47"/>
  <c r="A8" i="47"/>
  <c r="A95" i="47"/>
  <c r="A239" i="47"/>
  <c r="A96" i="47"/>
  <c r="A235" i="47"/>
  <c r="A100" i="47"/>
  <c r="A57" i="47"/>
  <c r="A296" i="47"/>
  <c r="A229" i="47"/>
  <c r="A68" i="47"/>
  <c r="A37" i="47"/>
  <c r="A291" i="47"/>
  <c r="A142" i="47"/>
  <c r="A164" i="47"/>
  <c r="A113" i="47"/>
  <c r="A119" i="47"/>
  <c r="A21" i="47"/>
  <c r="A285" i="47"/>
  <c r="A218" i="47"/>
  <c r="A155" i="47"/>
  <c r="A109" i="47"/>
  <c r="A116" i="47"/>
  <c r="A42" i="47"/>
  <c r="A280" i="47"/>
  <c r="A213" i="47"/>
  <c r="A104" i="47"/>
  <c r="A89" i="47"/>
  <c r="A28" i="47"/>
  <c r="A274" i="47"/>
  <c r="A208" i="47"/>
  <c r="A101" i="47"/>
  <c r="A34" i="47"/>
  <c r="A111" i="47"/>
  <c r="A38" i="47"/>
  <c r="A25" i="47"/>
  <c r="A159" i="47"/>
  <c r="A202" i="47"/>
  <c r="A93" i="47"/>
  <c r="A11" i="47"/>
  <c r="A179" i="47"/>
  <c r="A107" i="47"/>
  <c r="A50" i="47"/>
  <c r="A154" i="47"/>
  <c r="A234" i="47"/>
  <c r="A29" i="51"/>
  <c r="A18" i="51"/>
  <c r="A116" i="50"/>
  <c r="N176" i="10"/>
  <c r="A125" i="53"/>
  <c r="A246" i="53"/>
  <c r="A282" i="53"/>
  <c r="A322" i="53"/>
  <c r="A112" i="52"/>
  <c r="A268" i="51"/>
  <c r="A301" i="51"/>
  <c r="M155" i="10"/>
  <c r="O155" i="10" s="1"/>
  <c r="A128" i="50"/>
  <c r="A175" i="50"/>
  <c r="A213" i="50"/>
  <c r="A245" i="49"/>
  <c r="A223" i="49"/>
  <c r="A329" i="49"/>
  <c r="A76" i="53"/>
  <c r="A304" i="53"/>
  <c r="A75" i="52"/>
  <c r="A122" i="52"/>
  <c r="A163" i="52"/>
  <c r="A269" i="51"/>
  <c r="N136" i="10"/>
  <c r="A339" i="51"/>
  <c r="A15" i="51"/>
  <c r="A155" i="50"/>
  <c r="A194" i="50"/>
  <c r="A67" i="53"/>
  <c r="A80" i="53"/>
  <c r="A322" i="51"/>
  <c r="A272" i="49"/>
  <c r="A313" i="49"/>
  <c r="A40" i="49"/>
  <c r="A44" i="53"/>
  <c r="A68" i="52"/>
  <c r="A32" i="53"/>
  <c r="A182" i="53"/>
  <c r="A252" i="53"/>
  <c r="A168" i="52"/>
  <c r="A327" i="51"/>
  <c r="A30" i="49"/>
  <c r="A96" i="50"/>
  <c r="A232" i="51"/>
  <c r="A245" i="47"/>
  <c r="A81" i="47"/>
  <c r="M9" i="56"/>
  <c r="N10" i="56"/>
  <c r="M38" i="10"/>
  <c r="O38" i="10" s="1"/>
  <c r="A180" i="53"/>
  <c r="A192" i="53"/>
  <c r="A157" i="53"/>
  <c r="A203" i="53"/>
  <c r="A244" i="53"/>
  <c r="A283" i="53"/>
  <c r="A40" i="52"/>
  <c r="A19" i="52"/>
  <c r="A164" i="52"/>
  <c r="A209" i="51"/>
  <c r="A326" i="51"/>
  <c r="A362" i="51"/>
  <c r="A163" i="50"/>
  <c r="A203" i="50"/>
  <c r="A131" i="53"/>
  <c r="A253" i="53"/>
  <c r="A301" i="53"/>
  <c r="A74" i="51"/>
  <c r="A26" i="50"/>
  <c r="A18" i="47"/>
  <c r="A108" i="47"/>
  <c r="A163" i="47"/>
  <c r="A43" i="47"/>
  <c r="A284" i="47"/>
  <c r="A17" i="51"/>
  <c r="A161" i="51"/>
  <c r="A210" i="51"/>
  <c r="M176" i="10"/>
  <c r="O176" i="10" s="1"/>
  <c r="A205" i="53"/>
  <c r="A249" i="53"/>
  <c r="A134" i="53"/>
  <c r="A83" i="52"/>
  <c r="A66" i="52"/>
  <c r="A156" i="52"/>
  <c r="A305" i="51"/>
  <c r="A230" i="51"/>
  <c r="A132" i="50"/>
  <c r="A179" i="50"/>
  <c r="A218" i="50"/>
  <c r="A249" i="49"/>
  <c r="A289" i="49"/>
  <c r="A95" i="49"/>
  <c r="A90" i="53"/>
  <c r="A8" i="53"/>
  <c r="A10" i="53"/>
  <c r="A14" i="53"/>
  <c r="A291" i="53"/>
  <c r="A256" i="53"/>
  <c r="A321" i="53"/>
  <c r="A287" i="53"/>
  <c r="A223" i="53"/>
  <c r="A145" i="53"/>
  <c r="A83" i="53"/>
  <c r="A42" i="53"/>
  <c r="A95" i="53"/>
  <c r="A151" i="53"/>
  <c r="A284" i="53"/>
  <c r="A219" i="53"/>
  <c r="A178" i="53"/>
  <c r="A79" i="53"/>
  <c r="A121" i="53"/>
  <c r="A106" i="53"/>
  <c r="A116" i="53"/>
  <c r="A140" i="53"/>
  <c r="A269" i="53"/>
  <c r="A241" i="53"/>
  <c r="A40" i="53"/>
  <c r="A34" i="53"/>
  <c r="A266" i="53"/>
  <c r="A237" i="53"/>
  <c r="A201" i="53"/>
  <c r="A158" i="53"/>
  <c r="A12" i="53"/>
  <c r="A71" i="53"/>
  <c r="A75" i="53"/>
  <c r="A55" i="53"/>
  <c r="A190" i="53"/>
  <c r="A58" i="53"/>
  <c r="A16" i="53"/>
  <c r="A52" i="53"/>
  <c r="A230" i="53"/>
  <c r="A194" i="53"/>
  <c r="A120" i="53"/>
  <c r="A36" i="53"/>
  <c r="A77" i="53"/>
  <c r="A137" i="53"/>
  <c r="A38" i="53"/>
  <c r="A307" i="53"/>
  <c r="A90" i="52"/>
  <c r="A73" i="52"/>
  <c r="A77" i="52"/>
  <c r="A199" i="51"/>
  <c r="A306" i="51"/>
  <c r="A239" i="51"/>
  <c r="A370" i="51"/>
  <c r="N156" i="10"/>
  <c r="A198" i="50"/>
  <c r="A31" i="53"/>
  <c r="A63" i="53"/>
  <c r="A97" i="53"/>
  <c r="A349" i="51"/>
  <c r="A276" i="49"/>
  <c r="A317" i="49"/>
  <c r="A49" i="49"/>
  <c r="A66" i="53"/>
  <c r="A62" i="53"/>
  <c r="A186" i="53"/>
  <c r="A255" i="53"/>
  <c r="A105" i="52"/>
  <c r="M55" i="10"/>
  <c r="O55" i="10" s="1"/>
  <c r="A343" i="51"/>
  <c r="A143" i="50"/>
  <c r="A42" i="49"/>
  <c r="A63" i="49"/>
  <c r="A88" i="49"/>
  <c r="N67" i="10"/>
  <c r="A211" i="49"/>
  <c r="N11" i="10"/>
  <c r="A184" i="53"/>
  <c r="A196" i="53"/>
  <c r="A161" i="53"/>
  <c r="A204" i="53"/>
  <c r="A247" i="53"/>
  <c r="A87" i="52"/>
  <c r="A120" i="52"/>
  <c r="A274" i="51"/>
  <c r="A329" i="51"/>
  <c r="A365" i="51"/>
  <c r="A167" i="50"/>
  <c r="A211" i="50"/>
  <c r="A213" i="53"/>
  <c r="A132" i="53"/>
  <c r="A18" i="53"/>
  <c r="A94" i="51"/>
  <c r="A34" i="50"/>
  <c r="A16" i="47"/>
  <c r="A112" i="47"/>
  <c r="A174" i="47"/>
  <c r="A290" i="47"/>
  <c r="A25" i="51"/>
  <c r="A190" i="51"/>
  <c r="A24" i="53"/>
  <c r="A172" i="53"/>
  <c r="A209" i="53"/>
  <c r="A13" i="53"/>
  <c r="A288" i="53"/>
  <c r="A86" i="52"/>
  <c r="A69" i="52"/>
  <c r="A41" i="52"/>
  <c r="A308" i="51"/>
  <c r="A344" i="51"/>
  <c r="A140" i="50"/>
  <c r="A183" i="50"/>
  <c r="A222" i="50"/>
  <c r="A252" i="49"/>
  <c r="A293" i="49"/>
  <c r="A335" i="49"/>
  <c r="A23" i="53"/>
  <c r="A8" i="49"/>
  <c r="A11" i="53"/>
  <c r="A310" i="53"/>
  <c r="A94" i="52"/>
  <c r="A128" i="52"/>
  <c r="A249" i="51"/>
  <c r="A237" i="51"/>
  <c r="A309" i="51"/>
  <c r="A240" i="51"/>
  <c r="A125" i="50"/>
  <c r="A202" i="50"/>
  <c r="A46" i="53"/>
  <c r="A84" i="53"/>
  <c r="A122" i="53"/>
  <c r="A247" i="51"/>
  <c r="A222" i="49"/>
  <c r="A321" i="49"/>
  <c r="A52" i="49"/>
  <c r="A64" i="53"/>
  <c r="A19" i="53"/>
  <c r="A69" i="53"/>
  <c r="A198" i="53"/>
  <c r="A71" i="52"/>
  <c r="A356" i="51"/>
  <c r="A61" i="49"/>
  <c r="A38" i="49"/>
  <c r="A117" i="49"/>
  <c r="A23" i="49"/>
  <c r="N11" i="56"/>
  <c r="A164" i="53"/>
  <c r="A207" i="53"/>
  <c r="A251" i="53"/>
  <c r="M108" i="10"/>
  <c r="O108" i="10" s="1"/>
  <c r="A91" i="52"/>
  <c r="A123" i="52"/>
  <c r="A278" i="51"/>
  <c r="A332" i="51"/>
  <c r="A367" i="51"/>
  <c r="A170" i="50"/>
  <c r="A123" i="50"/>
  <c r="A217" i="53"/>
  <c r="A260" i="53"/>
  <c r="A53" i="53"/>
  <c r="A79" i="51"/>
  <c r="A36" i="50"/>
  <c r="A26" i="47"/>
  <c r="A117" i="47"/>
  <c r="A180" i="47"/>
  <c r="A250" i="47"/>
  <c r="A295" i="47"/>
  <c r="A85" i="51"/>
  <c r="A151" i="51"/>
  <c r="A41" i="53"/>
  <c r="A176" i="53"/>
  <c r="A212" i="53"/>
  <c r="A259" i="53"/>
  <c r="A292" i="53"/>
  <c r="A89" i="52"/>
  <c r="A118" i="52"/>
  <c r="A162" i="52"/>
  <c r="A271" i="51"/>
  <c r="A312" i="51"/>
  <c r="A347" i="51"/>
  <c r="A144" i="50"/>
  <c r="A185" i="50"/>
  <c r="A226" i="50"/>
  <c r="A256" i="49"/>
  <c r="A296" i="49"/>
  <c r="A339" i="49"/>
  <c r="A49" i="53"/>
  <c r="A16" i="49"/>
  <c r="A17" i="53"/>
  <c r="A21" i="52"/>
  <c r="A131" i="52"/>
  <c r="A255" i="51"/>
  <c r="A277" i="51"/>
  <c r="M139" i="10"/>
  <c r="O139" i="10" s="1"/>
  <c r="A129" i="50"/>
  <c r="A159" i="50"/>
  <c r="A206" i="50"/>
  <c r="A57" i="53"/>
  <c r="A91" i="53"/>
  <c r="A171" i="53"/>
  <c r="A126" i="50"/>
  <c r="A8" i="50"/>
  <c r="A65" i="50"/>
  <c r="A103" i="50"/>
  <c r="A51" i="50"/>
  <c r="A107" i="50"/>
  <c r="A29" i="50"/>
  <c r="A188" i="50"/>
  <c r="A153" i="50"/>
  <c r="A72" i="50"/>
  <c r="A86" i="50"/>
  <c r="A119" i="50"/>
  <c r="A113" i="50"/>
  <c r="A112" i="50"/>
  <c r="A85" i="50"/>
  <c r="A61" i="50"/>
  <c r="A52" i="50"/>
  <c r="A97" i="50"/>
  <c r="A25" i="50"/>
  <c r="A118" i="50"/>
  <c r="A149" i="50"/>
  <c r="A12" i="50"/>
  <c r="A32" i="50"/>
  <c r="A81" i="50"/>
  <c r="A77" i="50"/>
  <c r="A76" i="50"/>
  <c r="A70" i="50"/>
  <c r="A58" i="50"/>
  <c r="A24" i="50"/>
  <c r="A109" i="50"/>
  <c r="A75" i="50"/>
  <c r="A17" i="50"/>
  <c r="A176" i="50"/>
  <c r="A225" i="50"/>
  <c r="A182" i="50"/>
  <c r="A146" i="50"/>
  <c r="A21" i="50"/>
  <c r="A15" i="50"/>
  <c r="A59" i="50"/>
  <c r="A89" i="50"/>
  <c r="A11" i="50"/>
  <c r="A30" i="50"/>
  <c r="A27" i="50"/>
  <c r="A74" i="50"/>
  <c r="A66" i="50"/>
  <c r="A117" i="50"/>
  <c r="A114" i="50"/>
  <c r="A33" i="50"/>
  <c r="A53" i="50"/>
  <c r="A7" i="50"/>
  <c r="A9" i="50"/>
  <c r="A82" i="50"/>
  <c r="A60" i="50"/>
  <c r="A69" i="50"/>
  <c r="A124" i="50"/>
  <c r="A100" i="50"/>
  <c r="A13" i="50"/>
  <c r="A73" i="50"/>
  <c r="A38" i="50"/>
  <c r="A31" i="50"/>
  <c r="A63" i="50"/>
  <c r="A57" i="50"/>
  <c r="A90" i="50"/>
  <c r="A68" i="50"/>
  <c r="A41" i="50"/>
  <c r="A20" i="50"/>
  <c r="A35" i="50"/>
  <c r="A120" i="50"/>
  <c r="A44" i="50"/>
  <c r="A6" i="50"/>
  <c r="A95" i="50"/>
  <c r="A45" i="50"/>
  <c r="A22" i="50"/>
  <c r="A105" i="50"/>
  <c r="A208" i="50"/>
  <c r="A171" i="50"/>
  <c r="A135" i="50"/>
  <c r="A23" i="50"/>
  <c r="A104" i="50"/>
  <c r="A78" i="50"/>
  <c r="A50" i="50"/>
  <c r="A83" i="50"/>
  <c r="A28" i="50"/>
  <c r="A111" i="50"/>
  <c r="A5" i="50"/>
  <c r="A94" i="50"/>
  <c r="A204" i="50"/>
  <c r="A168" i="50"/>
  <c r="A131" i="50"/>
  <c r="A55" i="50"/>
  <c r="A67" i="50"/>
  <c r="A106" i="50"/>
  <c r="A56" i="50"/>
  <c r="A14" i="50"/>
  <c r="A16" i="50"/>
  <c r="A98" i="50"/>
  <c r="A87" i="50"/>
  <c r="A200" i="50"/>
  <c r="A164" i="50"/>
  <c r="A39" i="50"/>
  <c r="A48" i="50"/>
  <c r="A43" i="50"/>
  <c r="A64" i="50"/>
  <c r="A88" i="50"/>
  <c r="A80" i="50"/>
  <c r="A196" i="50"/>
  <c r="A161" i="50"/>
  <c r="A42" i="50"/>
  <c r="A37" i="50"/>
  <c r="A54" i="50"/>
  <c r="A46" i="50"/>
  <c r="A192" i="50"/>
  <c r="A232" i="49"/>
  <c r="A229" i="49"/>
  <c r="A325" i="49"/>
  <c r="A83" i="49"/>
  <c r="A89" i="53"/>
  <c r="A43" i="53"/>
  <c r="A50" i="53"/>
  <c r="A127" i="53"/>
  <c r="A121" i="52"/>
  <c r="A208" i="51"/>
  <c r="A359" i="51"/>
  <c r="A174" i="50"/>
  <c r="A69" i="49"/>
  <c r="A101" i="49"/>
  <c r="N9" i="56"/>
  <c r="N7" i="10"/>
  <c r="A167" i="53"/>
  <c r="A210" i="53"/>
  <c r="A254" i="53"/>
  <c r="A286" i="53"/>
  <c r="A95" i="52"/>
  <c r="A125" i="52"/>
  <c r="A253" i="51"/>
  <c r="A282" i="51"/>
  <c r="A336" i="51"/>
  <c r="A371" i="51"/>
  <c r="A216" i="50"/>
  <c r="A221" i="53"/>
  <c r="A264" i="53"/>
  <c r="A78" i="53"/>
  <c r="A7" i="52"/>
  <c r="A87" i="51"/>
  <c r="A40" i="50"/>
  <c r="A48" i="47"/>
  <c r="A103" i="47"/>
  <c r="A186" i="47"/>
  <c r="A256" i="47"/>
  <c r="A301" i="47"/>
  <c r="A119" i="51"/>
  <c r="A10" i="50"/>
  <c r="A72" i="53"/>
  <c r="A138" i="53"/>
  <c r="A216" i="53"/>
  <c r="A263" i="53"/>
  <c r="A296" i="53"/>
  <c r="A50" i="52"/>
  <c r="A166" i="52"/>
  <c r="A273" i="51"/>
  <c r="A316" i="51"/>
  <c r="A351" i="51"/>
  <c r="A147" i="50"/>
  <c r="A189" i="50"/>
  <c r="A260" i="49"/>
  <c r="A300" i="49"/>
  <c r="A343" i="49"/>
  <c r="A113" i="53"/>
  <c r="A47" i="53"/>
  <c r="N180" i="10"/>
  <c r="A101" i="52"/>
  <c r="A135" i="52"/>
  <c r="A229" i="51"/>
  <c r="A281" i="51"/>
  <c r="A313" i="51"/>
  <c r="A352" i="51"/>
  <c r="A133" i="50"/>
  <c r="A162" i="50"/>
  <c r="A210" i="50"/>
  <c r="A81" i="53"/>
  <c r="A104" i="53"/>
  <c r="A174" i="53"/>
  <c r="A19" i="50"/>
  <c r="A235" i="49"/>
  <c r="A284" i="49"/>
  <c r="A213" i="49"/>
  <c r="A111" i="49"/>
  <c r="A102" i="53"/>
  <c r="A54" i="53"/>
  <c r="A105" i="53"/>
  <c r="A208" i="53"/>
  <c r="M133" i="10"/>
  <c r="O133" i="10" s="1"/>
  <c r="A306" i="53"/>
  <c r="A60" i="52"/>
  <c r="A272" i="51"/>
  <c r="A242" i="51"/>
  <c r="A56" i="47"/>
  <c r="A161" i="49"/>
  <c r="A150" i="49"/>
  <c r="A242" i="49"/>
  <c r="A76" i="47"/>
  <c r="N27" i="56"/>
  <c r="A177" i="53"/>
  <c r="A214" i="53"/>
  <c r="A257" i="53"/>
  <c r="A294" i="53"/>
  <c r="A98" i="52"/>
  <c r="A129" i="52"/>
  <c r="A256" i="51"/>
  <c r="A286" i="51"/>
  <c r="A340" i="51"/>
  <c r="A173" i="50"/>
  <c r="A220" i="50"/>
  <c r="A21" i="53"/>
  <c r="A147" i="53"/>
  <c r="A268" i="53"/>
  <c r="A103" i="53"/>
  <c r="A16" i="52"/>
  <c r="A145" i="51"/>
  <c r="A62" i="50"/>
  <c r="A54" i="47"/>
  <c r="A123" i="47"/>
  <c r="A190" i="47"/>
  <c r="A262" i="47"/>
  <c r="A307" i="47"/>
  <c r="A95" i="51"/>
  <c r="A18" i="50"/>
  <c r="A101" i="53"/>
  <c r="A179" i="53"/>
  <c r="A220" i="53"/>
  <c r="A267" i="53"/>
  <c r="A300" i="53"/>
  <c r="A127" i="52"/>
  <c r="A169" i="52"/>
  <c r="A276" i="51"/>
  <c r="A320" i="51"/>
  <c r="A231" i="51"/>
  <c r="A150" i="50"/>
  <c r="A193" i="50"/>
  <c r="A263" i="49"/>
  <c r="A304" i="49"/>
  <c r="A124" i="53"/>
  <c r="A48" i="53"/>
  <c r="A313" i="53"/>
  <c r="A103" i="52"/>
  <c r="A138" i="52"/>
  <c r="A261" i="51"/>
  <c r="A285" i="51"/>
  <c r="N139" i="10"/>
  <c r="A354" i="51"/>
  <c r="M70" i="10"/>
  <c r="A166" i="50"/>
  <c r="A214" i="50"/>
  <c r="A109" i="53"/>
  <c r="A110" i="53"/>
  <c r="A12" i="49"/>
  <c r="A320" i="53"/>
  <c r="A152" i="50"/>
  <c r="A239" i="49"/>
  <c r="A287" i="49"/>
  <c r="A331" i="49"/>
  <c r="A108" i="53"/>
  <c r="A65" i="53"/>
  <c r="A111" i="53"/>
  <c r="A211" i="53"/>
  <c r="A309" i="53"/>
  <c r="A133" i="52"/>
  <c r="A275" i="51"/>
  <c r="A366" i="51"/>
  <c r="M95" i="10"/>
  <c r="O95" i="10" s="1"/>
  <c r="A61" i="47"/>
  <c r="A174" i="49"/>
  <c r="A103" i="49"/>
  <c r="A246" i="49"/>
  <c r="M51" i="10"/>
  <c r="O51" i="10" s="1"/>
  <c r="M28" i="10"/>
  <c r="N32" i="10"/>
  <c r="A156" i="53"/>
  <c r="A144" i="53"/>
  <c r="A218" i="53"/>
  <c r="A261" i="53"/>
  <c r="A298" i="53"/>
  <c r="A104" i="52"/>
  <c r="A132" i="52"/>
  <c r="A233" i="51"/>
  <c r="A289" i="51"/>
  <c r="A342" i="51"/>
  <c r="A177" i="50"/>
  <c r="A224" i="50"/>
  <c r="A228" i="53"/>
  <c r="A270" i="53"/>
  <c r="A117" i="53"/>
  <c r="A26" i="52"/>
  <c r="A128" i="51"/>
  <c r="A71" i="50"/>
  <c r="A55" i="47"/>
  <c r="A128" i="47"/>
  <c r="A195" i="47"/>
  <c r="A268" i="47"/>
  <c r="A312" i="47"/>
  <c r="A80" i="51"/>
  <c r="A47" i="50"/>
  <c r="A88" i="53"/>
  <c r="A183" i="53"/>
  <c r="A224" i="53"/>
  <c r="A148" i="53"/>
  <c r="A303" i="53"/>
  <c r="A93" i="52"/>
  <c r="A130" i="52"/>
  <c r="A252" i="51"/>
  <c r="A280" i="51"/>
  <c r="A324" i="51"/>
  <c r="A246" i="51"/>
  <c r="A154" i="50"/>
  <c r="N124" i="10"/>
  <c r="A266" i="49"/>
  <c r="A307" i="49"/>
  <c r="A7" i="53"/>
  <c r="A30" i="53"/>
  <c r="A130" i="49"/>
  <c r="A96" i="53"/>
  <c r="A316" i="53"/>
  <c r="A106" i="52"/>
  <c r="A142" i="52"/>
  <c r="A264" i="51"/>
  <c r="A223" i="51"/>
  <c r="A317" i="51"/>
  <c r="N70" i="10"/>
  <c r="A122" i="50"/>
  <c r="A99" i="50"/>
  <c r="A98" i="53"/>
  <c r="A118" i="53"/>
  <c r="A14" i="49"/>
  <c r="A139" i="52"/>
  <c r="A160" i="50"/>
  <c r="A247" i="49"/>
  <c r="A291" i="49"/>
  <c r="A334" i="49"/>
  <c r="A337" i="51"/>
  <c r="A115" i="53"/>
  <c r="A93" i="53"/>
  <c r="A154" i="53"/>
  <c r="A215" i="53"/>
  <c r="A135" i="53"/>
  <c r="A136" i="52"/>
  <c r="A279" i="51"/>
  <c r="A178" i="50"/>
  <c r="A66" i="47"/>
  <c r="A194" i="47"/>
  <c r="A141" i="49"/>
  <c r="A162" i="49"/>
  <c r="M54" i="10"/>
  <c r="A148" i="47"/>
  <c r="A270" i="47"/>
  <c r="A22" i="47"/>
  <c r="A91" i="47"/>
  <c r="A188" i="47"/>
  <c r="A102" i="47"/>
  <c r="A192" i="47"/>
  <c r="A288" i="47"/>
  <c r="A130" i="47"/>
  <c r="A48" i="52"/>
  <c r="A31" i="47"/>
  <c r="A249" i="47"/>
  <c r="A306" i="47"/>
  <c r="A27" i="47"/>
  <c r="A246" i="47"/>
  <c r="A39" i="47"/>
  <c r="A152" i="47"/>
  <c r="A299" i="53"/>
  <c r="N173" i="10"/>
  <c r="A127" i="50"/>
  <c r="A185" i="47"/>
  <c r="A74" i="47"/>
  <c r="A282" i="47"/>
  <c r="A78" i="47"/>
  <c r="A73" i="47"/>
  <c r="A193" i="47"/>
  <c r="A44" i="47"/>
  <c r="A121" i="47"/>
  <c r="A204" i="47"/>
  <c r="A293" i="47"/>
  <c r="A156" i="47"/>
  <c r="A149" i="47"/>
  <c r="A255" i="47"/>
  <c r="A311" i="47"/>
  <c r="A62" i="47"/>
  <c r="A269" i="47"/>
  <c r="A302" i="47"/>
  <c r="A252" i="47"/>
  <c r="A63" i="47"/>
  <c r="A287" i="47"/>
  <c r="A60" i="47"/>
  <c r="A199" i="47"/>
  <c r="A36" i="47"/>
  <c r="A125" i="47"/>
  <c r="A220" i="47"/>
  <c r="A6" i="52"/>
  <c r="A299" i="47"/>
  <c r="A157" i="47"/>
  <c r="A182" i="47"/>
  <c r="A261" i="47"/>
  <c r="A13" i="52"/>
  <c r="A47" i="47"/>
  <c r="A150" i="47"/>
  <c r="A313" i="47"/>
  <c r="A67" i="47"/>
  <c r="A275" i="47"/>
  <c r="A271" i="49"/>
  <c r="A170" i="47"/>
  <c r="A298" i="47"/>
  <c r="A126" i="47"/>
  <c r="A205" i="47"/>
  <c r="A23" i="47"/>
  <c r="A131" i="47"/>
  <c r="A231" i="47"/>
  <c r="A25" i="52"/>
  <c r="A248" i="47"/>
  <c r="A305" i="47"/>
  <c r="A219" i="47"/>
  <c r="A209" i="47"/>
  <c r="A267" i="47"/>
  <c r="A10" i="52"/>
  <c r="A59" i="47"/>
  <c r="A172" i="47"/>
  <c r="A29" i="52"/>
  <c r="A71" i="47"/>
  <c r="A297" i="47"/>
  <c r="A189" i="47"/>
  <c r="A238" i="49"/>
  <c r="M165" i="10"/>
  <c r="O165" i="10" s="1"/>
  <c r="A161" i="47"/>
  <c r="A309" i="47"/>
  <c r="A83" i="47"/>
  <c r="A132" i="47"/>
  <c r="A41" i="47"/>
  <c r="A241" i="47"/>
  <c r="A254" i="47"/>
  <c r="A310" i="47"/>
  <c r="A240" i="47"/>
  <c r="A230" i="47"/>
  <c r="A5" i="47"/>
  <c r="A31" i="52"/>
  <c r="A120" i="47"/>
  <c r="A47" i="52"/>
  <c r="A11" i="52"/>
  <c r="N165" i="10"/>
  <c r="A175" i="47"/>
  <c r="A198" i="47"/>
  <c r="A86" i="47"/>
  <c r="A137" i="47"/>
  <c r="A216" i="47"/>
  <c r="A253" i="47"/>
  <c r="A260" i="47"/>
  <c r="A7" i="47"/>
  <c r="A264" i="47"/>
  <c r="A258" i="47"/>
  <c r="A9" i="47"/>
  <c r="A49" i="52"/>
  <c r="A118" i="47"/>
  <c r="A115" i="47"/>
  <c r="A43" i="52"/>
  <c r="A316" i="49"/>
  <c r="A75" i="47"/>
  <c r="A210" i="47"/>
  <c r="A6" i="47"/>
  <c r="A92" i="47"/>
  <c r="A145" i="47"/>
  <c r="A221" i="47"/>
  <c r="A90" i="47"/>
  <c r="A136" i="47"/>
  <c r="A265" i="47"/>
  <c r="A266" i="47"/>
  <c r="A32" i="47"/>
  <c r="A281" i="47"/>
  <c r="A286" i="47"/>
  <c r="A138" i="47"/>
  <c r="A272" i="47"/>
  <c r="A176" i="47"/>
  <c r="A124" i="47"/>
  <c r="A215" i="47"/>
  <c r="A29" i="47"/>
  <c r="A97" i="47"/>
  <c r="A85" i="47"/>
  <c r="A226" i="47"/>
  <c r="A216" i="49"/>
  <c r="A143" i="47"/>
  <c r="A276" i="47"/>
  <c r="A271" i="47"/>
  <c r="A35" i="47"/>
  <c r="A303" i="47"/>
  <c r="A308" i="47"/>
  <c r="A222" i="47"/>
  <c r="A278" i="47"/>
  <c r="A197" i="47"/>
  <c r="A114" i="47"/>
  <c r="A225" i="47"/>
  <c r="A17" i="47"/>
  <c r="A72" i="47"/>
  <c r="A158" i="47"/>
  <c r="A232" i="47"/>
  <c r="A151" i="47"/>
  <c r="A292" i="47"/>
  <c r="A277" i="47"/>
  <c r="A227" i="47"/>
  <c r="A162" i="47"/>
  <c r="A18" i="52"/>
  <c r="A223" i="47"/>
  <c r="A165" i="47"/>
  <c r="A141" i="47"/>
  <c r="A258" i="53"/>
  <c r="A236" i="47"/>
  <c r="A45" i="47"/>
  <c r="A106" i="47"/>
  <c r="A171" i="47"/>
  <c r="A237" i="47"/>
  <c r="A236" i="49"/>
  <c r="A144" i="47"/>
  <c r="A304" i="47"/>
  <c r="A283" i="47"/>
  <c r="A233" i="47"/>
  <c r="A289" i="47"/>
  <c r="A244" i="47"/>
  <c r="A9" i="52"/>
  <c r="A167" i="47"/>
  <c r="N133" i="10"/>
  <c r="A210" i="49"/>
  <c r="A247" i="47"/>
  <c r="A14" i="47"/>
  <c r="A80" i="47"/>
  <c r="A178" i="47"/>
  <c r="A242" i="47"/>
  <c r="A15" i="47"/>
  <c r="A110" i="47"/>
  <c r="A177" i="47"/>
  <c r="A166" i="47"/>
  <c r="A79" i="47"/>
  <c r="A22" i="52"/>
  <c r="A20" i="52"/>
  <c r="A238" i="47"/>
  <c r="A294" i="47"/>
  <c r="A203" i="47"/>
  <c r="A37" i="52"/>
  <c r="A168" i="47"/>
  <c r="A259" i="47"/>
  <c r="A24" i="47"/>
  <c r="A65" i="47"/>
  <c r="A184" i="47"/>
  <c r="A30" i="47"/>
  <c r="A64" i="47"/>
  <c r="A183" i="47"/>
  <c r="A99" i="47"/>
  <c r="A42" i="52"/>
  <c r="A243" i="47"/>
  <c r="A300" i="47"/>
  <c r="A12" i="47"/>
  <c r="A224" i="47"/>
  <c r="A33" i="47"/>
  <c r="A214" i="47"/>
  <c r="N42" i="10"/>
  <c r="M44" i="10"/>
  <c r="N47" i="10"/>
  <c r="N56" i="10"/>
  <c r="M12" i="56"/>
  <c r="N44" i="10"/>
  <c r="M25" i="56"/>
  <c r="N12" i="56"/>
  <c r="N39" i="10"/>
  <c r="N25" i="56"/>
  <c r="N9" i="10"/>
  <c r="M41" i="10"/>
  <c r="M20" i="10"/>
  <c r="M39" i="10"/>
  <c r="N40" i="10"/>
  <c r="M9" i="10"/>
  <c r="M20" i="56"/>
  <c r="M152" i="10"/>
  <c r="O152" i="10" s="1"/>
  <c r="M40" i="10"/>
  <c r="N20" i="56"/>
  <c r="M7" i="10"/>
  <c r="M123" i="10"/>
  <c r="O123" i="10" s="1"/>
  <c r="M23" i="56"/>
  <c r="M26" i="56"/>
  <c r="M21" i="10"/>
  <c r="M22" i="10"/>
  <c r="M34" i="10"/>
  <c r="N23" i="56"/>
  <c r="N21" i="10"/>
  <c r="M60" i="10"/>
  <c r="O60" i="10" s="1"/>
  <c r="N34" i="10"/>
  <c r="M33" i="10"/>
  <c r="N15" i="56"/>
  <c r="N24" i="10"/>
  <c r="M28" i="56"/>
  <c r="M19" i="10"/>
  <c r="M8" i="10"/>
  <c r="N33" i="10"/>
  <c r="M15" i="56"/>
  <c r="M24" i="10"/>
  <c r="N28" i="56"/>
  <c r="N19" i="10"/>
  <c r="N35" i="10"/>
  <c r="M49" i="10"/>
  <c r="M36" i="10"/>
  <c r="M45" i="10"/>
  <c r="M35" i="10"/>
  <c r="M12" i="10"/>
  <c r="N30" i="10"/>
  <c r="M47" i="10"/>
  <c r="M14" i="56"/>
  <c r="N41" i="10"/>
  <c r="N36" i="10"/>
  <c r="N45" i="10"/>
  <c r="M182" i="10"/>
  <c r="O182" i="10" s="1"/>
  <c r="N12" i="10"/>
  <c r="M56" i="10"/>
  <c r="A7" i="48"/>
  <c r="A10" i="48"/>
  <c r="A26" i="48"/>
  <c r="A74" i="48"/>
  <c r="A82" i="48"/>
  <c r="A50" i="48"/>
  <c r="A96" i="48"/>
  <c r="A106" i="48"/>
  <c r="A91" i="48"/>
  <c r="A126" i="48"/>
  <c r="A11" i="48"/>
  <c r="A20" i="48"/>
  <c r="A42" i="48"/>
  <c r="A36" i="48"/>
  <c r="A85" i="48"/>
  <c r="A92" i="48"/>
  <c r="A99" i="48"/>
  <c r="A110" i="48"/>
  <c r="A95" i="48"/>
  <c r="A130" i="48"/>
  <c r="A119" i="48"/>
  <c r="A149" i="48"/>
  <c r="A164" i="48"/>
  <c r="A179" i="48"/>
  <c r="A188" i="48"/>
  <c r="A200" i="48"/>
  <c r="A211" i="48"/>
  <c r="A223" i="48"/>
  <c r="A235" i="48"/>
  <c r="A245" i="48"/>
  <c r="A256" i="48"/>
  <c r="A6" i="48"/>
  <c r="A33" i="48"/>
  <c r="A65" i="48"/>
  <c r="A58" i="48"/>
  <c r="A63" i="48"/>
  <c r="A101" i="48"/>
  <c r="A64" i="48"/>
  <c r="A105" i="48"/>
  <c r="A131" i="48"/>
  <c r="A120" i="48"/>
  <c r="A150" i="48"/>
  <c r="A165" i="48"/>
  <c r="A180" i="48"/>
  <c r="A189" i="48"/>
  <c r="A201" i="48"/>
  <c r="A212" i="48"/>
  <c r="A224" i="48"/>
  <c r="A171" i="48"/>
  <c r="A246" i="48"/>
  <c r="A18" i="48"/>
  <c r="A32" i="48"/>
  <c r="A41" i="48"/>
  <c r="A44" i="48"/>
  <c r="A52" i="48"/>
  <c r="A55" i="48"/>
  <c r="A117" i="48"/>
  <c r="A103" i="48"/>
  <c r="A146" i="48"/>
  <c r="A160" i="48"/>
  <c r="A176" i="48"/>
  <c r="A185" i="48"/>
  <c r="A197" i="48"/>
  <c r="A162" i="48"/>
  <c r="A220" i="48"/>
  <c r="A232" i="48"/>
  <c r="A242" i="48"/>
  <c r="A253" i="48"/>
  <c r="A8" i="48"/>
  <c r="A9" i="48"/>
  <c r="A31" i="48"/>
  <c r="A48" i="48"/>
  <c r="A45" i="48"/>
  <c r="A93" i="48"/>
  <c r="A79" i="48"/>
  <c r="A111" i="48"/>
  <c r="A122" i="48"/>
  <c r="A132" i="48"/>
  <c r="A140" i="48"/>
  <c r="A151" i="48"/>
  <c r="A166" i="48"/>
  <c r="A181" i="48"/>
  <c r="A190" i="48"/>
  <c r="A202" i="48"/>
  <c r="A213" i="48"/>
  <c r="A225" i="48"/>
  <c r="A236" i="48"/>
  <c r="A247" i="48"/>
  <c r="A35" i="48"/>
  <c r="A22" i="48"/>
  <c r="A25" i="48"/>
  <c r="A49" i="48"/>
  <c r="A46" i="48"/>
  <c r="A94" i="48"/>
  <c r="A102" i="48"/>
  <c r="A113" i="48"/>
  <c r="A123" i="48"/>
  <c r="A133" i="48"/>
  <c r="A141" i="48"/>
  <c r="A152" i="48"/>
  <c r="A158" i="48"/>
  <c r="A170" i="48"/>
  <c r="A191" i="48"/>
  <c r="A203" i="48"/>
  <c r="A214" i="48"/>
  <c r="A226" i="48"/>
  <c r="A237" i="48"/>
  <c r="A248" i="48"/>
  <c r="A28" i="48"/>
  <c r="A15" i="48"/>
  <c r="A71" i="48"/>
  <c r="A75" i="48"/>
  <c r="A47" i="48"/>
  <c r="A70" i="48"/>
  <c r="A81" i="48"/>
  <c r="A114" i="48"/>
  <c r="A124" i="48"/>
  <c r="A112" i="48"/>
  <c r="A142" i="48"/>
  <c r="A153" i="48"/>
  <c r="A167" i="48"/>
  <c r="A168" i="48"/>
  <c r="A192" i="48"/>
  <c r="A204" i="48"/>
  <c r="A215" i="48"/>
  <c r="A227" i="48"/>
  <c r="A172" i="48"/>
  <c r="A249" i="48"/>
  <c r="A89" i="48"/>
  <c r="A14" i="48"/>
  <c r="A23" i="48"/>
  <c r="A19" i="48"/>
  <c r="A38" i="48"/>
  <c r="A73" i="48"/>
  <c r="A78" i="48"/>
  <c r="A57" i="48"/>
  <c r="A115" i="48"/>
  <c r="A125" i="48"/>
  <c r="A134" i="48"/>
  <c r="A143" i="48"/>
  <c r="A154" i="48"/>
  <c r="A173" i="48"/>
  <c r="A182" i="48"/>
  <c r="A193" i="48"/>
  <c r="A205" i="48"/>
  <c r="A216" i="48"/>
  <c r="A228" i="48"/>
  <c r="A238" i="48"/>
  <c r="A250" i="48"/>
  <c r="A24" i="48"/>
  <c r="A16" i="48"/>
  <c r="A27" i="48"/>
  <c r="A76" i="48"/>
  <c r="A87" i="48"/>
  <c r="A40" i="48"/>
  <c r="A84" i="48"/>
  <c r="A97" i="48"/>
  <c r="A127" i="48"/>
  <c r="A135" i="48"/>
  <c r="A144" i="48"/>
  <c r="A155" i="48"/>
  <c r="A174" i="48"/>
  <c r="A183" i="48"/>
  <c r="A194" i="48"/>
  <c r="A206" i="48"/>
  <c r="A217" i="48"/>
  <c r="A229" i="48"/>
  <c r="A239" i="48"/>
  <c r="A169" i="48"/>
  <c r="A13" i="48"/>
  <c r="A54" i="48"/>
  <c r="A59" i="48"/>
  <c r="A60" i="48"/>
  <c r="A69" i="48"/>
  <c r="A88" i="48"/>
  <c r="A66" i="48"/>
  <c r="A72" i="48"/>
  <c r="A116" i="48"/>
  <c r="A128" i="48"/>
  <c r="A136" i="48"/>
  <c r="A145" i="48"/>
  <c r="A156" i="48"/>
  <c r="A53" i="48"/>
  <c r="A184" i="48"/>
  <c r="A195" i="48"/>
  <c r="A207" i="48"/>
  <c r="A218" i="48"/>
  <c r="A230" i="48"/>
  <c r="A240" i="48"/>
  <c r="A251" i="48"/>
  <c r="A17" i="48"/>
  <c r="A34" i="48"/>
  <c r="A77" i="48"/>
  <c r="A51" i="48"/>
  <c r="A80" i="48"/>
  <c r="A107" i="48"/>
  <c r="A100" i="48"/>
  <c r="A83" i="48"/>
  <c r="A109" i="48"/>
  <c r="A104" i="48"/>
  <c r="A157" i="48"/>
  <c r="A175" i="48"/>
  <c r="A159" i="48"/>
  <c r="A196" i="48"/>
  <c r="A208" i="48"/>
  <c r="A219" i="48"/>
  <c r="A231" i="48"/>
  <c r="A241" i="48"/>
  <c r="A252" i="48"/>
  <c r="A137" i="48"/>
  <c r="A21" i="48"/>
  <c r="A29" i="48"/>
  <c r="A37" i="48"/>
  <c r="A67" i="48"/>
  <c r="A62" i="48"/>
  <c r="A56" i="48"/>
  <c r="A86" i="48"/>
  <c r="A118" i="48"/>
  <c r="A108" i="48"/>
  <c r="A138" i="48"/>
  <c r="A147" i="48"/>
  <c r="A161" i="48"/>
  <c r="A177" i="48"/>
  <c r="A186" i="48"/>
  <c r="A198" i="48"/>
  <c r="A209" i="48"/>
  <c r="A221" i="48"/>
  <c r="A233" i="48"/>
  <c r="A243" i="48"/>
  <c r="A254" i="48"/>
  <c r="A68" i="48"/>
  <c r="A5" i="48"/>
  <c r="A12" i="48"/>
  <c r="A30" i="48"/>
  <c r="A43" i="48"/>
  <c r="A39" i="48"/>
  <c r="A90" i="48"/>
  <c r="A98" i="48"/>
  <c r="A61" i="48"/>
  <c r="A121" i="48"/>
  <c r="A129" i="48"/>
  <c r="A139" i="48"/>
  <c r="A148" i="48"/>
  <c r="A163" i="48"/>
  <c r="A178" i="48"/>
  <c r="A187" i="48"/>
  <c r="A199" i="48"/>
  <c r="A210" i="48"/>
  <c r="A222" i="48"/>
  <c r="A234" i="48"/>
  <c r="A244" i="48"/>
  <c r="A255" i="48"/>
  <c r="O54" i="10" l="1"/>
  <c r="O61" i="10"/>
  <c r="O46" i="10"/>
  <c r="I9" i="59"/>
  <c r="O68" i="10"/>
  <c r="O13" i="10"/>
  <c r="O69" i="10"/>
  <c r="O70" i="10"/>
  <c r="O43" i="10"/>
  <c r="O71" i="10"/>
  <c r="O15" i="10"/>
  <c r="O32" i="10"/>
  <c r="O7" i="57"/>
  <c r="O11" i="57"/>
  <c r="O13" i="56"/>
  <c r="O57" i="10"/>
  <c r="O8" i="57"/>
  <c r="O25" i="10"/>
  <c r="I8" i="59"/>
  <c r="O6" i="56"/>
  <c r="O66" i="10"/>
  <c r="O6" i="10"/>
  <c r="O48" i="10"/>
  <c r="O6" i="57"/>
  <c r="O21" i="56"/>
  <c r="O37" i="10"/>
  <c r="O63" i="10"/>
  <c r="O11" i="56"/>
  <c r="O29" i="56"/>
  <c r="O22" i="10"/>
  <c r="O8" i="10"/>
  <c r="O59" i="10"/>
  <c r="O64" i="10"/>
  <c r="O17" i="56"/>
  <c r="O10" i="10"/>
  <c r="O26" i="10"/>
  <c r="O7" i="56"/>
  <c r="O26" i="56"/>
  <c r="O27" i="10"/>
  <c r="O27" i="56"/>
  <c r="O16" i="10"/>
  <c r="I6" i="59"/>
  <c r="I7" i="59"/>
  <c r="I5" i="59"/>
  <c r="O19" i="56"/>
  <c r="A7" i="57"/>
  <c r="O16" i="56"/>
  <c r="O58" i="10"/>
  <c r="O9" i="57"/>
  <c r="O8" i="56"/>
  <c r="O72" i="10"/>
  <c r="O67" i="10"/>
  <c r="O18" i="10"/>
  <c r="O22" i="56"/>
  <c r="O49" i="10"/>
  <c r="O18" i="56"/>
  <c r="O30" i="10"/>
  <c r="O20" i="10"/>
  <c r="O14" i="56"/>
  <c r="A11" i="57"/>
  <c r="A6" i="57"/>
  <c r="A9" i="57"/>
  <c r="A8" i="57"/>
  <c r="O28" i="10"/>
  <c r="O10" i="57"/>
  <c r="A10" i="57"/>
  <c r="O11" i="10"/>
  <c r="O14" i="10"/>
  <c r="O52" i="10"/>
  <c r="O53" i="10"/>
  <c r="O10" i="56"/>
  <c r="O42" i="10"/>
  <c r="O23" i="10"/>
  <c r="O7" i="10"/>
  <c r="O9" i="56"/>
  <c r="O34" i="10"/>
  <c r="O28" i="56"/>
  <c r="A9" i="56"/>
  <c r="A14" i="56"/>
  <c r="O20" i="56"/>
  <c r="A18" i="56"/>
  <c r="A28" i="56"/>
  <c r="A7" i="56"/>
  <c r="A23" i="56"/>
  <c r="A8" i="56"/>
  <c r="A29" i="56"/>
  <c r="A19" i="56"/>
  <c r="A11" i="56"/>
  <c r="O24" i="56"/>
  <c r="A15" i="56"/>
  <c r="A24" i="56"/>
  <c r="A21" i="56"/>
  <c r="O9" i="10"/>
  <c r="A17" i="56"/>
  <c r="A26" i="56"/>
  <c r="A6" i="56"/>
  <c r="A16" i="56"/>
  <c r="O12" i="10"/>
  <c r="A101" i="10"/>
  <c r="O45" i="10"/>
  <c r="A73" i="10"/>
  <c r="A44" i="10"/>
  <c r="A33" i="10"/>
  <c r="A56" i="10"/>
  <c r="A22" i="10"/>
  <c r="A27" i="56"/>
  <c r="A88" i="10"/>
  <c r="A12" i="56"/>
  <c r="A149" i="10"/>
  <c r="A20" i="56"/>
  <c r="A25" i="56"/>
  <c r="A13" i="56"/>
  <c r="A87" i="10"/>
  <c r="A72" i="10"/>
  <c r="A166" i="10"/>
  <c r="A36" i="10"/>
  <c r="A22" i="56"/>
  <c r="A104" i="10"/>
  <c r="A80" i="10"/>
  <c r="A86" i="10"/>
  <c r="A172" i="10"/>
  <c r="A182" i="10"/>
  <c r="A94" i="10"/>
  <c r="C27" i="59"/>
  <c r="C28" i="59"/>
  <c r="C29" i="59"/>
  <c r="C30" i="59"/>
  <c r="C26" i="59"/>
  <c r="I20" i="59"/>
  <c r="I21" i="59"/>
  <c r="I22" i="59"/>
  <c r="I23" i="59"/>
  <c r="I19" i="59"/>
  <c r="A76" i="10"/>
  <c r="A150" i="10"/>
  <c r="A127" i="10"/>
  <c r="O35" i="10"/>
  <c r="O19" i="10"/>
  <c r="I30" i="59"/>
  <c r="I26" i="59"/>
  <c r="I27" i="59"/>
  <c r="I28" i="59"/>
  <c r="I29" i="59"/>
  <c r="A85" i="10"/>
  <c r="A58" i="10"/>
  <c r="A84" i="10"/>
  <c r="A81" i="10"/>
  <c r="A21" i="10"/>
  <c r="A139" i="10"/>
  <c r="O56" i="10"/>
  <c r="O36" i="10"/>
  <c r="A24" i="10"/>
  <c r="O17" i="10"/>
  <c r="A53" i="10"/>
  <c r="A178" i="10"/>
  <c r="A93" i="10"/>
  <c r="A71" i="10"/>
  <c r="A75" i="10"/>
  <c r="A167" i="10"/>
  <c r="A63" i="10"/>
  <c r="A57" i="10"/>
  <c r="A32" i="10"/>
  <c r="A37" i="10"/>
  <c r="A79" i="10"/>
  <c r="A148" i="10"/>
  <c r="A179" i="10"/>
  <c r="A117" i="10"/>
  <c r="A137" i="10"/>
  <c r="C20" i="59"/>
  <c r="C21" i="59"/>
  <c r="C22" i="59"/>
  <c r="C23" i="59"/>
  <c r="C19" i="59"/>
  <c r="A160" i="10"/>
  <c r="A154" i="10"/>
  <c r="A65" i="10"/>
  <c r="A52" i="10"/>
  <c r="A28" i="10"/>
  <c r="A95" i="10"/>
  <c r="A119" i="10"/>
  <c r="A46" i="10"/>
  <c r="A29" i="10"/>
  <c r="O24" i="10"/>
  <c r="I13" i="59"/>
  <c r="I14" i="59"/>
  <c r="I15" i="59"/>
  <c r="I16" i="59"/>
  <c r="I12" i="59"/>
  <c r="A129" i="10"/>
  <c r="A107" i="10"/>
  <c r="A13" i="10"/>
  <c r="A18" i="10"/>
  <c r="A14" i="10"/>
  <c r="A10" i="56"/>
  <c r="A140" i="10"/>
  <c r="A171" i="10"/>
  <c r="A106" i="10"/>
  <c r="A102" i="10"/>
  <c r="A49" i="10"/>
  <c r="O47" i="10"/>
  <c r="O15" i="56"/>
  <c r="O25" i="56"/>
  <c r="A136" i="10"/>
  <c r="A39" i="10"/>
  <c r="A99" i="10"/>
  <c r="A77" i="10"/>
  <c r="A114" i="10"/>
  <c r="A144" i="10"/>
  <c r="A174" i="10"/>
  <c r="A6" i="10"/>
  <c r="A115" i="10"/>
  <c r="A89" i="10"/>
  <c r="A177" i="10"/>
  <c r="A142" i="10"/>
  <c r="A163" i="10"/>
  <c r="A112" i="10"/>
  <c r="A64" i="10"/>
  <c r="A96" i="10"/>
  <c r="A45" i="10"/>
  <c r="A159" i="10"/>
  <c r="A59" i="10"/>
  <c r="A118" i="10"/>
  <c r="A12" i="10"/>
  <c r="A180" i="10"/>
  <c r="A120" i="10"/>
  <c r="A67" i="10"/>
  <c r="A170" i="10"/>
  <c r="A83" i="10"/>
  <c r="A41" i="10"/>
  <c r="A8" i="10"/>
  <c r="A128" i="10"/>
  <c r="A66" i="10"/>
  <c r="A155" i="10"/>
  <c r="O21" i="10"/>
  <c r="O12" i="56"/>
  <c r="A31" i="10"/>
  <c r="A176" i="10"/>
  <c r="A168" i="10"/>
  <c r="A11" i="10"/>
  <c r="A69" i="10"/>
  <c r="A146" i="10"/>
  <c r="A181" i="10"/>
  <c r="A70" i="10"/>
  <c r="A97" i="10"/>
  <c r="A10" i="10"/>
  <c r="A61" i="10"/>
  <c r="A60" i="10"/>
  <c r="A90" i="10"/>
  <c r="A34" i="10"/>
  <c r="A157" i="10"/>
  <c r="O39" i="10"/>
  <c r="A143" i="10"/>
  <c r="A92" i="10"/>
  <c r="A48" i="10"/>
  <c r="A116" i="10"/>
  <c r="A147" i="10"/>
  <c r="A123" i="10"/>
  <c r="A16" i="10"/>
  <c r="A109" i="10"/>
  <c r="A173" i="10"/>
  <c r="A91" i="10"/>
  <c r="A98" i="10"/>
  <c r="A108" i="10"/>
  <c r="A134" i="10"/>
  <c r="A40" i="10"/>
  <c r="A68" i="10"/>
  <c r="O23" i="56"/>
  <c r="A131" i="10"/>
  <c r="A30" i="10"/>
  <c r="A9" i="10"/>
  <c r="A124" i="10"/>
  <c r="A158" i="10"/>
  <c r="A43" i="10"/>
  <c r="A151" i="10"/>
  <c r="A121" i="10"/>
  <c r="A35" i="10"/>
  <c r="A133" i="10"/>
  <c r="A113" i="10"/>
  <c r="A54" i="10"/>
  <c r="A55" i="10"/>
  <c r="A38" i="10"/>
  <c r="O44" i="10"/>
  <c r="A130" i="10"/>
  <c r="A42" i="10"/>
  <c r="A145" i="10"/>
  <c r="A135" i="10"/>
  <c r="A27" i="10"/>
  <c r="A111" i="10"/>
  <c r="A164" i="10"/>
  <c r="A169" i="10"/>
  <c r="A78" i="10"/>
  <c r="A23" i="10"/>
  <c r="A100" i="10"/>
  <c r="A126" i="10"/>
  <c r="A161" i="10"/>
  <c r="O41" i="10"/>
  <c r="A141" i="10"/>
  <c r="A132" i="10"/>
  <c r="A105" i="10"/>
  <c r="A110" i="10"/>
  <c r="A50" i="10"/>
  <c r="A162" i="10"/>
  <c r="A82" i="10"/>
  <c r="A103" i="10"/>
  <c r="A125" i="10"/>
  <c r="A138" i="10"/>
  <c r="A17" i="10"/>
  <c r="A152" i="10"/>
  <c r="A175" i="10"/>
  <c r="A51" i="10"/>
  <c r="A74" i="10"/>
  <c r="O33" i="10"/>
  <c r="A47" i="10"/>
  <c r="A62" i="10"/>
  <c r="A122" i="10"/>
  <c r="A19" i="10"/>
  <c r="A165" i="10"/>
  <c r="A20" i="10"/>
  <c r="A156" i="10"/>
  <c r="A153" i="10"/>
  <c r="A25" i="10"/>
  <c r="A15" i="10"/>
  <c r="A26" i="10"/>
  <c r="A7" i="10"/>
  <c r="O40" i="10"/>
  <c r="C14" i="59"/>
  <c r="C15" i="59"/>
  <c r="C16" i="59"/>
  <c r="C13" i="59"/>
  <c r="C12" i="59"/>
  <c r="C43" i="59" l="1"/>
  <c r="C44" i="59"/>
  <c r="C45" i="59"/>
  <c r="C47" i="59"/>
  <c r="C46" i="59"/>
  <c r="C35" i="59"/>
  <c r="I36" i="59"/>
  <c r="I39" i="59"/>
  <c r="I38" i="59"/>
  <c r="I35" i="59"/>
  <c r="I37" i="59"/>
  <c r="C36" i="59"/>
  <c r="C39" i="59"/>
  <c r="C37" i="59"/>
  <c r="C38" i="59"/>
</calcChain>
</file>

<file path=xl/sharedStrings.xml><?xml version="1.0" encoding="utf-8"?>
<sst xmlns="http://schemas.openxmlformats.org/spreadsheetml/2006/main" count="12101" uniqueCount="5101">
  <si>
    <t>TOTAL</t>
  </si>
  <si>
    <t>Prénom</t>
  </si>
  <si>
    <t>Club</t>
  </si>
  <si>
    <t>Clt</t>
  </si>
  <si>
    <t>Points</t>
  </si>
  <si>
    <t>PTS INDIV</t>
  </si>
  <si>
    <t>CAILLE</t>
  </si>
  <si>
    <t>LILOU</t>
  </si>
  <si>
    <t>TRI ATTITUDE 41</t>
  </si>
  <si>
    <t>BENJAMINE</t>
  </si>
  <si>
    <t>BENJAMIN</t>
  </si>
  <si>
    <t>TOTAL DES ENGAGES</t>
  </si>
  <si>
    <t>TOTAL POINTS</t>
  </si>
  <si>
    <t>moyenne points/nbr engagements</t>
  </si>
  <si>
    <t>T.C. JOUE LES TOURS</t>
  </si>
  <si>
    <t>TRI SAINT AMAND DUN 18</t>
  </si>
  <si>
    <t>BOURGES TRIATHLON</t>
  </si>
  <si>
    <t>ORLEANS ASFAS TRIATHLON</t>
  </si>
  <si>
    <t>ASPTT 36 SPORT NATURE</t>
  </si>
  <si>
    <t>CADETTE</t>
  </si>
  <si>
    <t>SIMON</t>
  </si>
  <si>
    <t>BERTHEAU</t>
  </si>
  <si>
    <t>EMMA</t>
  </si>
  <si>
    <t>VISSCHER</t>
  </si>
  <si>
    <t>CELIAN</t>
  </si>
  <si>
    <t>MAEL</t>
  </si>
  <si>
    <t>JULIETTE</t>
  </si>
  <si>
    <t>OSCAR</t>
  </si>
  <si>
    <t>J3 SPORTS AMILLY SECTION TRIATHLON</t>
  </si>
  <si>
    <t>Classement</t>
  </si>
  <si>
    <t>Clubs</t>
  </si>
  <si>
    <t>HUBERT</t>
  </si>
  <si>
    <t>VINEUIL SPORTS TRIATHLON</t>
  </si>
  <si>
    <t>ORLEANS TRIATHLON CLUB 45</t>
  </si>
  <si>
    <t>LOCHES 37 TRIATHLON</t>
  </si>
  <si>
    <t>VERON TRIATHLON</t>
  </si>
  <si>
    <t>AC ROMORANTIN TRIATHLON</t>
  </si>
  <si>
    <t>GENERATION TRIATHLON BLOIS</t>
  </si>
  <si>
    <t>TEAM PROGRESS TRIATHLON</t>
  </si>
  <si>
    <t>SAINT AVERTIN SPORTS TRIATHLON 37</t>
  </si>
  <si>
    <t>VENDOME TRIATHLON</t>
  </si>
  <si>
    <t>SAINT LAURENT NOUAN TRIATHLON</t>
  </si>
  <si>
    <t>RSSCTRIATHLON</t>
  </si>
  <si>
    <t>SPORTS OXYGENE NATURE VAL DE L INDRE</t>
  </si>
  <si>
    <t>AS GIEN NATATION SECTION TRIATHLON</t>
  </si>
  <si>
    <t>Nom</t>
  </si>
  <si>
    <t>ABASSI ROUAULT</t>
  </si>
  <si>
    <t>Arthur</t>
  </si>
  <si>
    <t>AIGLEHOUX</t>
  </si>
  <si>
    <t>Lea</t>
  </si>
  <si>
    <t>AMAR</t>
  </si>
  <si>
    <t>Valentin</t>
  </si>
  <si>
    <t>Gabin</t>
  </si>
  <si>
    <t>Nathan</t>
  </si>
  <si>
    <t>Jules</t>
  </si>
  <si>
    <t>Simon</t>
  </si>
  <si>
    <t>Jean</t>
  </si>
  <si>
    <t>BAILLEUX</t>
  </si>
  <si>
    <t>Clement</t>
  </si>
  <si>
    <t>BARBONI</t>
  </si>
  <si>
    <t>Armand</t>
  </si>
  <si>
    <t>BARCELO</t>
  </si>
  <si>
    <t>Lucas</t>
  </si>
  <si>
    <t>Eliot</t>
  </si>
  <si>
    <t>Elia</t>
  </si>
  <si>
    <t>Evan</t>
  </si>
  <si>
    <t>Aymeric</t>
  </si>
  <si>
    <t>Louis</t>
  </si>
  <si>
    <t>BOUDET</t>
  </si>
  <si>
    <t>Antoine</t>
  </si>
  <si>
    <t>BRAZILIER</t>
  </si>
  <si>
    <t>Martin</t>
  </si>
  <si>
    <t>BRETON</t>
  </si>
  <si>
    <t>Camille</t>
  </si>
  <si>
    <t>BURE</t>
  </si>
  <si>
    <t>Noah</t>
  </si>
  <si>
    <t>Elliot</t>
  </si>
  <si>
    <t>Manon</t>
  </si>
  <si>
    <t>Maxence</t>
  </si>
  <si>
    <t>Gabriel</t>
  </si>
  <si>
    <t>Mael</t>
  </si>
  <si>
    <t>Timeo</t>
  </si>
  <si>
    <t>Hector</t>
  </si>
  <si>
    <t>DELAMAISON</t>
  </si>
  <si>
    <t>DELAUNAY</t>
  </si>
  <si>
    <t>DENIS</t>
  </si>
  <si>
    <t>Paul</t>
  </si>
  <si>
    <t>DUBOIS</t>
  </si>
  <si>
    <t>Hugo</t>
  </si>
  <si>
    <t>Jeanne</t>
  </si>
  <si>
    <t>DULUARD PROLY</t>
  </si>
  <si>
    <t>ENOUF</t>
  </si>
  <si>
    <t>Charlotte</t>
  </si>
  <si>
    <t>Juliette</t>
  </si>
  <si>
    <t>Maya</t>
  </si>
  <si>
    <t>GANIVET</t>
  </si>
  <si>
    <t>Rafael</t>
  </si>
  <si>
    <t>Emy</t>
  </si>
  <si>
    <t>Albane</t>
  </si>
  <si>
    <t>Lucie</t>
  </si>
  <si>
    <t>GIRARDEAU</t>
  </si>
  <si>
    <t>GLOUX</t>
  </si>
  <si>
    <t>Romain</t>
  </si>
  <si>
    <t>Maelys</t>
  </si>
  <si>
    <t>GUIGNON</t>
  </si>
  <si>
    <t>Quentin</t>
  </si>
  <si>
    <t>Matthieu</t>
  </si>
  <si>
    <t>GUILLET</t>
  </si>
  <si>
    <t>Emma</t>
  </si>
  <si>
    <t>Daphne</t>
  </si>
  <si>
    <t>HEDDE</t>
  </si>
  <si>
    <t>HERVIEU</t>
  </si>
  <si>
    <t>HOCHART</t>
  </si>
  <si>
    <t>Laura</t>
  </si>
  <si>
    <t>JOUCQ</t>
  </si>
  <si>
    <t>Alex</t>
  </si>
  <si>
    <t>LEFEVRE</t>
  </si>
  <si>
    <t>Mateo</t>
  </si>
  <si>
    <t>Margot</t>
  </si>
  <si>
    <t>MAIGNE</t>
  </si>
  <si>
    <t>Soren</t>
  </si>
  <si>
    <t>MARTELLIERE</t>
  </si>
  <si>
    <t>Anna</t>
  </si>
  <si>
    <t>Baptiste</t>
  </si>
  <si>
    <t>MOREAU</t>
  </si>
  <si>
    <t>Ethan</t>
  </si>
  <si>
    <t>PELLE</t>
  </si>
  <si>
    <t>Julien</t>
  </si>
  <si>
    <t>CLEMENCE</t>
  </si>
  <si>
    <t>POULET</t>
  </si>
  <si>
    <t>Liam</t>
  </si>
  <si>
    <t>POULLARD</t>
  </si>
  <si>
    <t>Adel</t>
  </si>
  <si>
    <t>RASSINEUX</t>
  </si>
  <si>
    <t>Mathilde</t>
  </si>
  <si>
    <t>RICHARD</t>
  </si>
  <si>
    <t>Cyprien</t>
  </si>
  <si>
    <t>ROBERT</t>
  </si>
  <si>
    <t>Matteo</t>
  </si>
  <si>
    <t>Chloe</t>
  </si>
  <si>
    <t>RODRIGUES</t>
  </si>
  <si>
    <t>Tom</t>
  </si>
  <si>
    <t>RONDOT</t>
  </si>
  <si>
    <t>Lou</t>
  </si>
  <si>
    <t>SAILLARD</t>
  </si>
  <si>
    <t>Blandine</t>
  </si>
  <si>
    <t>SAUVANNET</t>
  </si>
  <si>
    <t>SOARES</t>
  </si>
  <si>
    <t>SOULIS</t>
  </si>
  <si>
    <t>Loeiz</t>
  </si>
  <si>
    <t>TABURET</t>
  </si>
  <si>
    <t>TOM</t>
  </si>
  <si>
    <t>TREMBLAY</t>
  </si>
  <si>
    <t>Leane</t>
  </si>
  <si>
    <t>N° licence</t>
  </si>
  <si>
    <t>MINIME FILLE</t>
  </si>
  <si>
    <t>CADET</t>
  </si>
  <si>
    <t>JUNIOR FILLE</t>
  </si>
  <si>
    <t>JUNIOR HOMME</t>
  </si>
  <si>
    <t>MINIME HOMME</t>
  </si>
  <si>
    <t>DALAUDIERE</t>
  </si>
  <si>
    <t>TEAM ETT (EXTREME TRIATHLON TRAIL)</t>
  </si>
  <si>
    <t>Lilou</t>
  </si>
  <si>
    <t>BARAT</t>
  </si>
  <si>
    <t>Lenny</t>
  </si>
  <si>
    <t>CHARLOTTE CLERIA</t>
  </si>
  <si>
    <t>Alexandre</t>
  </si>
  <si>
    <t>DEVELLE</t>
  </si>
  <si>
    <t>DUPUIS</t>
  </si>
  <si>
    <t>FATOUX</t>
  </si>
  <si>
    <t>Louison</t>
  </si>
  <si>
    <t>JOLICOEUR</t>
  </si>
  <si>
    <t>Victoire</t>
  </si>
  <si>
    <t>LETRANCHANT</t>
  </si>
  <si>
    <t>MERIADEC</t>
  </si>
  <si>
    <t>MEAUDE</t>
  </si>
  <si>
    <t>Eleonore</t>
  </si>
  <si>
    <t>Emilie</t>
  </si>
  <si>
    <t>Bastien</t>
  </si>
  <si>
    <t>SAVORNIN</t>
  </si>
  <si>
    <t>POUSSIN</t>
  </si>
  <si>
    <t>Epreuves</t>
  </si>
  <si>
    <t>Date</t>
  </si>
  <si>
    <t>Ville</t>
  </si>
  <si>
    <t>Coefficient</t>
  </si>
  <si>
    <t>Numéro épreuve</t>
  </si>
  <si>
    <t>Types épreuves</t>
  </si>
  <si>
    <t>Bike &amp; Run</t>
  </si>
  <si>
    <t>Cross Duathlon</t>
  </si>
  <si>
    <t>Duathlon</t>
  </si>
  <si>
    <t>Cross Triathlon</t>
  </si>
  <si>
    <t>Triathlon</t>
  </si>
  <si>
    <t>Aquathlon</t>
  </si>
  <si>
    <t>Type</t>
  </si>
  <si>
    <t>Catégorie</t>
  </si>
  <si>
    <t>MP F</t>
  </si>
  <si>
    <t>MP H</t>
  </si>
  <si>
    <t>PO F</t>
  </si>
  <si>
    <t>PO H</t>
  </si>
  <si>
    <t>PU F</t>
  </si>
  <si>
    <t>PU H</t>
  </si>
  <si>
    <t>MI F</t>
  </si>
  <si>
    <t>MI H</t>
  </si>
  <si>
    <t>CA F</t>
  </si>
  <si>
    <t>CA H</t>
  </si>
  <si>
    <t>JU F</t>
  </si>
  <si>
    <t>JU H</t>
  </si>
  <si>
    <t>Nb étapes pour classement final</t>
  </si>
  <si>
    <t>Epreuves disputées</t>
  </si>
  <si>
    <t>BE F</t>
  </si>
  <si>
    <t>BE H</t>
  </si>
  <si>
    <t>QUENTIN</t>
  </si>
  <si>
    <t>Maelle</t>
  </si>
  <si>
    <t>AIME</t>
  </si>
  <si>
    <t>BACHET</t>
  </si>
  <si>
    <t>Ismael</t>
  </si>
  <si>
    <t>BALOGE</t>
  </si>
  <si>
    <t>BARDIOT</t>
  </si>
  <si>
    <t>Azilis</t>
  </si>
  <si>
    <t>BOURDET</t>
  </si>
  <si>
    <t>BOUVIER MARTIN</t>
  </si>
  <si>
    <t>Jade</t>
  </si>
  <si>
    <t>BREDON SOULIS</t>
  </si>
  <si>
    <t>Lucile</t>
  </si>
  <si>
    <t>CAHOUET</t>
  </si>
  <si>
    <t>Ninon</t>
  </si>
  <si>
    <t>CHABROLLE LISSANDRE</t>
  </si>
  <si>
    <t>Lola</t>
  </si>
  <si>
    <t>Cleo</t>
  </si>
  <si>
    <t>CHOLLET</t>
  </si>
  <si>
    <t>Elsa</t>
  </si>
  <si>
    <t>Mathis</t>
  </si>
  <si>
    <t>COTILLON</t>
  </si>
  <si>
    <t>COUTAU</t>
  </si>
  <si>
    <t>CRON</t>
  </si>
  <si>
    <t>DALAIGRE</t>
  </si>
  <si>
    <t>DAVOURIE</t>
  </si>
  <si>
    <t>PIERRE</t>
  </si>
  <si>
    <t>DORANGE</t>
  </si>
  <si>
    <t>Eliott</t>
  </si>
  <si>
    <t>DREVET</t>
  </si>
  <si>
    <t>FARRAS</t>
  </si>
  <si>
    <t>Elena</t>
  </si>
  <si>
    <t>Iris</t>
  </si>
  <si>
    <t>Romane</t>
  </si>
  <si>
    <t>Mathieu</t>
  </si>
  <si>
    <t>Basile</t>
  </si>
  <si>
    <t>Capucine</t>
  </si>
  <si>
    <t>Aubin</t>
  </si>
  <si>
    <t>Annette</t>
  </si>
  <si>
    <t>MARCOUX</t>
  </si>
  <si>
    <t>MARY</t>
  </si>
  <si>
    <t>Noe</t>
  </si>
  <si>
    <t>Louane</t>
  </si>
  <si>
    <t>Gatien</t>
  </si>
  <si>
    <t>Axel</t>
  </si>
  <si>
    <t>PAIMPARAY</t>
  </si>
  <si>
    <t>AXEL</t>
  </si>
  <si>
    <t>ROCHERIEUX</t>
  </si>
  <si>
    <t>Tim</t>
  </si>
  <si>
    <t>Charlie</t>
  </si>
  <si>
    <t>SOULARD</t>
  </si>
  <si>
    <t>SOURY</t>
  </si>
  <si>
    <t>Yanis</t>
  </si>
  <si>
    <t>Alice</t>
  </si>
  <si>
    <t>Pauline</t>
  </si>
  <si>
    <t>FOUBERT</t>
  </si>
  <si>
    <t>Lisa</t>
  </si>
  <si>
    <t>Isaline</t>
  </si>
  <si>
    <t>GILBERT</t>
  </si>
  <si>
    <t>PAUGOIS</t>
  </si>
  <si>
    <t>Felix</t>
  </si>
  <si>
    <t>Tristan</t>
  </si>
  <si>
    <t>LORHO</t>
  </si>
  <si>
    <t>Nateo</t>
  </si>
  <si>
    <t>FABRO</t>
  </si>
  <si>
    <t>LAPIERRE</t>
  </si>
  <si>
    <t>Faustine</t>
  </si>
  <si>
    <t>Julie</t>
  </si>
  <si>
    <t>BOISSIERE</t>
  </si>
  <si>
    <t>JULIEN</t>
  </si>
  <si>
    <t>PRAMPART</t>
  </si>
  <si>
    <t>Jonathan</t>
  </si>
  <si>
    <t>GAILLARD</t>
  </si>
  <si>
    <t>MATHIEU</t>
  </si>
  <si>
    <t>Anais</t>
  </si>
  <si>
    <t>DE CHAZAL</t>
  </si>
  <si>
    <t>PHILIPPON</t>
  </si>
  <si>
    <t>Soline</t>
  </si>
  <si>
    <t>GUILLON</t>
  </si>
  <si>
    <t>Leopold</t>
  </si>
  <si>
    <t>Nolann</t>
  </si>
  <si>
    <t>GUILLARD</t>
  </si>
  <si>
    <t>GARCIA</t>
  </si>
  <si>
    <t>ENZO</t>
  </si>
  <si>
    <t>DELAHAYE</t>
  </si>
  <si>
    <t>GAUTRON</t>
  </si>
  <si>
    <t>IRVING</t>
  </si>
  <si>
    <t>CHARRON</t>
  </si>
  <si>
    <t>Robinson</t>
  </si>
  <si>
    <t>ROMBAUT</t>
  </si>
  <si>
    <t>Myriam</t>
  </si>
  <si>
    <t>Sacha</t>
  </si>
  <si>
    <t>COLLART</t>
  </si>
  <si>
    <t>FRAISSE</t>
  </si>
  <si>
    <t>Paco</t>
  </si>
  <si>
    <t>Maxance</t>
  </si>
  <si>
    <t>GOURRIER</t>
  </si>
  <si>
    <t>Clea</t>
  </si>
  <si>
    <t>Clelia</t>
  </si>
  <si>
    <t>Marius</t>
  </si>
  <si>
    <t>Ronan</t>
  </si>
  <si>
    <t>Emeline</t>
  </si>
  <si>
    <t>ROUZEAU</t>
  </si>
  <si>
    <t>BRENNE TRIATHLON</t>
  </si>
  <si>
    <t>DELRIEUX</t>
  </si>
  <si>
    <t>CHANCEL</t>
  </si>
  <si>
    <t>DARRAS</t>
  </si>
  <si>
    <t>Julian</t>
  </si>
  <si>
    <t>BOSCHER</t>
  </si>
  <si>
    <t>Teo</t>
  </si>
  <si>
    <t>BOUCHER</t>
  </si>
  <si>
    <t>CATALINO</t>
  </si>
  <si>
    <t>Adele</t>
  </si>
  <si>
    <t>CHATAIN</t>
  </si>
  <si>
    <t>MOUTEL</t>
  </si>
  <si>
    <t>Antonin</t>
  </si>
  <si>
    <t>LELARGE</t>
  </si>
  <si>
    <t>BROSSARD</t>
  </si>
  <si>
    <t>CHEVALLIER</t>
  </si>
  <si>
    <t>MAHOUDEAU</t>
  </si>
  <si>
    <t>BEAU</t>
  </si>
  <si>
    <t>SARAH</t>
  </si>
  <si>
    <t>BARRY</t>
  </si>
  <si>
    <t>DANIELOU</t>
  </si>
  <si>
    <t>Matys</t>
  </si>
  <si>
    <t>CANELLE</t>
  </si>
  <si>
    <t>CHEVAL</t>
  </si>
  <si>
    <t>BERNOIS</t>
  </si>
  <si>
    <t>DELABORDE</t>
  </si>
  <si>
    <t>DECHANET</t>
  </si>
  <si>
    <t>Emmy</t>
  </si>
  <si>
    <t>HELLIO</t>
  </si>
  <si>
    <t>GEFFARD</t>
  </si>
  <si>
    <t>Irakli</t>
  </si>
  <si>
    <t>KANDELAKI</t>
  </si>
  <si>
    <t>LEBEAU</t>
  </si>
  <si>
    <t>PROUPIN</t>
  </si>
  <si>
    <t>MAZZERBO</t>
  </si>
  <si>
    <t>Alyssa</t>
  </si>
  <si>
    <t>GOVEDRI</t>
  </si>
  <si>
    <t>SARDAINE CAPDEVIELLE</t>
  </si>
  <si>
    <t>NORMAND</t>
  </si>
  <si>
    <t>BOYER</t>
  </si>
  <si>
    <t>Anaelle</t>
  </si>
  <si>
    <t>MULLER</t>
  </si>
  <si>
    <t>Roman</t>
  </si>
  <si>
    <t>COUTY</t>
  </si>
  <si>
    <t>BARONNET</t>
  </si>
  <si>
    <t>TRIATHLON CLUB CHATEAUROUX METROPOLE 36</t>
  </si>
  <si>
    <t>30 et +</t>
  </si>
  <si>
    <t>Elio</t>
  </si>
  <si>
    <t>BLANCHE</t>
  </si>
  <si>
    <t>Victoria</t>
  </si>
  <si>
    <t>Stanislas</t>
  </si>
  <si>
    <t>POUPOT</t>
  </si>
  <si>
    <t>pts class tri</t>
  </si>
  <si>
    <t>Class Triathlon</t>
  </si>
  <si>
    <t>Elouan</t>
  </si>
  <si>
    <t>Nola</t>
  </si>
  <si>
    <t>Eloise</t>
  </si>
  <si>
    <t>VOINOT</t>
  </si>
  <si>
    <t>Suzon</t>
  </si>
  <si>
    <t>MICHAUD</t>
  </si>
  <si>
    <t>BOUDENANT</t>
  </si>
  <si>
    <t>BILLIOTEL</t>
  </si>
  <si>
    <t>Magda</t>
  </si>
  <si>
    <t>GREBILLE</t>
  </si>
  <si>
    <t>REULIER</t>
  </si>
  <si>
    <t>LACOLLE</t>
  </si>
  <si>
    <t>C CHARTRES METROPOLE TRIATHLON</t>
  </si>
  <si>
    <t>Laoza</t>
  </si>
  <si>
    <t>Meissa</t>
  </si>
  <si>
    <t>RIGOREAU</t>
  </si>
  <si>
    <t>BIARNEIX</t>
  </si>
  <si>
    <t>Nora</t>
  </si>
  <si>
    <t>BOSSET</t>
  </si>
  <si>
    <t>LEOPOL</t>
  </si>
  <si>
    <t>EWEN</t>
  </si>
  <si>
    <t>ZEMO</t>
  </si>
  <si>
    <t>CHARLET</t>
  </si>
  <si>
    <t>BIECHER</t>
  </si>
  <si>
    <t>LESOUDIER</t>
  </si>
  <si>
    <t>LIMPALAER</t>
  </si>
  <si>
    <t>Violette</t>
  </si>
  <si>
    <t>DELESTRE</t>
  </si>
  <si>
    <t>GOYAUD</t>
  </si>
  <si>
    <t>Alexine</t>
  </si>
  <si>
    <t>TRIATHLON ACADEMY 28</t>
  </si>
  <si>
    <t>Pontivy (56)</t>
  </si>
  <si>
    <t>B10826C0060524FBEFRA</t>
  </si>
  <si>
    <t>B82880C0060532FBEFRA</t>
  </si>
  <si>
    <t>LAFUYE</t>
  </si>
  <si>
    <t>B81810C0060532FBEFRA</t>
  </si>
  <si>
    <t>MARTIN</t>
  </si>
  <si>
    <t>C19827C0060522FBEFRA</t>
  </si>
  <si>
    <t>Hanae</t>
  </si>
  <si>
    <t>Estelle</t>
  </si>
  <si>
    <t>VIOLET</t>
  </si>
  <si>
    <t>Camelia</t>
  </si>
  <si>
    <t>AZZIMANI</t>
  </si>
  <si>
    <t>C51775C0061073FBEFRA</t>
  </si>
  <si>
    <t>PITAULT</t>
  </si>
  <si>
    <t>B61474C0060520FBEFRA</t>
  </si>
  <si>
    <t>ELINE</t>
  </si>
  <si>
    <t>POTEZ</t>
  </si>
  <si>
    <t>CORMIER</t>
  </si>
  <si>
    <t>B84870C0060524FBEFRA</t>
  </si>
  <si>
    <t>ANDRE</t>
  </si>
  <si>
    <t>MICHELET</t>
  </si>
  <si>
    <t>C17203C0060527FBEFRA</t>
  </si>
  <si>
    <t>Maely</t>
  </si>
  <si>
    <t>HAMEL</t>
  </si>
  <si>
    <t>ANTHEAUME</t>
  </si>
  <si>
    <t>B86149C0060526FBEFRA</t>
  </si>
  <si>
    <t>Clara</t>
  </si>
  <si>
    <t>B30892C0060526FBEFRA</t>
  </si>
  <si>
    <t>Angele</t>
  </si>
  <si>
    <t>C51514C0060540FBEFRA</t>
  </si>
  <si>
    <t>Abigael</t>
  </si>
  <si>
    <t>B37037C0060540FBEFRA</t>
  </si>
  <si>
    <t>Justine</t>
  </si>
  <si>
    <t>C00205C0060540FBEFRA</t>
  </si>
  <si>
    <t>Mylene</t>
  </si>
  <si>
    <t>VIRCONDELET</t>
  </si>
  <si>
    <t>C43848C0060520FBEFRA</t>
  </si>
  <si>
    <t>Ludivine</t>
  </si>
  <si>
    <t>ORTEGA</t>
  </si>
  <si>
    <t>C42733C0060520FBEFRA</t>
  </si>
  <si>
    <t>Clotilde</t>
  </si>
  <si>
    <t>BRIAND TICOT</t>
  </si>
  <si>
    <t>Eline</t>
  </si>
  <si>
    <t>BIGOT</t>
  </si>
  <si>
    <t>Valentine</t>
  </si>
  <si>
    <t>FARHAT</t>
  </si>
  <si>
    <t>Ida</t>
  </si>
  <si>
    <t>POLESE</t>
  </si>
  <si>
    <t>B81097C0062009MBEFRA</t>
  </si>
  <si>
    <t>Amaury</t>
  </si>
  <si>
    <t>TERNISIEN</t>
  </si>
  <si>
    <t>B08359C0060532MBEFRA</t>
  </si>
  <si>
    <t>BODIC</t>
  </si>
  <si>
    <t>B97825C0060532MBEFRA</t>
  </si>
  <si>
    <t>HERRAULT</t>
  </si>
  <si>
    <t>C13963C0062009MBEFRA</t>
  </si>
  <si>
    <t>Hippolyte</t>
  </si>
  <si>
    <t>B78786C0060527MBEFRA</t>
  </si>
  <si>
    <t>LEROY</t>
  </si>
  <si>
    <t>C01008C0060524MBEFRA</t>
  </si>
  <si>
    <t>RUBY</t>
  </si>
  <si>
    <t>C01096C0060524MBEFRA</t>
  </si>
  <si>
    <t>LUCAS</t>
  </si>
  <si>
    <t>PERRIN</t>
  </si>
  <si>
    <t>LE DYLIO</t>
  </si>
  <si>
    <t>C38951C0060532MBEFRA</t>
  </si>
  <si>
    <t>Leandre</t>
  </si>
  <si>
    <t>C00286C0060527MBEFRA</t>
  </si>
  <si>
    <t>BAPTISTE</t>
  </si>
  <si>
    <t>LEVALLOIS</t>
  </si>
  <si>
    <t>B15264C0060522MBEFRA</t>
  </si>
  <si>
    <t>B17153C0060535MBEFRA</t>
  </si>
  <si>
    <t>Esteban</t>
  </si>
  <si>
    <t>FROUX LOP</t>
  </si>
  <si>
    <t>C17601C0060519MBEFRA</t>
  </si>
  <si>
    <t>ACHILLE</t>
  </si>
  <si>
    <t>TARANNE</t>
  </si>
  <si>
    <t>B98643C0060520MBEFRA</t>
  </si>
  <si>
    <t>BESCHERON</t>
  </si>
  <si>
    <t>B98160C0060527MBEFRA</t>
  </si>
  <si>
    <t>Leo Paul</t>
  </si>
  <si>
    <t>BIRLOUEZ</t>
  </si>
  <si>
    <t>B83442C0060519MBEFRA</t>
  </si>
  <si>
    <t>VUILLEMOT</t>
  </si>
  <si>
    <t>B66875C0060522MBEFRA</t>
  </si>
  <si>
    <t>Anatole</t>
  </si>
  <si>
    <t>C47720C0060519MBEFRA</t>
  </si>
  <si>
    <t>GEORGE FONTENEAU</t>
  </si>
  <si>
    <t>C19929C0060524MBEFRA</t>
  </si>
  <si>
    <t>Florian</t>
  </si>
  <si>
    <t>SONNET</t>
  </si>
  <si>
    <t>C45281C0060530MBEFRA</t>
  </si>
  <si>
    <t>Ruben</t>
  </si>
  <si>
    <t>AUDEVARD</t>
  </si>
  <si>
    <t>Corentin</t>
  </si>
  <si>
    <t>PREVOST</t>
  </si>
  <si>
    <t>C43684C0060535MBEFRA</t>
  </si>
  <si>
    <t>Nolan</t>
  </si>
  <si>
    <t>MORISSEAU</t>
  </si>
  <si>
    <t>B84451C0060524MBEFRA</t>
  </si>
  <si>
    <t>CRUVELIER</t>
  </si>
  <si>
    <t>B68978C0060519MBEFRA</t>
  </si>
  <si>
    <t>B36541C0060519MBEFRA</t>
  </si>
  <si>
    <t>Johan</t>
  </si>
  <si>
    <t>JOUY</t>
  </si>
  <si>
    <t>C43821C0060519MBEFRA</t>
  </si>
  <si>
    <t>Titouan</t>
  </si>
  <si>
    <t>VIVIER</t>
  </si>
  <si>
    <t>Sam</t>
  </si>
  <si>
    <t>TABOURET</t>
  </si>
  <si>
    <t>B31517C0060522FMIFRA</t>
  </si>
  <si>
    <t>C00712C0060524FMIFRA</t>
  </si>
  <si>
    <t>B82858C0061596FMIFRA</t>
  </si>
  <si>
    <t>A99406C0060522FMIFRA</t>
  </si>
  <si>
    <t>C00034C0060524FMIFRA</t>
  </si>
  <si>
    <t>B63663C0060535FMIFRA</t>
  </si>
  <si>
    <t>B31530C0060532FMIFRA</t>
  </si>
  <si>
    <t>Elisa</t>
  </si>
  <si>
    <t>C20131C0060768FMIFRA</t>
  </si>
  <si>
    <t>C15341C0060528FMIFRA</t>
  </si>
  <si>
    <t>GUILLOUX</t>
  </si>
  <si>
    <t>LISE</t>
  </si>
  <si>
    <t>A96783C0060522MMIFRA</t>
  </si>
  <si>
    <t>B59401C0060532MMIFRA</t>
  </si>
  <si>
    <t>B59374C0060532MMIFRA</t>
  </si>
  <si>
    <t>B78192C0061596MMIFRA</t>
  </si>
  <si>
    <t>A96782C0060522MMIFRA</t>
  </si>
  <si>
    <t>LANDA</t>
  </si>
  <si>
    <t>B83254C0060532MMIFRA</t>
  </si>
  <si>
    <t>B83925C0060535MMIFRA</t>
  </si>
  <si>
    <t>B81262C0060532MMIFRA</t>
  </si>
  <si>
    <t>B66166C0060532MMIFRA</t>
  </si>
  <si>
    <t>C53305C0060540MMIFRA</t>
  </si>
  <si>
    <t>RANTY</t>
  </si>
  <si>
    <t>C01691C0060535MMIFRA</t>
  </si>
  <si>
    <t>C48417C0060540MMIFRA</t>
  </si>
  <si>
    <t>HAMELIN</t>
  </si>
  <si>
    <t>B83529C0060522MMIFRA</t>
  </si>
  <si>
    <t>C40843C0061596MMIFRA</t>
  </si>
  <si>
    <t>Mathys</t>
  </si>
  <si>
    <t>DESOEUVRE</t>
  </si>
  <si>
    <t>MALTERE</t>
  </si>
  <si>
    <t>C03721C0060527MMIFRA</t>
  </si>
  <si>
    <t>B82864C0060535MMIFRA</t>
  </si>
  <si>
    <t>B97040C0061441MMIFRA</t>
  </si>
  <si>
    <t>C24586C0061441MMIFRA</t>
  </si>
  <si>
    <t>C51493C0060540MMIFRA</t>
  </si>
  <si>
    <t>Elioth</t>
  </si>
  <si>
    <t>GIACOTTI</t>
  </si>
  <si>
    <t>B58237C0062009MMIFRA</t>
  </si>
  <si>
    <t>HASLE</t>
  </si>
  <si>
    <t>C27998C0061596MMIFRA</t>
  </si>
  <si>
    <t>C41511C0061596MMIFRA</t>
  </si>
  <si>
    <t>C43837C0060520MMIFRA</t>
  </si>
  <si>
    <t>Achille</t>
  </si>
  <si>
    <t>SOILEUX</t>
  </si>
  <si>
    <t>C21885C0060535MMIFRA</t>
  </si>
  <si>
    <t>A78330C0060524MMIFRA</t>
  </si>
  <si>
    <t>SABOURIN</t>
  </si>
  <si>
    <t>C06495C0060530MMIFRA</t>
  </si>
  <si>
    <t>B88740C0060520FCAFRA</t>
  </si>
  <si>
    <t>B31508C0060524FCAFRA</t>
  </si>
  <si>
    <t>B75169C0060768FCAFRA</t>
  </si>
  <si>
    <t>C23025C0060532FCAFRA</t>
  </si>
  <si>
    <t>C27875C0060532FCAFRA</t>
  </si>
  <si>
    <t>A65541C0060522FCAFRA</t>
  </si>
  <si>
    <t>C20839C0060519FCAFRA</t>
  </si>
  <si>
    <t>C05242C0060522FCAFRA</t>
  </si>
  <si>
    <t>B79724C0060527FCAFRA</t>
  </si>
  <si>
    <t>C09691C0060522FCAFRA</t>
  </si>
  <si>
    <t>GAUDRON</t>
  </si>
  <si>
    <t>Lalie</t>
  </si>
  <si>
    <t>POUTEAU</t>
  </si>
  <si>
    <t>C42718C0060524FCAFRA</t>
  </si>
  <si>
    <t>JACQUESSON</t>
  </si>
  <si>
    <t>B82769C0060535FCAFRA</t>
  </si>
  <si>
    <t>Shanice</t>
  </si>
  <si>
    <t>BERTRAND</t>
  </si>
  <si>
    <t>C02726C0060532FCAFRA</t>
  </si>
  <si>
    <t>C47022C0060519FCAFRA</t>
  </si>
  <si>
    <t>DE BERAIL</t>
  </si>
  <si>
    <t>B36516C0060519FCAFRA</t>
  </si>
  <si>
    <t>C48589C0060522FCAFRA</t>
  </si>
  <si>
    <t>CROSNIER</t>
  </si>
  <si>
    <t>CLAIRE</t>
  </si>
  <si>
    <t>LEVAUX</t>
  </si>
  <si>
    <t>B62652C0060527FCAFRA</t>
  </si>
  <si>
    <t>B09247L0060519FCAFRA</t>
  </si>
  <si>
    <t>Olivia</t>
  </si>
  <si>
    <t>QUATANENS</t>
  </si>
  <si>
    <t>C07644C0060528FCAFRA</t>
  </si>
  <si>
    <t>B88827C0060528FCAFRA</t>
  </si>
  <si>
    <t>A48637C0060522MCAFRA</t>
  </si>
  <si>
    <t>A49375C0060524MCAFRA</t>
  </si>
  <si>
    <t>B09619C0060520MCAFRA</t>
  </si>
  <si>
    <t>B44493C0060522MCAFRA</t>
  </si>
  <si>
    <t>B10296C0060524MCAFRA</t>
  </si>
  <si>
    <t>B84855C0060530MCAFRA</t>
  </si>
  <si>
    <t>Theo</t>
  </si>
  <si>
    <t>B83039C0060532MCAFRA</t>
  </si>
  <si>
    <t>B70883C0060532MCAFRA</t>
  </si>
  <si>
    <t>B31523C0060532MCAFRA</t>
  </si>
  <si>
    <t>Joseph</t>
  </si>
  <si>
    <t>B88184C0060524MCAGEO</t>
  </si>
  <si>
    <t>B91623C0060527MCAFRA</t>
  </si>
  <si>
    <t>B07203C0060768MCAFRA</t>
  </si>
  <si>
    <t>B85942C0060530MCAFRA</t>
  </si>
  <si>
    <t>C53343C0060540MCAFRA</t>
  </si>
  <si>
    <t>DURET</t>
  </si>
  <si>
    <t>Anri</t>
  </si>
  <si>
    <t>DANILOV</t>
  </si>
  <si>
    <t>Nils</t>
  </si>
  <si>
    <t>HARDOUIN</t>
  </si>
  <si>
    <t>ACA TRIATHLON</t>
  </si>
  <si>
    <t>A84068L0060526MCAFRA</t>
  </si>
  <si>
    <t>C49521C0060768MCAFRA</t>
  </si>
  <si>
    <t>A59980C0060519FJUFRA</t>
  </si>
  <si>
    <t>B84693C0060768FJUFRA</t>
  </si>
  <si>
    <t>A28519C0060522FJUFRA</t>
  </si>
  <si>
    <t>C05872C0060522FJUFRA</t>
  </si>
  <si>
    <t>C33899C0060519FJUFRA</t>
  </si>
  <si>
    <t>A72869C0060540FJUFRA</t>
  </si>
  <si>
    <t>C19810C0060768FJUFRA</t>
  </si>
  <si>
    <t>A28518L0060522FJUFRA</t>
  </si>
  <si>
    <t>C21774C0060522FJUFRA</t>
  </si>
  <si>
    <t>A28535C0060522FJUFRA</t>
  </si>
  <si>
    <t>C19432C0062009MJUFRA</t>
  </si>
  <si>
    <t>A83067C0060768MJUFRA</t>
  </si>
  <si>
    <t>A99814C0061441MJUFRA</t>
  </si>
  <si>
    <t>A80124C0060535MJUFRA</t>
  </si>
  <si>
    <t>C45570C0060520MJUFRA</t>
  </si>
  <si>
    <t>Thomas</t>
  </si>
  <si>
    <t>JULLIEN</t>
  </si>
  <si>
    <t>B10786C0060527MJUFRA</t>
  </si>
  <si>
    <t>A64401C0060524MJUFRA</t>
  </si>
  <si>
    <t>Pierre</t>
  </si>
  <si>
    <t>C40703C0060531MJUFRA</t>
  </si>
  <si>
    <t>LENOIR</t>
  </si>
  <si>
    <t>A77090C0060524MJUFRA</t>
  </si>
  <si>
    <t>Erwan</t>
  </si>
  <si>
    <t>B59532C0060532MJUFRA</t>
  </si>
  <si>
    <t>Owen</t>
  </si>
  <si>
    <t>22 &amp; 23/03/2025</t>
  </si>
  <si>
    <t>Liffré (35)</t>
  </si>
  <si>
    <t>Vendôme (41)</t>
  </si>
  <si>
    <t>Label Ecole de Tri</t>
  </si>
  <si>
    <t>Espace tri</t>
  </si>
  <si>
    <t>LIGUE</t>
  </si>
  <si>
    <t>BEST TRIATHLON SAINT NAZAIRE</t>
  </si>
  <si>
    <t>PDL</t>
  </si>
  <si>
    <t>TRIATHLON CLUB NANTAIS</t>
  </si>
  <si>
    <t>TRI VELOCE SAINT SEBASTIEN</t>
  </si>
  <si>
    <t>TRIATHLON COTE D AMOUR</t>
  </si>
  <si>
    <t>BOUGUENAIS CLUB TRIATHLON</t>
  </si>
  <si>
    <t>CORMARIS TRIATHLON</t>
  </si>
  <si>
    <t>TRIATHLON ATLANTIQUE CARQUEFOU</t>
  </si>
  <si>
    <t>SAINT HERBLAIN TRIATHLON</t>
  </si>
  <si>
    <t>PAYS D ANCENIS CLUB TRIATHLON 44</t>
  </si>
  <si>
    <t>OPENTRI</t>
  </si>
  <si>
    <t>COUERON TRIATHLON</t>
  </si>
  <si>
    <t>BLAIN TRIATHLON</t>
  </si>
  <si>
    <t>PORNIC TRIATHLON</t>
  </si>
  <si>
    <t>TRIATHLON CLUB CLISSON</t>
  </si>
  <si>
    <t>ASPTT NANTES</t>
  </si>
  <si>
    <t>NANTES TRIATHLON</t>
  </si>
  <si>
    <t>SNLS44</t>
  </si>
  <si>
    <t>ARSL TRI</t>
  </si>
  <si>
    <t>ERDRE ET GESVRES TRIATHLON</t>
  </si>
  <si>
    <t>LA MUSETTE BAULOISE</t>
  </si>
  <si>
    <t>SAINT NAZAIRE TRIATHLON</t>
  </si>
  <si>
    <t>SAINT ETIENNE TRIATHLON CLUB</t>
  </si>
  <si>
    <t>CLUB NAUTIQUE CASTELBRIANTAIS</t>
  </si>
  <si>
    <t>LA ROULEPASVITE BY LCB</t>
  </si>
  <si>
    <t>IRON TEAM 44</t>
  </si>
  <si>
    <t>TUB</t>
  </si>
  <si>
    <t>TOP3TRI</t>
  </si>
  <si>
    <t>LA TEAM 3D</t>
  </si>
  <si>
    <t>HELLS RIDERS CYCLING</t>
  </si>
  <si>
    <t>LES SABLES VENDEE TRIATHLON</t>
  </si>
  <si>
    <t>LA ROCHE VENDEE TRIATHLON</t>
  </si>
  <si>
    <t>PAYS DE ST GILLES CROIX DE VIE VENDEE TRI</t>
  </si>
  <si>
    <t>ST JEAN DE MONTS VENDEE TRIATHLON ATHLETISME</t>
  </si>
  <si>
    <t>TRIATHLON CLUB YONNAIS</t>
  </si>
  <si>
    <t>LES HERBIERS VENDEE TRIATHLON</t>
  </si>
  <si>
    <t>FONTENAY LE COMTE VENDEE TRIATHLON</t>
  </si>
  <si>
    <t>TRIATHLON CHALLANS GOIS</t>
  </si>
  <si>
    <t>ILE DE NOIRMOUTIER TRIATHLON</t>
  </si>
  <si>
    <t>CHANTONNAY TRIATHLON</t>
  </si>
  <si>
    <t>LE POIRE SUR VIE VENDEE TRIATHLON</t>
  </si>
  <si>
    <t>NORD VENDEE TRIATHLON</t>
  </si>
  <si>
    <t>AVENTURE CHATAIGNERAIE MERVENT VENDEE TRIATHLON</t>
  </si>
  <si>
    <t>TRIATHLON DES ACHARDS</t>
  </si>
  <si>
    <t>SCO ANGERS TRIATHLON</t>
  </si>
  <si>
    <t>ANGERS TRIATHLON</t>
  </si>
  <si>
    <t>SAUMUR TEAM TRIATHLON</t>
  </si>
  <si>
    <t>SEGRE TRIATHLON ESSHA</t>
  </si>
  <si>
    <t>CHOLET TRIATHLON</t>
  </si>
  <si>
    <t>ANJOU TRIATHLON TRELAZE</t>
  </si>
  <si>
    <t>BEAUPREAU TRIATHLON</t>
  </si>
  <si>
    <t>CNAAC CHEMILLE TRIATHLON</t>
  </si>
  <si>
    <t>ANJOU SPORT NATURE RAID</t>
  </si>
  <si>
    <t xml:space="preserve">3TEAMTRIATHLON </t>
  </si>
  <si>
    <t>LE MANS TRIATHLON</t>
  </si>
  <si>
    <t>LA FLECHE TRIATHLON</t>
  </si>
  <si>
    <t>SABLE TRIATHLON</t>
  </si>
  <si>
    <t>VSF TRIATHLON</t>
  </si>
  <si>
    <t>ANILLE BRAYE TRIATHLON</t>
  </si>
  <si>
    <t>JEUNESSES SPORTIVES D ALLONNES SECTION TRIA</t>
  </si>
  <si>
    <t>TRIATHLON SUD SARTHE</t>
  </si>
  <si>
    <t>LAVAL TRIATHLON CLUB</t>
  </si>
  <si>
    <t>CHATEAU GONTIER TRIATHLON</t>
  </si>
  <si>
    <t>MASTRIA 53</t>
  </si>
  <si>
    <t>ERNEENNE SPORTS TRIATHLON</t>
  </si>
  <si>
    <t>MAY TRIATHLON</t>
  </si>
  <si>
    <t>UC SUD 53</t>
  </si>
  <si>
    <t>CEN</t>
  </si>
  <si>
    <t>CLUBS : 
* et sans étoile</t>
  </si>
  <si>
    <t>ASPTT. TRIATHLON ORLEANS</t>
  </si>
  <si>
    <t>ASSOCIATION TRIATHLON VAL DE VIENNE</t>
  </si>
  <si>
    <t>CAM VALLEE DU CHER TRIATHLON</t>
  </si>
  <si>
    <t>ESPAD</t>
  </si>
  <si>
    <t>ISSOUDUN CHAMPAGNE BERRICHONNE TRIATHLON 36</t>
  </si>
  <si>
    <t>TEAM NUTEO</t>
  </si>
  <si>
    <t xml:space="preserve">TRIATHLON CASTELRENAUDAIS </t>
  </si>
  <si>
    <t>USGN SECTION TRIATHLON</t>
  </si>
  <si>
    <t>VIERZON TRIATHLON18</t>
  </si>
  <si>
    <t>Ligue</t>
  </si>
  <si>
    <t>C68402C0060527FBEFRA</t>
  </si>
  <si>
    <t>Tasnim</t>
  </si>
  <si>
    <t>ALVES PEREIRA</t>
  </si>
  <si>
    <t>B85728C0060540FBEFRA</t>
  </si>
  <si>
    <t>Ines</t>
  </si>
  <si>
    <t>AUGY</t>
  </si>
  <si>
    <t>B97229L0061441FBEFRA</t>
  </si>
  <si>
    <t>C38280L0061441FBEFRA</t>
  </si>
  <si>
    <t>B40943C0060522FBEFRA</t>
  </si>
  <si>
    <t>Madeleine</t>
  </si>
  <si>
    <t>C20115C0060768FBEFRA</t>
  </si>
  <si>
    <t>Louise</t>
  </si>
  <si>
    <t>B39352C0060524FBEFRA</t>
  </si>
  <si>
    <t>B48792C0060524FBEFRA</t>
  </si>
  <si>
    <t>Nell</t>
  </si>
  <si>
    <t>CUISINIER</t>
  </si>
  <si>
    <t>C66890L0061596FBEFRA</t>
  </si>
  <si>
    <t>Oxanne</t>
  </si>
  <si>
    <t>C42545C0060540FBEFRA</t>
  </si>
  <si>
    <t>Hanna</t>
  </si>
  <si>
    <t>C77522C0060540FBEFRA</t>
  </si>
  <si>
    <t>FERRET</t>
  </si>
  <si>
    <t>C41484C0060524FBEFRA</t>
  </si>
  <si>
    <t>Scarlett</t>
  </si>
  <si>
    <t>FRANCOIS</t>
  </si>
  <si>
    <t>C55401C0060522FBEFRA</t>
  </si>
  <si>
    <t>Celia</t>
  </si>
  <si>
    <t>GENETE</t>
  </si>
  <si>
    <t>C17202C0060520FBEFRA</t>
  </si>
  <si>
    <t>MATHILDA</t>
  </si>
  <si>
    <t>GUERRERO SANCHEZ</t>
  </si>
  <si>
    <t>C64297C0061441FBEFRA</t>
  </si>
  <si>
    <t>Mia</t>
  </si>
  <si>
    <t>HOOVER</t>
  </si>
  <si>
    <t>C41163C0060524FBEFRA</t>
  </si>
  <si>
    <t>Calie</t>
  </si>
  <si>
    <t>HUET</t>
  </si>
  <si>
    <t>C74806C0061441FBEFRA</t>
  </si>
  <si>
    <t>NORHANE</t>
  </si>
  <si>
    <t>KHADDAR</t>
  </si>
  <si>
    <t>C75800C0060540FBEFRA</t>
  </si>
  <si>
    <t>Lison</t>
  </si>
  <si>
    <t>LASNIER RICHEBOURG</t>
  </si>
  <si>
    <t>C63204C0061073FBEFRA</t>
  </si>
  <si>
    <t>Paola</t>
  </si>
  <si>
    <t>LIMOGES</t>
  </si>
  <si>
    <t>C60949C0060535FBEFRA</t>
  </si>
  <si>
    <t>LOUHNA</t>
  </si>
  <si>
    <t>MAUPOUET</t>
  </si>
  <si>
    <t>C59139L0061596FBEFRA</t>
  </si>
  <si>
    <t>PIRES</t>
  </si>
  <si>
    <t>C06538L0060768FBEFRA</t>
  </si>
  <si>
    <t>C16802C0062009FBEFRA</t>
  </si>
  <si>
    <t>RACHMOUN</t>
  </si>
  <si>
    <t>C62125C0060520FBEFRA</t>
  </si>
  <si>
    <t>RONCIN FAUCHEUX</t>
  </si>
  <si>
    <t>SERVO</t>
  </si>
  <si>
    <t>C18396C0062009FBEFRA</t>
  </si>
  <si>
    <t>THOISY</t>
  </si>
  <si>
    <t>C54053C0060522FBEFRA</t>
  </si>
  <si>
    <t>Oriane</t>
  </si>
  <si>
    <t>THOMAS</t>
  </si>
  <si>
    <t>C39100C0061441FBEFRA</t>
  </si>
  <si>
    <t>VALET RAMONET</t>
  </si>
  <si>
    <t>C53395C0060520FBEFRA</t>
  </si>
  <si>
    <t>Clairre</t>
  </si>
  <si>
    <t>VARIN</t>
  </si>
  <si>
    <t>C75271C0060532FBEFRA</t>
  </si>
  <si>
    <t>Lise</t>
  </si>
  <si>
    <t>VERNADET</t>
  </si>
  <si>
    <t>C68842C0060520FBEFRA</t>
  </si>
  <si>
    <t>VILLEGER</t>
  </si>
  <si>
    <t>C01409C0060522FBEFRA</t>
  </si>
  <si>
    <t>B84014C0061596MBEFRA</t>
  </si>
  <si>
    <t>Charles</t>
  </si>
  <si>
    <t>C74252C0060519MBEFRA</t>
  </si>
  <si>
    <t>Gregoire</t>
  </si>
  <si>
    <t>C43671C0060535MBEFRA</t>
  </si>
  <si>
    <t>ARTHUR</t>
  </si>
  <si>
    <t>BARRERE</t>
  </si>
  <si>
    <t>C10347C0060540MBEFRA</t>
  </si>
  <si>
    <t>BEAUJOUAN</t>
  </si>
  <si>
    <t>C44130C0060520MBEFRA</t>
  </si>
  <si>
    <t>C16955C0062009MBEFRA</t>
  </si>
  <si>
    <t>B68017C0060522MBEFRA</t>
  </si>
  <si>
    <t>B80773C0060527MBEFRA</t>
  </si>
  <si>
    <t>Teliau</t>
  </si>
  <si>
    <t>C17766C0060532MBEFRA</t>
  </si>
  <si>
    <t>B63130C0060524MBEFRA</t>
  </si>
  <si>
    <t>RAPHAEL</t>
  </si>
  <si>
    <t>CHALINE BILLAULT</t>
  </si>
  <si>
    <t>C60038C0060520MBEFRA</t>
  </si>
  <si>
    <t>B32185C0060524MBEFRA</t>
  </si>
  <si>
    <t>CRUBLEAU</t>
  </si>
  <si>
    <t>C66346C0061441MBEFRA</t>
  </si>
  <si>
    <t>DARDE</t>
  </si>
  <si>
    <t>B83065C0060524MBEFRA</t>
  </si>
  <si>
    <t>Guenole</t>
  </si>
  <si>
    <t>C63219C0062009MBEFRA</t>
  </si>
  <si>
    <t>Olivier</t>
  </si>
  <si>
    <t>DE FLEURIAN</t>
  </si>
  <si>
    <t>C04484C0060522MBEFRA</t>
  </si>
  <si>
    <t>DUBREUIL</t>
  </si>
  <si>
    <t>C67233C0060520MBEFRA</t>
  </si>
  <si>
    <t>Marin</t>
  </si>
  <si>
    <t>DUFOUR</t>
  </si>
  <si>
    <t>C63941C0060527MBEFRA</t>
  </si>
  <si>
    <t>Ewen</t>
  </si>
  <si>
    <t>DUPONT</t>
  </si>
  <si>
    <t>C54832C0060540MBEFRA</t>
  </si>
  <si>
    <t>C25157C0060532MBEFRA</t>
  </si>
  <si>
    <t>Enzo</t>
  </si>
  <si>
    <t>ESSAID WASSELIN</t>
  </si>
  <si>
    <t>C38105C0061073MBEFRA</t>
  </si>
  <si>
    <t>Leon</t>
  </si>
  <si>
    <t>FLEURY</t>
  </si>
  <si>
    <t>C01037C0060524MBEFRA</t>
  </si>
  <si>
    <t>Raphael</t>
  </si>
  <si>
    <t>GABILLE</t>
  </si>
  <si>
    <t>B88828C0060528MBEFRA</t>
  </si>
  <si>
    <t>Tino</t>
  </si>
  <si>
    <t>C48838L0060768MBEFRA</t>
  </si>
  <si>
    <t>Jonas</t>
  </si>
  <si>
    <t>C18112C0060527MBEFRA</t>
  </si>
  <si>
    <t>GRISSAULT</t>
  </si>
  <si>
    <t>B36276L0060526MBEFRA</t>
  </si>
  <si>
    <t>Marien</t>
  </si>
  <si>
    <t>GUILLAUMET</t>
  </si>
  <si>
    <t>C01035C0060524MBEFRA</t>
  </si>
  <si>
    <t>GUYOMARC H</t>
  </si>
  <si>
    <t>C67152C0060524MBEFRA</t>
  </si>
  <si>
    <t>Victor</t>
  </si>
  <si>
    <t>HERMANT</t>
  </si>
  <si>
    <t>C16941C0060527MBEFRA</t>
  </si>
  <si>
    <t>DAVID</t>
  </si>
  <si>
    <t>KROUPIN</t>
  </si>
  <si>
    <t>C41806C0060527MBEFRA</t>
  </si>
  <si>
    <t>LOUIS</t>
  </si>
  <si>
    <t>LE NOEN</t>
  </si>
  <si>
    <t>C71276C0060522MBEFRA</t>
  </si>
  <si>
    <t>Priam</t>
  </si>
  <si>
    <t>LECOMPERE</t>
  </si>
  <si>
    <t>C47623C0060527MBEUKR</t>
  </si>
  <si>
    <t>Oleksii</t>
  </si>
  <si>
    <t>MALETS</t>
  </si>
  <si>
    <t>C01709C0060524MBEFRA</t>
  </si>
  <si>
    <t>LOUCA</t>
  </si>
  <si>
    <t>MARCHAL ROUGERIE</t>
  </si>
  <si>
    <t>C76209C0060540MBEFRA</t>
  </si>
  <si>
    <t>MARTEAU</t>
  </si>
  <si>
    <t>C33565C0060540MBEFRA</t>
  </si>
  <si>
    <t>Franck</t>
  </si>
  <si>
    <t>MASTEAU</t>
  </si>
  <si>
    <t>B84975C0060524MBEFRA</t>
  </si>
  <si>
    <t>Luca</t>
  </si>
  <si>
    <t>B83018C0060532MBEFRA</t>
  </si>
  <si>
    <t>Matheo</t>
  </si>
  <si>
    <t>NIVET</t>
  </si>
  <si>
    <t>B80032C0060527MBEFRA</t>
  </si>
  <si>
    <t>PAVIOT</t>
  </si>
  <si>
    <t>B68190C0060540MBEFRA</t>
  </si>
  <si>
    <t>B63032C0060527MBEFRA</t>
  </si>
  <si>
    <t>C16772C0062009MBEFRA</t>
  </si>
  <si>
    <t>C02719C0061596MBEFRA</t>
  </si>
  <si>
    <t>Flavien</t>
  </si>
  <si>
    <t>C21577C0060532MBEFRA</t>
  </si>
  <si>
    <t>ROMAIN</t>
  </si>
  <si>
    <t>QUENNOY</t>
  </si>
  <si>
    <t>C38049C0061441MBEFRA</t>
  </si>
  <si>
    <t>Adam</t>
  </si>
  <si>
    <t>C77857C0060527MBEFRA</t>
  </si>
  <si>
    <t>REDOUTE</t>
  </si>
  <si>
    <t>C64317C0062009MBEFRA</t>
  </si>
  <si>
    <t>CALISTIN</t>
  </si>
  <si>
    <t>RIVIERRE</t>
  </si>
  <si>
    <t>C03410C0060528MBEFRA</t>
  </si>
  <si>
    <t>Celian</t>
  </si>
  <si>
    <t>C38277L0061441MBEFRA</t>
  </si>
  <si>
    <t>AMAURY</t>
  </si>
  <si>
    <t>C68321C0060535MBEFRA</t>
  </si>
  <si>
    <t>Frantz</t>
  </si>
  <si>
    <t>TIRLOIT</t>
  </si>
  <si>
    <t>C75464C0060540MBEFRA</t>
  </si>
  <si>
    <t>Zachary</t>
  </si>
  <si>
    <t>TOULERON</t>
  </si>
  <si>
    <t>C05955C0060532MBEFRA</t>
  </si>
  <si>
    <t>TREGARO</t>
  </si>
  <si>
    <t>WOLFF</t>
  </si>
  <si>
    <t>C64288C0061596MMIFRA</t>
  </si>
  <si>
    <t>WILHELM</t>
  </si>
  <si>
    <t>C70294C0060520MMIFRA</t>
  </si>
  <si>
    <t>VANUZZI</t>
  </si>
  <si>
    <t>C69605C0060524MMIFRA</t>
  </si>
  <si>
    <t>VACHERESSE</t>
  </si>
  <si>
    <t>Kevin</t>
  </si>
  <si>
    <t>C78547C0060528MMIFRA</t>
  </si>
  <si>
    <t>TORSET</t>
  </si>
  <si>
    <t>Noa</t>
  </si>
  <si>
    <t>C68332C0060520MMIFRA</t>
  </si>
  <si>
    <t>TERNISIEN GUILLEMAIN</t>
  </si>
  <si>
    <t>Sasha</t>
  </si>
  <si>
    <t>C58836C0062009MMIFRA</t>
  </si>
  <si>
    <t>SEDILLEAU</t>
  </si>
  <si>
    <t>NOE</t>
  </si>
  <si>
    <t>C68872C0060522MMIFRA</t>
  </si>
  <si>
    <t>ALBERT</t>
  </si>
  <si>
    <t>B82993C0060524MMIFRA</t>
  </si>
  <si>
    <t>PINTO DELCROIX</t>
  </si>
  <si>
    <t>Edgar</t>
  </si>
  <si>
    <t>C63606C0060528MMIFRA</t>
  </si>
  <si>
    <t>PHILIZOT</t>
  </si>
  <si>
    <t>C67066C0060520MMIFRA</t>
  </si>
  <si>
    <t>C48237L0060530MMIFRA</t>
  </si>
  <si>
    <t>B63192C0060524MMIFRA</t>
  </si>
  <si>
    <t>MIGNOT CLEMENT</t>
  </si>
  <si>
    <t>C73690C0060520MMIFRA</t>
  </si>
  <si>
    <t>LOMBARDI</t>
  </si>
  <si>
    <t>C78197C0060528MMIFRA</t>
  </si>
  <si>
    <t>B90030C0061441MMIFRA</t>
  </si>
  <si>
    <t>LEGER</t>
  </si>
  <si>
    <t>C61917C0060520MMIFRA</t>
  </si>
  <si>
    <t>LECUYER</t>
  </si>
  <si>
    <t>Mathias</t>
  </si>
  <si>
    <t>C72192C0060526MMIFRA</t>
  </si>
  <si>
    <t>C41169C0060524MMIFRA</t>
  </si>
  <si>
    <t>LABILLE</t>
  </si>
  <si>
    <t>Aaron</t>
  </si>
  <si>
    <t>C71784C0060519MMIFRA</t>
  </si>
  <si>
    <t>KARATAY</t>
  </si>
  <si>
    <t>Edis</t>
  </si>
  <si>
    <t>C73672C0061073MMIFRA</t>
  </si>
  <si>
    <t>B62792C0060524MMIFRA</t>
  </si>
  <si>
    <t>JOUANNARD</t>
  </si>
  <si>
    <t>C63848C0060524MMIFRA</t>
  </si>
  <si>
    <t>JANSSENS</t>
  </si>
  <si>
    <t>C57012C0060520MMIFRA</t>
  </si>
  <si>
    <t>HERITRA GEORGES</t>
  </si>
  <si>
    <t>Theiss</t>
  </si>
  <si>
    <t>C74662C0060526MMIFRA</t>
  </si>
  <si>
    <t>GRODET</t>
  </si>
  <si>
    <t>Kilian</t>
  </si>
  <si>
    <t>C65656C0060524MMIFRA</t>
  </si>
  <si>
    <t>C03371C0060519MMIFRA</t>
  </si>
  <si>
    <t>Samson</t>
  </si>
  <si>
    <t>C42864C0060540MMIFRA</t>
  </si>
  <si>
    <t>B62148C0060527MMIFRA</t>
  </si>
  <si>
    <t>B63669C0060535MMIFRA</t>
  </si>
  <si>
    <t>DELABY</t>
  </si>
  <si>
    <t>Samuel</t>
  </si>
  <si>
    <t>C57118C0060532MMIFRA</t>
  </si>
  <si>
    <t>B19111C0060535MMIFRA</t>
  </si>
  <si>
    <t>B64855C0060524MMIFRA</t>
  </si>
  <si>
    <t>COURTEIX</t>
  </si>
  <si>
    <t>C60401C0060520MMIFRA</t>
  </si>
  <si>
    <t>C04941C0060522MMIFRA</t>
  </si>
  <si>
    <t>C10046C0060528MMIFRA</t>
  </si>
  <si>
    <t>C23036C0060520MMIFRA</t>
  </si>
  <si>
    <t>CARBOULEC</t>
  </si>
  <si>
    <t>Joshua</t>
  </si>
  <si>
    <t>C73003L0060526MMIFRA</t>
  </si>
  <si>
    <t>BRUCY</t>
  </si>
  <si>
    <t>C69112C0060530MMIFRA</t>
  </si>
  <si>
    <t>C20099C0060522MMIFRA</t>
  </si>
  <si>
    <t>BONET MONSERRAT</t>
  </si>
  <si>
    <t>Constance</t>
  </si>
  <si>
    <t>C67768C0060527MMIFRA</t>
  </si>
  <si>
    <t>C12466C0060524MMIFRA</t>
  </si>
  <si>
    <t>C43016C0060522MMIFRA</t>
  </si>
  <si>
    <t>B61887C0062009MMIFRA</t>
  </si>
  <si>
    <t>C16807C0060522FMIFRA</t>
  </si>
  <si>
    <t>B67771C0061441FMIFRA</t>
  </si>
  <si>
    <t>C43936C0060522FMIFRA</t>
  </si>
  <si>
    <t>CHARLOTTE</t>
  </si>
  <si>
    <t>B84013C0061596FMIFRA</t>
  </si>
  <si>
    <t>Garance</t>
  </si>
  <si>
    <t>C74017L0061596FMIFRA</t>
  </si>
  <si>
    <t>MAELYS</t>
  </si>
  <si>
    <t>BECQUET</t>
  </si>
  <si>
    <t>C65560C0060524FMIFRA</t>
  </si>
  <si>
    <t>Vanaelle</t>
  </si>
  <si>
    <t>BERGER MENANT</t>
  </si>
  <si>
    <t>A99002C0060519FMIFRA</t>
  </si>
  <si>
    <t>BILLAULT</t>
  </si>
  <si>
    <t>C20008C0060522FMIFRA</t>
  </si>
  <si>
    <t>B59584C0060527FMIFRA</t>
  </si>
  <si>
    <t>C57862C0062009FMIFRA</t>
  </si>
  <si>
    <t>Kathleen</t>
  </si>
  <si>
    <t>BRIANCEAU</t>
  </si>
  <si>
    <t>B65199L0061441FMIFRA</t>
  </si>
  <si>
    <t>C74925L0061441FMIFRA</t>
  </si>
  <si>
    <t>Loane</t>
  </si>
  <si>
    <t>CORBIN</t>
  </si>
  <si>
    <t>C68874C0060530FMIFRA</t>
  </si>
  <si>
    <t>LOUISE</t>
  </si>
  <si>
    <t>CORNUT</t>
  </si>
  <si>
    <t>B82377C0062009FMIFRA</t>
  </si>
  <si>
    <t>C65049C0061596FMIFRA</t>
  </si>
  <si>
    <t>DENEAU</t>
  </si>
  <si>
    <t>C61046C0060535FMIFRA</t>
  </si>
  <si>
    <t>DION DUMAS</t>
  </si>
  <si>
    <t>B45293C0060524FMIFRA</t>
  </si>
  <si>
    <t>Leonie</t>
  </si>
  <si>
    <t>B14861C0060522FMIFRA</t>
  </si>
  <si>
    <t>C20067C0060524FMIFRA</t>
  </si>
  <si>
    <t>B83418C0060524FMIFRA</t>
  </si>
  <si>
    <t>C16863C0060527FMIFRA</t>
  </si>
  <si>
    <t>C73650L0060519FMIFRA</t>
  </si>
  <si>
    <t>Noemie</t>
  </si>
  <si>
    <t>JOURDAIN</t>
  </si>
  <si>
    <t>C70918C0060526FMIFRA</t>
  </si>
  <si>
    <t>Luna</t>
  </si>
  <si>
    <t>LALLEMENT</t>
  </si>
  <si>
    <t>C17053C0062009FMIFRA</t>
  </si>
  <si>
    <t>C73395C0060519FMIFRA</t>
  </si>
  <si>
    <t>Norah</t>
  </si>
  <si>
    <t>MAUDUIT</t>
  </si>
  <si>
    <t>B85870C0060524FMIFRA</t>
  </si>
  <si>
    <t>C39794C0060522FMIFRA</t>
  </si>
  <si>
    <t>B58379C0062009FMIFRA</t>
  </si>
  <si>
    <t>C56547C0060535FMIFRA</t>
  </si>
  <si>
    <t>Irariantsoa</t>
  </si>
  <si>
    <t>RAKOTOSON</t>
  </si>
  <si>
    <t>A97017L0060519FMIFRA</t>
  </si>
  <si>
    <t>C64948C0060524FMIFRA</t>
  </si>
  <si>
    <t>TERRIEN</t>
  </si>
  <si>
    <t>C37592C0060522FMIFRA</t>
  </si>
  <si>
    <t>C24271L0060768FCAFRA</t>
  </si>
  <si>
    <t>C64150C0060768FCAFRA</t>
  </si>
  <si>
    <t>Melyne</t>
  </si>
  <si>
    <t>VERDON</t>
  </si>
  <si>
    <t>B60331C0060532FCAFRA</t>
  </si>
  <si>
    <t>B91854C0060768FCAFRA</t>
  </si>
  <si>
    <t>B74246C0060540FCAFRA</t>
  </si>
  <si>
    <t>ELISA</t>
  </si>
  <si>
    <t>Zoe</t>
  </si>
  <si>
    <t>C71534C0060520FCAFRA</t>
  </si>
  <si>
    <t>KAPLAN</t>
  </si>
  <si>
    <t>C62207C0060520FCAFRA</t>
  </si>
  <si>
    <t>ADELE</t>
  </si>
  <si>
    <t>POISSON</t>
  </si>
  <si>
    <t>MARGOT</t>
  </si>
  <si>
    <t>B85943C0060768FCAFRA</t>
  </si>
  <si>
    <t>C73807C0060519FCAFRA</t>
  </si>
  <si>
    <t>Marie</t>
  </si>
  <si>
    <t>LEVEQUE</t>
  </si>
  <si>
    <t>A85008C0060522FCAFRA</t>
  </si>
  <si>
    <t>A63603C0060535FCAFRA</t>
  </si>
  <si>
    <t>C19763C0060522FCAFRA</t>
  </si>
  <si>
    <t>A77679C0060520FCAFRA</t>
  </si>
  <si>
    <t>C02197C0060520FCAFRA</t>
  </si>
  <si>
    <t>B92204C0060524FCAFRA</t>
  </si>
  <si>
    <t>C71418C0060519FCAFRA</t>
  </si>
  <si>
    <t>Cleya</t>
  </si>
  <si>
    <t>LEPRINCE</t>
  </si>
  <si>
    <t>B74154C0061596FCAFRA</t>
  </si>
  <si>
    <t>Fleur</t>
  </si>
  <si>
    <t>C68333C0060522FCAFRA</t>
  </si>
  <si>
    <t>Loe</t>
  </si>
  <si>
    <t>CALLU</t>
  </si>
  <si>
    <t>C65555C0060524FCAFRA</t>
  </si>
  <si>
    <t>Neve</t>
  </si>
  <si>
    <t>A93384C0060524FCAFRA</t>
  </si>
  <si>
    <t>B84616C0060524FCAFRA</t>
  </si>
  <si>
    <t>C42676C0060520FCAFRA</t>
  </si>
  <si>
    <t>C60350C0060520FCAFRA</t>
  </si>
  <si>
    <t>LALOUA</t>
  </si>
  <si>
    <t>Axelle</t>
  </si>
  <si>
    <t>C63015C0060527FCAFRA</t>
  </si>
  <si>
    <t>CLARA</t>
  </si>
  <si>
    <t>C12954C0060519FCAFRA</t>
  </si>
  <si>
    <t>A93530C0060524FCAFRA</t>
  </si>
  <si>
    <t>C03775C0060527FCAFRA</t>
  </si>
  <si>
    <t>B81903C0060519FCAFRA</t>
  </si>
  <si>
    <t>B38666C0060519MCAFRA</t>
  </si>
  <si>
    <t>ABREGAL</t>
  </si>
  <si>
    <t>C74094C0061994MCAFRA</t>
  </si>
  <si>
    <t>AUBERT COUDARD</t>
  </si>
  <si>
    <t>A79738C0060532MCAFRA</t>
  </si>
  <si>
    <t>B74991C0060532MCAFRA</t>
  </si>
  <si>
    <t>B68084C0060540MCAFRA</t>
  </si>
  <si>
    <t>B90982C0060520MCAFRA</t>
  </si>
  <si>
    <t>B85913C0060520MCAFRA</t>
  </si>
  <si>
    <t>B97639C0060532MCAFRA</t>
  </si>
  <si>
    <t>C21754C0060522MCAFRA</t>
  </si>
  <si>
    <t>C61149C0060522MCAFRA</t>
  </si>
  <si>
    <t>BRANDELY</t>
  </si>
  <si>
    <t>C22663C0060532MCAFRA</t>
  </si>
  <si>
    <t>C53377C0061816MCAFRA</t>
  </si>
  <si>
    <t>CALVET</t>
  </si>
  <si>
    <t>C70452L0060976MCAFRA</t>
  </si>
  <si>
    <t>CAREME</t>
  </si>
  <si>
    <t>B83242C0060532MCAFRA</t>
  </si>
  <si>
    <t>C73994L0060519MCAFRA</t>
  </si>
  <si>
    <t>CHEMAIN</t>
  </si>
  <si>
    <t>C70421C0060522MCAFRA</t>
  </si>
  <si>
    <t>Thoma</t>
  </si>
  <si>
    <t>CREPIEUX</t>
  </si>
  <si>
    <t>A94583C0060527MCAFRA</t>
  </si>
  <si>
    <t>B31614C0060524MCAFRA</t>
  </si>
  <si>
    <t>C21298C0060524MCAFRA</t>
  </si>
  <si>
    <t>C54847C0060519MCAFRA</t>
  </si>
  <si>
    <t>Robin</t>
  </si>
  <si>
    <t>DEMASSE</t>
  </si>
  <si>
    <t>C60480C0060527MCAFRA</t>
  </si>
  <si>
    <t>A79454C0060524MCAFRA</t>
  </si>
  <si>
    <t>ESCAFFRE</t>
  </si>
  <si>
    <t>C74529C0060520MCAFRA</t>
  </si>
  <si>
    <t>FOUCAULT</t>
  </si>
  <si>
    <t>C24118C0060520MCAFRA</t>
  </si>
  <si>
    <t>C42554C0060520MCAFRA</t>
  </si>
  <si>
    <t>A63741C0060535MCAFRA</t>
  </si>
  <si>
    <t>A64698C0060522MCAFRA</t>
  </si>
  <si>
    <t>Yourai</t>
  </si>
  <si>
    <t>C05003C0060768MCAFRA</t>
  </si>
  <si>
    <t>C10180C0060532MCAFRA</t>
  </si>
  <si>
    <t>C43769C0060522MCAFRA</t>
  </si>
  <si>
    <t>A99000C0060532MCAFRA</t>
  </si>
  <si>
    <t>C54057C0060540MCAFRA</t>
  </si>
  <si>
    <t>THEO</t>
  </si>
  <si>
    <t>C74093C0061994MCAFRA</t>
  </si>
  <si>
    <t>Emilien</t>
  </si>
  <si>
    <t>MAIGNAN</t>
  </si>
  <si>
    <t>C37535C0060532MCAFRA</t>
  </si>
  <si>
    <t>C67455C0060527MCAFRA</t>
  </si>
  <si>
    <t>MARTINS</t>
  </si>
  <si>
    <t>A78354C0060522MCAFRA</t>
  </si>
  <si>
    <t>C76179C0060768MCAFRA</t>
  </si>
  <si>
    <t>NATTIER</t>
  </si>
  <si>
    <t>C63898C0060519MCAFRA</t>
  </si>
  <si>
    <t>Loan</t>
  </si>
  <si>
    <t>ROILLAND</t>
  </si>
  <si>
    <t>A78145C0060532MCAFRA</t>
  </si>
  <si>
    <t>A79227C0060519MCAFRA</t>
  </si>
  <si>
    <t>B74079C0060768MJUFRA</t>
  </si>
  <si>
    <t>C78250C0060520MJUFRA</t>
  </si>
  <si>
    <t>LEPRETRE</t>
  </si>
  <si>
    <t>C52497C0060540MJUFRA</t>
  </si>
  <si>
    <t>MPENE</t>
  </si>
  <si>
    <t>C45028C0061816MJUFRA</t>
  </si>
  <si>
    <t>VANDROMME</t>
  </si>
  <si>
    <t>A96854C0060522MJUFRA</t>
  </si>
  <si>
    <t>C75473L0060522MJUFRA</t>
  </si>
  <si>
    <t>LAMIRAULT LENOIR</t>
  </si>
  <si>
    <t>A65974C0060526MJUFRA</t>
  </si>
  <si>
    <t>C03983C0060523MJUFRA</t>
  </si>
  <si>
    <t>THIOU</t>
  </si>
  <si>
    <t>C08680L0060522MJUFRA</t>
  </si>
  <si>
    <t>GARNIER</t>
  </si>
  <si>
    <t>C56641C0061994MJUFRA</t>
  </si>
  <si>
    <t>Leo</t>
  </si>
  <si>
    <t>BONNEAU</t>
  </si>
  <si>
    <t>C53065C0061816MJUFRA</t>
  </si>
  <si>
    <t>A68087C0060522MJUFRA</t>
  </si>
  <si>
    <t>Guillaume</t>
  </si>
  <si>
    <t>PILOT</t>
  </si>
  <si>
    <t>C42952C0060768MJUFRA</t>
  </si>
  <si>
    <t>C68485C0060531MJUFRA</t>
  </si>
  <si>
    <t>Malo</t>
  </si>
  <si>
    <t>LEMOINE</t>
  </si>
  <si>
    <t>C70232L0061441MJUFRA</t>
  </si>
  <si>
    <t>Gaby</t>
  </si>
  <si>
    <t>ARRONDEAU</t>
  </si>
  <si>
    <t>C69128C0060532MJUFRA</t>
  </si>
  <si>
    <t>SENON</t>
  </si>
  <si>
    <t>C53233C0060524MJUFRA</t>
  </si>
  <si>
    <t>BOULAY</t>
  </si>
  <si>
    <t>C68317C0060524MJUFRA</t>
  </si>
  <si>
    <t>CHEVARD</t>
  </si>
  <si>
    <t>C62829C0061596MJUFRA</t>
  </si>
  <si>
    <t>QUENAULT</t>
  </si>
  <si>
    <t>C44772C0061596MJUFRA</t>
  </si>
  <si>
    <t>C03509C0060519MJUFRA</t>
  </si>
  <si>
    <t>BORE WIELOCH</t>
  </si>
  <si>
    <t>VINCENT</t>
  </si>
  <si>
    <t>C64217C0060520MJUFRA</t>
  </si>
  <si>
    <t>COTHEREAU</t>
  </si>
  <si>
    <t>C65231L0060527MJUFRA</t>
  </si>
  <si>
    <t>Matis</t>
  </si>
  <si>
    <t>DI SCALA</t>
  </si>
  <si>
    <t>C62638C0060524MJUFRA</t>
  </si>
  <si>
    <t>Ewenn</t>
  </si>
  <si>
    <t>LE BORGNE</t>
  </si>
  <si>
    <t>B10382C0060524MJUFRA</t>
  </si>
  <si>
    <t>A76883C0060524MJUFRA</t>
  </si>
  <si>
    <t>A81387C0060535MJUFRA</t>
  </si>
  <si>
    <t>B34057L0062009MJUFRA</t>
  </si>
  <si>
    <t>C16864C0062009MJUFRA</t>
  </si>
  <si>
    <t>B36658C0060527MJUFRA</t>
  </si>
  <si>
    <t>ALIZEE</t>
  </si>
  <si>
    <t>A28851L0060526FJUFRA</t>
  </si>
  <si>
    <t>C76600C0060768FJUFRA</t>
  </si>
  <si>
    <t>Lina</t>
  </si>
  <si>
    <t>BARRAUD</t>
  </si>
  <si>
    <t>B69053C0060524FJUFRA</t>
  </si>
  <si>
    <t>SOLINA</t>
  </si>
  <si>
    <t>C53172L0060768FJUFRA</t>
  </si>
  <si>
    <t>C61686C0060522FJUFRA</t>
  </si>
  <si>
    <t>Marine</t>
  </si>
  <si>
    <t>C08905C0060528FJUFRA</t>
  </si>
  <si>
    <t>C33484C0060519FJUFRA</t>
  </si>
  <si>
    <t>COLLIGNON</t>
  </si>
  <si>
    <t>B31559C0060532FJUFRA</t>
  </si>
  <si>
    <t>B60558C0060527FJUFRA</t>
  </si>
  <si>
    <t>C63833C0062009FJUFRA</t>
  </si>
  <si>
    <t>Amandine</t>
  </si>
  <si>
    <t>GATINEAU</t>
  </si>
  <si>
    <t>B09876C0060519FJUFRA</t>
  </si>
  <si>
    <t>A63938C0060535FJUFRA</t>
  </si>
  <si>
    <t>C51243C0060524FJUFRA</t>
  </si>
  <si>
    <t>GOURVENNEC</t>
  </si>
  <si>
    <t>B32134C0060524FJUFRA</t>
  </si>
  <si>
    <t>B59550C0062009FJUFRA</t>
  </si>
  <si>
    <t>A44083L0060524FJUFRA</t>
  </si>
  <si>
    <t>B01397L0060768FJUFRA</t>
  </si>
  <si>
    <t>PERRIAU</t>
  </si>
  <si>
    <t>C35812C0060519FJUFRA</t>
  </si>
  <si>
    <t>A79228C0060519FJUFRA</t>
  </si>
  <si>
    <t>Nbr étoiles</t>
  </si>
  <si>
    <t>C38638C0230580FBEFRA</t>
  </si>
  <si>
    <t>ALICE</t>
  </si>
  <si>
    <t>ANDRIEUX</t>
  </si>
  <si>
    <t>C59817C0231866FBEFRA</t>
  </si>
  <si>
    <t>BARDET</t>
  </si>
  <si>
    <t>C67421C0231116FBEFRA</t>
  </si>
  <si>
    <t>BAUNE</t>
  </si>
  <si>
    <t>C39161C0230578FBEFRA</t>
  </si>
  <si>
    <t>BEGAUD</t>
  </si>
  <si>
    <t>C74567C0230799FBEFRA</t>
  </si>
  <si>
    <t>BELLANGER</t>
  </si>
  <si>
    <t>C29297C0231116FBEFRA</t>
  </si>
  <si>
    <t>Penelope</t>
  </si>
  <si>
    <t>BENARD</t>
  </si>
  <si>
    <t>C61565C0230580FBEFRA</t>
  </si>
  <si>
    <t>BIDEAU</t>
  </si>
  <si>
    <t>C20080C0230584FBEFRA</t>
  </si>
  <si>
    <t>BOUCHERON</t>
  </si>
  <si>
    <t>C50604C0230542FBEFRA</t>
  </si>
  <si>
    <t>BOURBON</t>
  </si>
  <si>
    <t>C18648C0230550FBEFRA</t>
  </si>
  <si>
    <t>Maia</t>
  </si>
  <si>
    <t>BOUTIER</t>
  </si>
  <si>
    <t>B61651C0230543FBEFRA</t>
  </si>
  <si>
    <t>Rosalie</t>
  </si>
  <si>
    <t>BREMAUD</t>
  </si>
  <si>
    <t>C75157C0230581FBEFRA</t>
  </si>
  <si>
    <t>Naomy</t>
  </si>
  <si>
    <t>BRUNEAU RIALLAND</t>
  </si>
  <si>
    <t>C56852C0230572FBEFRA</t>
  </si>
  <si>
    <t>Louna</t>
  </si>
  <si>
    <t>CAILLAUD</t>
  </si>
  <si>
    <t>C24005C0230546FBEFRA</t>
  </si>
  <si>
    <t>CAZORLA</t>
  </si>
  <si>
    <t>C70393C0230545FBEFRA</t>
  </si>
  <si>
    <t>YAEL</t>
  </si>
  <si>
    <t>CESBRON</t>
  </si>
  <si>
    <t>C65683C0230542FBEFRA</t>
  </si>
  <si>
    <t>Charlene Ambre</t>
  </si>
  <si>
    <t>CHAILLEUX</t>
  </si>
  <si>
    <t>B35202C0230546FBEFRA</t>
  </si>
  <si>
    <t>Enora</t>
  </si>
  <si>
    <t>CHAUMONT</t>
  </si>
  <si>
    <t>C64797C0231116FBEFRA</t>
  </si>
  <si>
    <t>CHAUVET</t>
  </si>
  <si>
    <t>C07121C0230549FBEFRA</t>
  </si>
  <si>
    <t>CHENIER</t>
  </si>
  <si>
    <t>C06726C0230576FBEFRA</t>
  </si>
  <si>
    <t>ALWENN</t>
  </si>
  <si>
    <t>CHUNIAUD</t>
  </si>
  <si>
    <t>C01012C0230978FBEFRA</t>
  </si>
  <si>
    <t>COCADIER</t>
  </si>
  <si>
    <t>B84348C0230550FBEFRA</t>
  </si>
  <si>
    <t>DARAIZE</t>
  </si>
  <si>
    <t>C23317C0230799FBEFRA</t>
  </si>
  <si>
    <t>Adelie</t>
  </si>
  <si>
    <t>DEJONGHE TALDIR</t>
  </si>
  <si>
    <t>C45914C0230572FBEFRA</t>
  </si>
  <si>
    <t>CHARLINE</t>
  </si>
  <si>
    <t>DELANDE</t>
  </si>
  <si>
    <t>C61561C0230580FBEFRA</t>
  </si>
  <si>
    <t>Felicie</t>
  </si>
  <si>
    <t>DELAROQUE</t>
  </si>
  <si>
    <t>C36956C0230580FBEFRA</t>
  </si>
  <si>
    <t>ZELIE</t>
  </si>
  <si>
    <t>DERIBLE</t>
  </si>
  <si>
    <t>C44526C0230580FBEFRA</t>
  </si>
  <si>
    <t>ANAIS</t>
  </si>
  <si>
    <t>DONNARD</t>
  </si>
  <si>
    <t>C23876C0231116FBEFRA</t>
  </si>
  <si>
    <t>DUGUET</t>
  </si>
  <si>
    <t>C25727C0230578FBEFRA</t>
  </si>
  <si>
    <t>Leia</t>
  </si>
  <si>
    <t>GANDRILLON</t>
  </si>
  <si>
    <t>C21245C0230571FBEFRA</t>
  </si>
  <si>
    <t>C64732C0230571FBEFRA</t>
  </si>
  <si>
    <t>GASCOIN</t>
  </si>
  <si>
    <t>C03844C0231090FBEFRA</t>
  </si>
  <si>
    <t>GAUGAIN</t>
  </si>
  <si>
    <t>C74015C0230571FBEFRA</t>
  </si>
  <si>
    <t>GENOUEL</t>
  </si>
  <si>
    <t>C00642C0230579FBEFRA</t>
  </si>
  <si>
    <t>GONOT</t>
  </si>
  <si>
    <t>C62034C0230565FBEFRA</t>
  </si>
  <si>
    <t>GORMAND</t>
  </si>
  <si>
    <t>C65953C0230978FBEFRA</t>
  </si>
  <si>
    <t>ANNA</t>
  </si>
  <si>
    <t>GUYON</t>
  </si>
  <si>
    <t>C66209C0230761FBEFRA</t>
  </si>
  <si>
    <t>Clarisse</t>
  </si>
  <si>
    <t>HALARD</t>
  </si>
  <si>
    <t>C67506C0230546FBEFRA</t>
  </si>
  <si>
    <t>HOULBERT</t>
  </si>
  <si>
    <t>C04812C0230543FBEFRA</t>
  </si>
  <si>
    <t>Montaine</t>
  </si>
  <si>
    <t>HOUSSEAU</t>
  </si>
  <si>
    <t>B60229C0230799FBEFRA</t>
  </si>
  <si>
    <t>LOLA</t>
  </si>
  <si>
    <t>HOUSSIN</t>
  </si>
  <si>
    <t>C42957C0230548FBEFRA</t>
  </si>
  <si>
    <t>Lilwenn</t>
  </si>
  <si>
    <t>B91846C0230543FBEFRA</t>
  </si>
  <si>
    <t>JAMBOU</t>
  </si>
  <si>
    <t>C65580C0230584FBEFRA</t>
  </si>
  <si>
    <t>C65645C0230571FBEFRA</t>
  </si>
  <si>
    <t>Alicia</t>
  </si>
  <si>
    <t>LAMBERT</t>
  </si>
  <si>
    <t>B90361C0230543FBEFRA</t>
  </si>
  <si>
    <t>Tiya</t>
  </si>
  <si>
    <t>LE CLAIR</t>
  </si>
  <si>
    <t>C66629C0230552FBEFRA</t>
  </si>
  <si>
    <t>LECHAT</t>
  </si>
  <si>
    <t>C44528C0230580FBEFRA</t>
  </si>
  <si>
    <t>MAUREEN</t>
  </si>
  <si>
    <t>LIJEOUR</t>
  </si>
  <si>
    <t>C25708C0230571FBEFRA</t>
  </si>
  <si>
    <t>LINAIS</t>
  </si>
  <si>
    <t>C63388C0230543FBETUN</t>
  </si>
  <si>
    <t>RAWEN</t>
  </si>
  <si>
    <t>LOUATI</t>
  </si>
  <si>
    <t>C71066C0230571FBEFRA</t>
  </si>
  <si>
    <t>LOUVIGNE</t>
  </si>
  <si>
    <t>C66662C0230543FBEFRA</t>
  </si>
  <si>
    <t>Nahla</t>
  </si>
  <si>
    <t>MADEMANN</t>
  </si>
  <si>
    <t>C21303C0231116FBEFRA</t>
  </si>
  <si>
    <t>Kate</t>
  </si>
  <si>
    <t>MARCAIS</t>
  </si>
  <si>
    <t>C57983C0230550FBEFRA</t>
  </si>
  <si>
    <t>Lou Mee</t>
  </si>
  <si>
    <t>MARSIL</t>
  </si>
  <si>
    <t>C75678C0230799FBEFRA</t>
  </si>
  <si>
    <t>Anae</t>
  </si>
  <si>
    <t>MARTINET</t>
  </si>
  <si>
    <t>B31781C0230560FBEFRA</t>
  </si>
  <si>
    <t>MERCERON</t>
  </si>
  <si>
    <t>C19357C0230543FBEFRA</t>
  </si>
  <si>
    <t>Gabrielle</t>
  </si>
  <si>
    <t>C38423C0231866FBEFRA</t>
  </si>
  <si>
    <t>MONGODIN</t>
  </si>
  <si>
    <t>C30381C0231866FBEFRA</t>
  </si>
  <si>
    <t>PIRON</t>
  </si>
  <si>
    <t>C43119C0230572FBEFRA</t>
  </si>
  <si>
    <t>PORCHER</t>
  </si>
  <si>
    <t>C17744C0230543FBEFRA</t>
  </si>
  <si>
    <t>Lilie</t>
  </si>
  <si>
    <t>PREL</t>
  </si>
  <si>
    <t>C27272C0230550FBEFRA</t>
  </si>
  <si>
    <t>Maiwen</t>
  </si>
  <si>
    <t>RENAULT</t>
  </si>
  <si>
    <t>C11273C0230578FBEFRA</t>
  </si>
  <si>
    <t>RIVALLAND</t>
  </si>
  <si>
    <t>C37805C0230573FBEFRA</t>
  </si>
  <si>
    <t>Jasmine</t>
  </si>
  <si>
    <t>SAHEL</t>
  </si>
  <si>
    <t>C53849C0230579FBEFRA</t>
  </si>
  <si>
    <t>C60239C0230575FBEFRA</t>
  </si>
  <si>
    <t>TURPEAU</t>
  </si>
  <si>
    <t>C61974C0230584MBEFRA</t>
  </si>
  <si>
    <t>RAPHAeL</t>
  </si>
  <si>
    <t>AILLERY ESCUDE</t>
  </si>
  <si>
    <t>B11910C0230584MBEFRA</t>
  </si>
  <si>
    <t>AUDOUIN</t>
  </si>
  <si>
    <t>C67620C0230578MBEFRA</t>
  </si>
  <si>
    <t>AUMONT</t>
  </si>
  <si>
    <t>C16716C0230543MBEFRA</t>
  </si>
  <si>
    <t>BACCARNE</t>
  </si>
  <si>
    <t>C30384C0230545MBEFRA</t>
  </si>
  <si>
    <t>BOUCHARD</t>
  </si>
  <si>
    <t>C17278C0230580MBEFRA</t>
  </si>
  <si>
    <t>BOUYSSOU</t>
  </si>
  <si>
    <t>C23318C0230565MBEFRA</t>
  </si>
  <si>
    <t>BRAIRE</t>
  </si>
  <si>
    <t>C24299C0230978MBEFRA</t>
  </si>
  <si>
    <t>BREDY</t>
  </si>
  <si>
    <t>C16767C0230978MBEFRA</t>
  </si>
  <si>
    <t>Alban</t>
  </si>
  <si>
    <t>C74887C0230550MBEFRA</t>
  </si>
  <si>
    <t>CHARTRIN</t>
  </si>
  <si>
    <t>C08299C0230546MBEFRA</t>
  </si>
  <si>
    <t>CHASSERAY</t>
  </si>
  <si>
    <t>C42380C0231116MBEFRA</t>
  </si>
  <si>
    <t>CONIN RUZ</t>
  </si>
  <si>
    <t>C14686C0230584MBEFRA</t>
  </si>
  <si>
    <t>DARET VATES</t>
  </si>
  <si>
    <t>C60518C0230545MBEFRA</t>
  </si>
  <si>
    <t>DE FERRON</t>
  </si>
  <si>
    <t>C39747C0231090MBEFRA</t>
  </si>
  <si>
    <t>Elie</t>
  </si>
  <si>
    <t>DEMAILLY</t>
  </si>
  <si>
    <t>C42859C0230761MBEFRA</t>
  </si>
  <si>
    <t>Alyzio</t>
  </si>
  <si>
    <t>DEROUET</t>
  </si>
  <si>
    <t>C36646C0230550MBEFRA</t>
  </si>
  <si>
    <t>DESMOTS</t>
  </si>
  <si>
    <t>B94657C0230575MBEFRA</t>
  </si>
  <si>
    <t>ERRAGNE</t>
  </si>
  <si>
    <t>B27781C0230584MBEFRA</t>
  </si>
  <si>
    <t>Ceylio</t>
  </si>
  <si>
    <t>ESNAULT</t>
  </si>
  <si>
    <t>C28056C0230575MBEFRA</t>
  </si>
  <si>
    <t>Jean Francois</t>
  </si>
  <si>
    <t>FAGOT</t>
  </si>
  <si>
    <t>C17427C0230546MBEFRA</t>
  </si>
  <si>
    <t>FRANCQ</t>
  </si>
  <si>
    <t>C52018C0230580MBEFRA</t>
  </si>
  <si>
    <t>AARON</t>
  </si>
  <si>
    <t>FROMENT PEAUD</t>
  </si>
  <si>
    <t>C69970C0230578MBEFRA</t>
  </si>
  <si>
    <t>Oscar</t>
  </si>
  <si>
    <t>GABORIEAU</t>
  </si>
  <si>
    <t>C43199C0231116MBEFRA</t>
  </si>
  <si>
    <t>Justin</t>
  </si>
  <si>
    <t>GASCHET</t>
  </si>
  <si>
    <t>C17642C0230978MBEFRA</t>
  </si>
  <si>
    <t>GASNIER</t>
  </si>
  <si>
    <t>C61598C0230580MBEFRA</t>
  </si>
  <si>
    <t>Mae</t>
  </si>
  <si>
    <t>GAUDIN SAULNIER</t>
  </si>
  <si>
    <t>C68941C0230576MBEFRA</t>
  </si>
  <si>
    <t>GAUTHIER</t>
  </si>
  <si>
    <t>C20213C0230584MBEFRA</t>
  </si>
  <si>
    <t>GILLES</t>
  </si>
  <si>
    <t>C54198C0230573MBEFRA</t>
  </si>
  <si>
    <t>GIRAUDET</t>
  </si>
  <si>
    <t>C09233C0232087MBEFRA</t>
  </si>
  <si>
    <t>GOIBEAU</t>
  </si>
  <si>
    <t>C25427C0230799MBEFRA</t>
  </si>
  <si>
    <t>GOILEAU FARINEAU</t>
  </si>
  <si>
    <t>C63409C0230565MBEFRA</t>
  </si>
  <si>
    <t>GORIEUX</t>
  </si>
  <si>
    <t>C47255C0230552MBEFRA</t>
  </si>
  <si>
    <t>Willy</t>
  </si>
  <si>
    <t>GRANDJEAN</t>
  </si>
  <si>
    <t>C18724C0230579MBEFRA</t>
  </si>
  <si>
    <t>Lois</t>
  </si>
  <si>
    <t>GUENEC</t>
  </si>
  <si>
    <t>C42609C0230579MBEFRA</t>
  </si>
  <si>
    <t>SYLVAIN</t>
  </si>
  <si>
    <t>GUERMEUR CHERUBIN</t>
  </si>
  <si>
    <t>B90904C0230543MBEFRA</t>
  </si>
  <si>
    <t>GUIHAL</t>
  </si>
  <si>
    <t>C06690C0231090MBEFRA</t>
  </si>
  <si>
    <t>Marc</t>
  </si>
  <si>
    <t>GUILLERMO</t>
  </si>
  <si>
    <t>B37588C0230584MBEFRA</t>
  </si>
  <si>
    <t>HENAFF</t>
  </si>
  <si>
    <t>B85138C0230575MBEFRA</t>
  </si>
  <si>
    <t>JACQUEMART</t>
  </si>
  <si>
    <t>C21611C0230565MBEFRA</t>
  </si>
  <si>
    <t>JAFFRE</t>
  </si>
  <si>
    <t>B80373C0230584MBEFRA</t>
  </si>
  <si>
    <t>JAVERLIAT</t>
  </si>
  <si>
    <t>C73596C0230546MBEFRA</t>
  </si>
  <si>
    <t>JOUBIN LE ROUX</t>
  </si>
  <si>
    <t>B79351C0230580MBEFRA</t>
  </si>
  <si>
    <t>GABRIEL</t>
  </si>
  <si>
    <t>JOUSSEMET</t>
  </si>
  <si>
    <t>C35785C0230546MBEFRA</t>
  </si>
  <si>
    <t>LAUNAY COIRARD</t>
  </si>
  <si>
    <t>C01352C0230573MBEFRA</t>
  </si>
  <si>
    <t>LAUNEAU</t>
  </si>
  <si>
    <t>B98742C0230565MBEFRA</t>
  </si>
  <si>
    <t>Laouni</t>
  </si>
  <si>
    <t>LE BIHAN</t>
  </si>
  <si>
    <t>B68515C0230548MBEFRA</t>
  </si>
  <si>
    <t>LE COQ</t>
  </si>
  <si>
    <t>C71093C0230552MBEFRA</t>
  </si>
  <si>
    <t>Tanguy</t>
  </si>
  <si>
    <t>LE GLOAHEC</t>
  </si>
  <si>
    <t>C22496C0231116MBEFRA</t>
  </si>
  <si>
    <t>LECOSSIER</t>
  </si>
  <si>
    <t>C59386C0230978MBEFRA</t>
  </si>
  <si>
    <t>LEFEBVRE</t>
  </si>
  <si>
    <t>B98741C0230565MBEFRA</t>
  </si>
  <si>
    <t>LEPAGE</t>
  </si>
  <si>
    <t>C66760C0230552MBEFRA</t>
  </si>
  <si>
    <t>LIGONNIERE</t>
  </si>
  <si>
    <t>C68316C0230578MBEFRA</t>
  </si>
  <si>
    <t>LOLLIER RODRIGUEZ</t>
  </si>
  <si>
    <t>C72188C0230571MBEFRA</t>
  </si>
  <si>
    <t>MANCEAU</t>
  </si>
  <si>
    <t>C23871C0230799MBEFRA</t>
  </si>
  <si>
    <t>ODILON</t>
  </si>
  <si>
    <t>MANSON</t>
  </si>
  <si>
    <t>C40553C0230543MBEFRA</t>
  </si>
  <si>
    <t>ANTOINE</t>
  </si>
  <si>
    <t>MARTEL</t>
  </si>
  <si>
    <t>C20237C0231090MBEFRA</t>
  </si>
  <si>
    <t>NOAH</t>
  </si>
  <si>
    <t>MAURIER</t>
  </si>
  <si>
    <t>C19542C0230573MBEFRA</t>
  </si>
  <si>
    <t>MERCERON DUNAY</t>
  </si>
  <si>
    <t>C37770C0230579MBEFRA</t>
  </si>
  <si>
    <t>MESNARD</t>
  </si>
  <si>
    <t>B85212C0230546MBEFRA</t>
  </si>
  <si>
    <t>RAFAEL</t>
  </si>
  <si>
    <t>MIGNON</t>
  </si>
  <si>
    <t>B64409C0231090MBEFRA</t>
  </si>
  <si>
    <t>MILON</t>
  </si>
  <si>
    <t>B37827C0232087MBEFRA</t>
  </si>
  <si>
    <t>MONTMORIL</t>
  </si>
  <si>
    <t>C67687C0230542MBEFRA</t>
  </si>
  <si>
    <t>MOREAU BARRE</t>
  </si>
  <si>
    <t>C73579C0230554MBEFRA</t>
  </si>
  <si>
    <t>MORIN</t>
  </si>
  <si>
    <t>B19428C0230548MBEFRA</t>
  </si>
  <si>
    <t>Ilyes</t>
  </si>
  <si>
    <t>MOTTIN</t>
  </si>
  <si>
    <t>B86515C0230575MBEFRA</t>
  </si>
  <si>
    <t>Nino</t>
  </si>
  <si>
    <t>MURZEAU</t>
  </si>
  <si>
    <t>B82710C0230579MBEFRA</t>
  </si>
  <si>
    <t>Edern</t>
  </si>
  <si>
    <t>NAEL</t>
  </si>
  <si>
    <t>C07697C0230552MBEFRA</t>
  </si>
  <si>
    <t>NAULEAU</t>
  </si>
  <si>
    <t>C32387C0230978MBEFRA</t>
  </si>
  <si>
    <t>ANTONIN</t>
  </si>
  <si>
    <t>NICOLLEAU</t>
  </si>
  <si>
    <t>C24236C0230978MBEFRA</t>
  </si>
  <si>
    <t>Loumeo</t>
  </si>
  <si>
    <t>PACAUD</t>
  </si>
  <si>
    <t>C73831C0230554MBEFRA</t>
  </si>
  <si>
    <t>PAILLAT</t>
  </si>
  <si>
    <t>C37842C0230579MBEFRA</t>
  </si>
  <si>
    <t>PAPIN</t>
  </si>
  <si>
    <t>C40180C0230578MBEFRA</t>
  </si>
  <si>
    <t>Ange</t>
  </si>
  <si>
    <t>PAQUEREAU</t>
  </si>
  <si>
    <t>C37818C0230580MBEFRA</t>
  </si>
  <si>
    <t>PINEAU</t>
  </si>
  <si>
    <t>C66070C0231090MBEFRA</t>
  </si>
  <si>
    <t>PLAISANCE</t>
  </si>
  <si>
    <t>C17317C0230543MBEFRA</t>
  </si>
  <si>
    <t>Edgard</t>
  </si>
  <si>
    <t>PRESLE</t>
  </si>
  <si>
    <t>B81520C0230579MBEFRA</t>
  </si>
  <si>
    <t>GREGOIRE</t>
  </si>
  <si>
    <t>PROT</t>
  </si>
  <si>
    <t>C23550C0230571MBEFRA</t>
  </si>
  <si>
    <t>MANOA</t>
  </si>
  <si>
    <t>PRUDENCE</t>
  </si>
  <si>
    <t>B12529C0230584MBEFRA</t>
  </si>
  <si>
    <t>RAISON</t>
  </si>
  <si>
    <t>C17910C0230761MBEFRA</t>
  </si>
  <si>
    <t>RATELET</t>
  </si>
  <si>
    <t>C50973C0230575MBEFRA</t>
  </si>
  <si>
    <t>REVERSEAU DEPOIS</t>
  </si>
  <si>
    <t>C59092C0231866MBEFRA</t>
  </si>
  <si>
    <t>RINCK</t>
  </si>
  <si>
    <t>C22737C0231116MBEFRA</t>
  </si>
  <si>
    <t>RINGOT</t>
  </si>
  <si>
    <t>C01547C0230548MBEFRA</t>
  </si>
  <si>
    <t>ROCHER</t>
  </si>
  <si>
    <t>C68324C0231090MBEFRA</t>
  </si>
  <si>
    <t>ROLLAND</t>
  </si>
  <si>
    <t>C04384C0230554MBEFRA</t>
  </si>
  <si>
    <t>Zaccharie</t>
  </si>
  <si>
    <t>ROUX</t>
  </si>
  <si>
    <t>B70445C0230546MBEFRA</t>
  </si>
  <si>
    <t>C19334C0230799MBEFRA</t>
  </si>
  <si>
    <t>SERRU</t>
  </si>
  <si>
    <t>C17823C0230546MBEFRA</t>
  </si>
  <si>
    <t>SFEIR</t>
  </si>
  <si>
    <t>B10326C0230573MBEFRA</t>
  </si>
  <si>
    <t>SURGET</t>
  </si>
  <si>
    <t>C63295C0230543MBEFRA</t>
  </si>
  <si>
    <t>Augustin</t>
  </si>
  <si>
    <t>TESSON</t>
  </si>
  <si>
    <t>C21290C0231116MBEFRA</t>
  </si>
  <si>
    <t>VERNOY</t>
  </si>
  <si>
    <t>C07799C0230542MBEFRA</t>
  </si>
  <si>
    <t>VOISIN</t>
  </si>
  <si>
    <t>C38582C0230573MMIFRA</t>
  </si>
  <si>
    <t>ABGRALL BEARZATTO</t>
  </si>
  <si>
    <t>C32724C0230580MMIFRA</t>
  </si>
  <si>
    <t>C38515C0231866MMIFRA</t>
  </si>
  <si>
    <t>ARBON RABOURDIN</t>
  </si>
  <si>
    <t>C67648C0230799MMIFRA</t>
  </si>
  <si>
    <t>AVIGNON</t>
  </si>
  <si>
    <t>C60659C0230579MMIFRA</t>
  </si>
  <si>
    <t>BALTAZART</t>
  </si>
  <si>
    <t>C20108C0231090MMIFRA</t>
  </si>
  <si>
    <t>BATAILLE</t>
  </si>
  <si>
    <t>C55867C0231904MMIFRA</t>
  </si>
  <si>
    <t>Alois</t>
  </si>
  <si>
    <t>BAYON</t>
  </si>
  <si>
    <t>B73372C0230546MMIFRA</t>
  </si>
  <si>
    <t>BEAUCE</t>
  </si>
  <si>
    <t>C03498C0230552MMIFRA</t>
  </si>
  <si>
    <t>Theodore</t>
  </si>
  <si>
    <t>BELLOT</t>
  </si>
  <si>
    <t>C40982C0231116MMIFRA</t>
  </si>
  <si>
    <t>Janis</t>
  </si>
  <si>
    <t>BENTAOUZA</t>
  </si>
  <si>
    <t>C14072C0231866MMIFRA</t>
  </si>
  <si>
    <t>BERRUER</t>
  </si>
  <si>
    <t>C36898C0230546MMIFRA</t>
  </si>
  <si>
    <t>Emilio</t>
  </si>
  <si>
    <t>BERSON</t>
  </si>
  <si>
    <t>C09494C0230542MMIFRA</t>
  </si>
  <si>
    <t>Armel</t>
  </si>
  <si>
    <t>BERTHELOT</t>
  </si>
  <si>
    <t>C46281C0230560MMIFRA</t>
  </si>
  <si>
    <t>BESSONNET</t>
  </si>
  <si>
    <t>C46141C0230552MMIFRA</t>
  </si>
  <si>
    <t>ADRIEN</t>
  </si>
  <si>
    <t>BOSSARD</t>
  </si>
  <si>
    <t>C57047C0231090MMIFRA</t>
  </si>
  <si>
    <t>BOURASSEAU</t>
  </si>
  <si>
    <t>A91193C0230584MMIFRA</t>
  </si>
  <si>
    <t>BREVARD</t>
  </si>
  <si>
    <t>B00363C0230552MMIFRA</t>
  </si>
  <si>
    <t>PASCAL</t>
  </si>
  <si>
    <t>BRUTSCHINE</t>
  </si>
  <si>
    <t>B83483C0230761MMIFRA</t>
  </si>
  <si>
    <t>CAMUS</t>
  </si>
  <si>
    <t>C47888C0230573MMIFRA</t>
  </si>
  <si>
    <t>Loris</t>
  </si>
  <si>
    <t>CAPIGA</t>
  </si>
  <si>
    <t>C37845C0230544MMIFRA</t>
  </si>
  <si>
    <t>Blaise</t>
  </si>
  <si>
    <t>CHAROY</t>
  </si>
  <si>
    <t>C08283C0230978MMIFRA</t>
  </si>
  <si>
    <t>CHARRUAU VOURCH</t>
  </si>
  <si>
    <t>C63404C0230573MMIFRA</t>
  </si>
  <si>
    <t>C18430C0230761MMIFRA</t>
  </si>
  <si>
    <t>Theophile</t>
  </si>
  <si>
    <t>CHEVALIER</t>
  </si>
  <si>
    <t>C02749C0231090MMIFRA</t>
  </si>
  <si>
    <t>Abel</t>
  </si>
  <si>
    <t>CHEVRE</t>
  </si>
  <si>
    <t>B85979C0230550MMIFRA</t>
  </si>
  <si>
    <t>Diego</t>
  </si>
  <si>
    <t>COLLE</t>
  </si>
  <si>
    <t>C50006C0230550MMIFRA</t>
  </si>
  <si>
    <t>COLLET</t>
  </si>
  <si>
    <t>B49019C0231866MMIFRA</t>
  </si>
  <si>
    <t>CONILLEAU</t>
  </si>
  <si>
    <t>B12951C0231866MMIFRA</t>
  </si>
  <si>
    <t>CONSTANTIN</t>
  </si>
  <si>
    <t>B79352C0230580MMIFRA</t>
  </si>
  <si>
    <t>COSSARD</t>
  </si>
  <si>
    <t>C04067C0230584MMIFRA</t>
  </si>
  <si>
    <t>DANIELO</t>
  </si>
  <si>
    <t>B65468C0230550MMIFRA</t>
  </si>
  <si>
    <t>Pierre Louis</t>
  </si>
  <si>
    <t>C61530C0230550MMIFRA</t>
  </si>
  <si>
    <t>DAVOUST</t>
  </si>
  <si>
    <t>B22800C0230552MMIFRA</t>
  </si>
  <si>
    <t>Lorys</t>
  </si>
  <si>
    <t>DELACHAISE</t>
  </si>
  <si>
    <t>C72101C0230549MMIFRA</t>
  </si>
  <si>
    <t>DERVAUX RAPICAULT</t>
  </si>
  <si>
    <t>C36854C0230580MMIFRA</t>
  </si>
  <si>
    <t>DOUSSET</t>
  </si>
  <si>
    <t>C04503C0230761MMIFRA</t>
  </si>
  <si>
    <t>Emile</t>
  </si>
  <si>
    <t>DREUX POUGNAND</t>
  </si>
  <si>
    <t>B91236C0230584MMIFRA</t>
  </si>
  <si>
    <t>Sonny</t>
  </si>
  <si>
    <t>DUPIN</t>
  </si>
  <si>
    <t>C57507C0231866MMIFRA</t>
  </si>
  <si>
    <t>DUPLAIX</t>
  </si>
  <si>
    <t>B91535C0230584MMIFRA</t>
  </si>
  <si>
    <t>Elouenn</t>
  </si>
  <si>
    <t>DURAND</t>
  </si>
  <si>
    <t>C69073C0230546MMIFRA</t>
  </si>
  <si>
    <t>C43983C0230550MMIFRA</t>
  </si>
  <si>
    <t>DUVAL</t>
  </si>
  <si>
    <t>B34959C0230584MMIFRA</t>
  </si>
  <si>
    <t>FOURAGE</t>
  </si>
  <si>
    <t>C61774C0230978MMIFRA</t>
  </si>
  <si>
    <t>Lambert</t>
  </si>
  <si>
    <t>FOURNIER</t>
  </si>
  <si>
    <t>C72341C0230552MMIFRA</t>
  </si>
  <si>
    <t>FOURTEAU</t>
  </si>
  <si>
    <t>C67623C0230578MMIFRA</t>
  </si>
  <si>
    <t>Pablo</t>
  </si>
  <si>
    <t>FREMONDIERE</t>
  </si>
  <si>
    <t>C66916C0230550MMIFRA</t>
  </si>
  <si>
    <t>Yrieix</t>
  </si>
  <si>
    <t>GANDOULY</t>
  </si>
  <si>
    <t>B60972C0230578MMIFRA</t>
  </si>
  <si>
    <t>C11027C0230571MMIFRA</t>
  </si>
  <si>
    <t>Carl</t>
  </si>
  <si>
    <t>C59176C0231866MMIFRA</t>
  </si>
  <si>
    <t>GASNEREAU</t>
  </si>
  <si>
    <t>C11364C0230799MMIFRA</t>
  </si>
  <si>
    <t>Mahe</t>
  </si>
  <si>
    <t>GAUBERT</t>
  </si>
  <si>
    <t>B86625C0230978MMIFRA</t>
  </si>
  <si>
    <t>B69183C0230543MMIFRA</t>
  </si>
  <si>
    <t>GEFFRAY</t>
  </si>
  <si>
    <t>B34606C0230573MMIFRA</t>
  </si>
  <si>
    <t>Aldo</t>
  </si>
  <si>
    <t>GENDRON NOUYRIGAT</t>
  </si>
  <si>
    <t>C24588C0230579MMIFRA</t>
  </si>
  <si>
    <t>JULES</t>
  </si>
  <si>
    <t>GESTER</t>
  </si>
  <si>
    <t>C42054C0230550MMIFRA</t>
  </si>
  <si>
    <t>GIBIER</t>
  </si>
  <si>
    <t>C77231C0230578MMIFRA</t>
  </si>
  <si>
    <t>GILBERT BOUISSET</t>
  </si>
  <si>
    <t>C41254C0230543MMIFRA</t>
  </si>
  <si>
    <t>GOULEY</t>
  </si>
  <si>
    <t>C67956C0230578MMIFRA</t>
  </si>
  <si>
    <t>GOURIOU</t>
  </si>
  <si>
    <t>B97204C0230575MMIFRA</t>
  </si>
  <si>
    <t>GUENOLE</t>
  </si>
  <si>
    <t>A98734C0230565MMIFRA</t>
  </si>
  <si>
    <t>Morgan</t>
  </si>
  <si>
    <t>GUEVEL</t>
  </si>
  <si>
    <t>C37264C0230580MMIFRA</t>
  </si>
  <si>
    <t>Johann</t>
  </si>
  <si>
    <t>GUIBOUIN</t>
  </si>
  <si>
    <t>B88351C0230552MMIFRA</t>
  </si>
  <si>
    <t>GUICHARD</t>
  </si>
  <si>
    <t>C66360C0231116MMIFRA</t>
  </si>
  <si>
    <t>Jicael</t>
  </si>
  <si>
    <t>HENRY</t>
  </si>
  <si>
    <t>B63143C0232087MMIFRA</t>
  </si>
  <si>
    <t>HERVE FREMAUX</t>
  </si>
  <si>
    <t>B79904C0230552MMIFRA</t>
  </si>
  <si>
    <t>HOULE</t>
  </si>
  <si>
    <t>C35864C0230552MMIFRA</t>
  </si>
  <si>
    <t>Timothe</t>
  </si>
  <si>
    <t>LAMY</t>
  </si>
  <si>
    <t>B27910C0230799MMIFRA</t>
  </si>
  <si>
    <t>Elies</t>
  </si>
  <si>
    <t>B64804C0230573MMIFRA</t>
  </si>
  <si>
    <t>B18932C0230548MMIFRA</t>
  </si>
  <si>
    <t>Simeon</t>
  </si>
  <si>
    <t>C64156C0230576MMIFRA</t>
  </si>
  <si>
    <t>LEANDRE</t>
  </si>
  <si>
    <t>LE GAL UDO</t>
  </si>
  <si>
    <t>C75824C0230799MMIFRA</t>
  </si>
  <si>
    <t>LE MASSON</t>
  </si>
  <si>
    <t>C75404C0230578MMIFRA</t>
  </si>
  <si>
    <t>Thibaud</t>
  </si>
  <si>
    <t>LE MOAL</t>
  </si>
  <si>
    <t>C37295C0230543MMIFRA</t>
  </si>
  <si>
    <t>LE REUN</t>
  </si>
  <si>
    <t>B42562C0230554MMIFRA</t>
  </si>
  <si>
    <t>Tylan</t>
  </si>
  <si>
    <t>LECOCQ</t>
  </si>
  <si>
    <t>C66856C0230546MMIFRA</t>
  </si>
  <si>
    <t>LECONTE</t>
  </si>
  <si>
    <t>B78897C0232087MMIFRA</t>
  </si>
  <si>
    <t>LEIBUNDGUTH</t>
  </si>
  <si>
    <t>C17908C0231090MMIFRA</t>
  </si>
  <si>
    <t>LEVY</t>
  </si>
  <si>
    <t>C39040C0230761MMIFRA</t>
  </si>
  <si>
    <t>Lukas</t>
  </si>
  <si>
    <t>LHERIAU</t>
  </si>
  <si>
    <t>C63306C0230543MMITUN</t>
  </si>
  <si>
    <t>MOHAMED BARAA</t>
  </si>
  <si>
    <t>C27788C0230581MMIFRA</t>
  </si>
  <si>
    <t>MABO</t>
  </si>
  <si>
    <t>B68170C0231866MMIFRA</t>
  </si>
  <si>
    <t>MANUS</t>
  </si>
  <si>
    <t>C00764C0230560MMIFRA</t>
  </si>
  <si>
    <t>MARCELLIN LE GUEN</t>
  </si>
  <si>
    <t>C05614C0231090MMIFRA</t>
  </si>
  <si>
    <t>B40560C0230575MMIFRA</t>
  </si>
  <si>
    <t>SOLAL</t>
  </si>
  <si>
    <t>MAY GAUTIER</t>
  </si>
  <si>
    <t>C09566C0230549MMIFRA</t>
  </si>
  <si>
    <t>MELINE</t>
  </si>
  <si>
    <t>B67274C0230761MMIFRA</t>
  </si>
  <si>
    <t>MELOU</t>
  </si>
  <si>
    <t>B84965C0230978MMIFRA</t>
  </si>
  <si>
    <t>MONDAIN</t>
  </si>
  <si>
    <t>C67271C0230761MMIFRA</t>
  </si>
  <si>
    <t>C01009C0230579MMIFRA</t>
  </si>
  <si>
    <t>ELYOTT</t>
  </si>
  <si>
    <t>C06265C0231866MMIFRA</t>
  </si>
  <si>
    <t>MOULIN</t>
  </si>
  <si>
    <t>C66072C0230567MMIFRA</t>
  </si>
  <si>
    <t>MOUSSAY</t>
  </si>
  <si>
    <t>C61242C0230578MMIFRA</t>
  </si>
  <si>
    <t>C61239C0230578MMIFRA</t>
  </si>
  <si>
    <t>C30804C0230581MMIFRA</t>
  </si>
  <si>
    <t>C26444C0230576MMIFRA</t>
  </si>
  <si>
    <t>OUARY</t>
  </si>
  <si>
    <t>C06968C0230572MMIFRA</t>
  </si>
  <si>
    <t>PAQUIER</t>
  </si>
  <si>
    <t>B67371C0230546MMIFRA</t>
  </si>
  <si>
    <t>PENAGUIN</t>
  </si>
  <si>
    <t>C60363C0230544MMIFRA</t>
  </si>
  <si>
    <t>MALO</t>
  </si>
  <si>
    <t>PENVERN</t>
  </si>
  <si>
    <t>C62747C0231866MMIFRA</t>
  </si>
  <si>
    <t>C02115C0230579MMIFRA</t>
  </si>
  <si>
    <t>PETAY</t>
  </si>
  <si>
    <t>B86473C0230543MMIFRA</t>
  </si>
  <si>
    <t>PHILIPPE</t>
  </si>
  <si>
    <t>B71980C0230542MMIFRA</t>
  </si>
  <si>
    <t>PICARD</t>
  </si>
  <si>
    <t>B27287C0230543MMIFRA</t>
  </si>
  <si>
    <t>PIETRUSZEWSKI</t>
  </si>
  <si>
    <t>C22989C0230548MMIFRA</t>
  </si>
  <si>
    <t>C17271C0230580MMIFRA</t>
  </si>
  <si>
    <t>PLASSARD</t>
  </si>
  <si>
    <t>B99562C0230554MMIFRA</t>
  </si>
  <si>
    <t>Lucien</t>
  </si>
  <si>
    <t>POIRON</t>
  </si>
  <si>
    <t>C77863C0230576MMIFRA</t>
  </si>
  <si>
    <t>Mewen</t>
  </si>
  <si>
    <t>POUSTOLY</t>
  </si>
  <si>
    <t>C61305C0230578MMIFRA</t>
  </si>
  <si>
    <t>PRISSET</t>
  </si>
  <si>
    <t>C76587C0230544MMIFRA</t>
  </si>
  <si>
    <t>Aurian</t>
  </si>
  <si>
    <t>PRUDHOMME</t>
  </si>
  <si>
    <t>C21153C0230567MMIFRA</t>
  </si>
  <si>
    <t>Swan</t>
  </si>
  <si>
    <t>QUIROS</t>
  </si>
  <si>
    <t>C36933C0230560MMIFRA</t>
  </si>
  <si>
    <t>AUBIN</t>
  </si>
  <si>
    <t>RABREAU</t>
  </si>
  <si>
    <t>C63399C0230567MMIFRA</t>
  </si>
  <si>
    <t>RAHARD</t>
  </si>
  <si>
    <t>C58330C0230567MMIFRA</t>
  </si>
  <si>
    <t>Juan</t>
  </si>
  <si>
    <t>REYES</t>
  </si>
  <si>
    <t>C17269C0230580MMIFRA</t>
  </si>
  <si>
    <t>B31886C0230572MMIFRA</t>
  </si>
  <si>
    <t>ROCHETEAU</t>
  </si>
  <si>
    <t>B65694C0230761MMIFRA</t>
  </si>
  <si>
    <t>ROUAULT</t>
  </si>
  <si>
    <t>C14268C0230578MMIFRA</t>
  </si>
  <si>
    <t>ROY</t>
  </si>
  <si>
    <t>B83650C0230560MMIFRA</t>
  </si>
  <si>
    <t>Lony</t>
  </si>
  <si>
    <t>RUPP GRAVIER</t>
  </si>
  <si>
    <t>C67352C0230550MMIFRA</t>
  </si>
  <si>
    <t>SAUVAGE</t>
  </si>
  <si>
    <t>B82378C0230552MMIFRA</t>
  </si>
  <si>
    <t>EIMEO</t>
  </si>
  <si>
    <t>TAIORE GRIMAUD</t>
  </si>
  <si>
    <t>C65035C0230562MMIFRA</t>
  </si>
  <si>
    <t>TANNIOU</t>
  </si>
  <si>
    <t>B98935C0230543MMIFRA</t>
  </si>
  <si>
    <t>TAVERNIER</t>
  </si>
  <si>
    <t>B30016C0230799MMIFRA</t>
  </si>
  <si>
    <t>TESSIER</t>
  </si>
  <si>
    <t>C58703C0230978MMIFRA</t>
  </si>
  <si>
    <t>TRASTET GUILVARD BRAULT</t>
  </si>
  <si>
    <t>B32632C0230548MMIFRA</t>
  </si>
  <si>
    <t>TURPIN</t>
  </si>
  <si>
    <t>B59727C0230543MMIFRA</t>
  </si>
  <si>
    <t>ALIX</t>
  </si>
  <si>
    <t>VINCE</t>
  </si>
  <si>
    <t>B87213C0230575FMIFRA</t>
  </si>
  <si>
    <t>ALEXANDRE</t>
  </si>
  <si>
    <t>C69446C0230544FMIFRA</t>
  </si>
  <si>
    <t>ANDRIEU</t>
  </si>
  <si>
    <t>C34961C0231904FMIFRA</t>
  </si>
  <si>
    <t>Rose</t>
  </si>
  <si>
    <t>BAILLY</t>
  </si>
  <si>
    <t>B67105C0230584FMIFRA</t>
  </si>
  <si>
    <t>BAUDOUIN</t>
  </si>
  <si>
    <t>C69642C0230578FMIFRA</t>
  </si>
  <si>
    <t>Melisande</t>
  </si>
  <si>
    <t>BILLAUD</t>
  </si>
  <si>
    <t>C20559C0230567FMIFRA</t>
  </si>
  <si>
    <t>BINET</t>
  </si>
  <si>
    <t>C59241C0231904FMIFRA</t>
  </si>
  <si>
    <t>BLUTEAU</t>
  </si>
  <si>
    <t>B89376C0231090FMIFRA</t>
  </si>
  <si>
    <t>Celeste</t>
  </si>
  <si>
    <t>BODEREAU</t>
  </si>
  <si>
    <t>C61567C0230580FMIFRA</t>
  </si>
  <si>
    <t>BORDIER</t>
  </si>
  <si>
    <t>C61583C0230575FMIFRA</t>
  </si>
  <si>
    <t>Clemence</t>
  </si>
  <si>
    <t>BOUARD</t>
  </si>
  <si>
    <t>C19989C0230567FMIFRA</t>
  </si>
  <si>
    <t>Hawa</t>
  </si>
  <si>
    <t>BOUHAFS</t>
  </si>
  <si>
    <t>C28145C0230549FMIFRA</t>
  </si>
  <si>
    <t>Haley</t>
  </si>
  <si>
    <t>C61238C0230578FMIFRA</t>
  </si>
  <si>
    <t>BOUQUET</t>
  </si>
  <si>
    <t>B61672C0230543FMIFRA</t>
  </si>
  <si>
    <t>Philomene</t>
  </si>
  <si>
    <t>A95172C0230546FMIFRA</t>
  </si>
  <si>
    <t>Aubane</t>
  </si>
  <si>
    <t>C62845C0230548FMIFRA</t>
  </si>
  <si>
    <t>CHAUVIRE</t>
  </si>
  <si>
    <t>C07034C0230576FMIFRA</t>
  </si>
  <si>
    <t>JEANNE</t>
  </si>
  <si>
    <t>COUILLAUD DANIEL</t>
  </si>
  <si>
    <t>B64548C0230560FMIFRA</t>
  </si>
  <si>
    <t>KELIA</t>
  </si>
  <si>
    <t>DAUTUN</t>
  </si>
  <si>
    <t>C68292C0231904FMIFRA</t>
  </si>
  <si>
    <t>Honorine</t>
  </si>
  <si>
    <t>DE CANDOLLE</t>
  </si>
  <si>
    <t>C23324C0230575FMIFRA</t>
  </si>
  <si>
    <t>B83440C0231090FMIFRA</t>
  </si>
  <si>
    <t>DEVAUX</t>
  </si>
  <si>
    <t>C01869C0230584FMIFRA</t>
  </si>
  <si>
    <t>Ambre</t>
  </si>
  <si>
    <t>FAVREAU</t>
  </si>
  <si>
    <t>C27211C0230571FMIFRA</t>
  </si>
  <si>
    <t>Maxine</t>
  </si>
  <si>
    <t>C27368C0230575FMIFRA</t>
  </si>
  <si>
    <t>LEA</t>
  </si>
  <si>
    <t>FROMENTIN</t>
  </si>
  <si>
    <t>C44047C0230576FMIFRA</t>
  </si>
  <si>
    <t>GALLERAND</t>
  </si>
  <si>
    <t>C64703C0230548FMIFRA</t>
  </si>
  <si>
    <t>B28623C0230575FMIFRA</t>
  </si>
  <si>
    <t>Maeline</t>
  </si>
  <si>
    <t>C01890C0230560FMIFRA</t>
  </si>
  <si>
    <t>GAUVRIT</t>
  </si>
  <si>
    <t>C02118C0230584FMIFRA</t>
  </si>
  <si>
    <t>ALICIA</t>
  </si>
  <si>
    <t>GLOCK</t>
  </si>
  <si>
    <t>B67698C0230546FMIFRA</t>
  </si>
  <si>
    <t>GONSARD</t>
  </si>
  <si>
    <t>C21735C0230567FMIFRA</t>
  </si>
  <si>
    <t>GUERY</t>
  </si>
  <si>
    <t>B06539C0232106FMIFRA</t>
  </si>
  <si>
    <t>GUIHARD</t>
  </si>
  <si>
    <t>B00058C0230554FMIFRA</t>
  </si>
  <si>
    <t>LENA</t>
  </si>
  <si>
    <t>GUILLEMET</t>
  </si>
  <si>
    <t>C66600C0230575FMIFRA</t>
  </si>
  <si>
    <t>C11642C0230978FMIFRA</t>
  </si>
  <si>
    <t>HAUTTEMENT</t>
  </si>
  <si>
    <t>C54837C0230578FMIFRA</t>
  </si>
  <si>
    <t>HERAULT</t>
  </si>
  <si>
    <t>C62380C0230584FMIFRA</t>
  </si>
  <si>
    <t>Berenice</t>
  </si>
  <si>
    <t>HERVE GUILBAUD</t>
  </si>
  <si>
    <t>B30990C0230799FMIFRA</t>
  </si>
  <si>
    <t>JULINE</t>
  </si>
  <si>
    <t>B30101C0230799FMIFRA</t>
  </si>
  <si>
    <t>Juline</t>
  </si>
  <si>
    <t>B27941C0230580FMIFRA</t>
  </si>
  <si>
    <t>SWANN</t>
  </si>
  <si>
    <t>IVANEZ</t>
  </si>
  <si>
    <t>C67134C0230579FMIFRA</t>
  </si>
  <si>
    <t>JAMET</t>
  </si>
  <si>
    <t>B37641C0230554FMIFRA</t>
  </si>
  <si>
    <t>Heloise</t>
  </si>
  <si>
    <t>JOLLY</t>
  </si>
  <si>
    <t>C22898C0230571FMIFRA</t>
  </si>
  <si>
    <t>LABBE</t>
  </si>
  <si>
    <t>B05662C0230543FMIFRA</t>
  </si>
  <si>
    <t>Thays</t>
  </si>
  <si>
    <t>C23287C0230576FMIFRA</t>
  </si>
  <si>
    <t>Marion</t>
  </si>
  <si>
    <t>B74384C0230576FMIFRA</t>
  </si>
  <si>
    <t>Lili</t>
  </si>
  <si>
    <t>LEFAIRE</t>
  </si>
  <si>
    <t>C25527C0230567FMIFRA</t>
  </si>
  <si>
    <t>LEGROS</t>
  </si>
  <si>
    <t>C65570C0230552FMIFRA</t>
  </si>
  <si>
    <t>LEMONNIER</t>
  </si>
  <si>
    <t>C45489C0231125FMIFRA</t>
  </si>
  <si>
    <t>Lana</t>
  </si>
  <si>
    <t>B62628C0230761FMIFRA</t>
  </si>
  <si>
    <t>LEPINE</t>
  </si>
  <si>
    <t>C19416C0230573FMIFRA</t>
  </si>
  <si>
    <t>LETESSIER</t>
  </si>
  <si>
    <t>C66133C0230576FMIFRA</t>
  </si>
  <si>
    <t>LOQUET</t>
  </si>
  <si>
    <t>C65025C0230799FMIFRA</t>
  </si>
  <si>
    <t>LOREE</t>
  </si>
  <si>
    <t>C64790C0231090FMIFRA</t>
  </si>
  <si>
    <t>MANON NAU</t>
  </si>
  <si>
    <t>MANON</t>
  </si>
  <si>
    <t>C21244C0231116FMIFRA</t>
  </si>
  <si>
    <t>MERCIER DAHURON</t>
  </si>
  <si>
    <t>C00822C0230554FMIFRA</t>
  </si>
  <si>
    <t>MESTRE FOURNIER</t>
  </si>
  <si>
    <t>C18808C0231866FMIFRA</t>
  </si>
  <si>
    <t>C02254C0230573FMIFRA</t>
  </si>
  <si>
    <t>MONNIER</t>
  </si>
  <si>
    <t>B15896C0230548FMIFRA</t>
  </si>
  <si>
    <t>Leila</t>
  </si>
  <si>
    <t>C03275C0230552FMIFRA</t>
  </si>
  <si>
    <t>Maelya</t>
  </si>
  <si>
    <t>MOUNIER</t>
  </si>
  <si>
    <t>C28415C0230552FMIFRA</t>
  </si>
  <si>
    <t>C09134C0230552FMIFRA</t>
  </si>
  <si>
    <t>Marguerite</t>
  </si>
  <si>
    <t>OUDOT</t>
  </si>
  <si>
    <t>C29806C0231116FMIFRA</t>
  </si>
  <si>
    <t>PELTIER</t>
  </si>
  <si>
    <t>C61572C0230580FMIFRA</t>
  </si>
  <si>
    <t>C25756C0230571FMIFRA</t>
  </si>
  <si>
    <t>POIRIER</t>
  </si>
  <si>
    <t>C42098C0231116FMIFRA</t>
  </si>
  <si>
    <t>Marie Alice</t>
  </si>
  <si>
    <t>RABEAU LAMBRON</t>
  </si>
  <si>
    <t>C76441C0230978FMIFRA</t>
  </si>
  <si>
    <t>Olympe</t>
  </si>
  <si>
    <t>REVILLOT</t>
  </si>
  <si>
    <t>C17024C0230543FMIFRA</t>
  </si>
  <si>
    <t>ROBIN</t>
  </si>
  <si>
    <t>C64262C0230576FMIFRA</t>
  </si>
  <si>
    <t>GWEN</t>
  </si>
  <si>
    <t>ROCHET</t>
  </si>
  <si>
    <t>C40260C0231116FMIFRA</t>
  </si>
  <si>
    <t>SARRA</t>
  </si>
  <si>
    <t>C42247C0231116FMIFRA</t>
  </si>
  <si>
    <t>C67989C0230578FMIFRA</t>
  </si>
  <si>
    <t>SORIN</t>
  </si>
  <si>
    <t>B66871C0230552FMIFRA</t>
  </si>
  <si>
    <t>CONSTANCE</t>
  </si>
  <si>
    <t>TALLON</t>
  </si>
  <si>
    <t>C77383C0230567FMIFRA</t>
  </si>
  <si>
    <t>Anouk</t>
  </si>
  <si>
    <t>TERTRAIS</t>
  </si>
  <si>
    <t>B67765C0230552FMIFRA</t>
  </si>
  <si>
    <t>THIEBOT</t>
  </si>
  <si>
    <t>C64772C0230543FMIFRA</t>
  </si>
  <si>
    <t>TIGNON</t>
  </si>
  <si>
    <t>C03932C0231090FMIFRA</t>
  </si>
  <si>
    <t>TRIOLET</t>
  </si>
  <si>
    <t>C21326C0231116FMIFRA</t>
  </si>
  <si>
    <t>VIGNEAU</t>
  </si>
  <si>
    <t>C22625C0230575FMIFRA</t>
  </si>
  <si>
    <t>Clementine</t>
  </si>
  <si>
    <t>VIGOUROUX</t>
  </si>
  <si>
    <t>B35167C0230575FCAFRA</t>
  </si>
  <si>
    <t>Yael</t>
  </si>
  <si>
    <t>B30396C0230580FCAFRA</t>
  </si>
  <si>
    <t>AUDO</t>
  </si>
  <si>
    <t>C53350C0230799FCAFRA</t>
  </si>
  <si>
    <t>Lara</t>
  </si>
  <si>
    <t>BANNIER BATARD</t>
  </si>
  <si>
    <t>C29293C0231116FCAFRA</t>
  </si>
  <si>
    <t>C55506C0230567FCAFRA</t>
  </si>
  <si>
    <t>BERTHELOT DAZAS</t>
  </si>
  <si>
    <t>C46516C0230552FCAFRA</t>
  </si>
  <si>
    <t>B81166C0230579FCAFRA</t>
  </si>
  <si>
    <t>BILLET</t>
  </si>
  <si>
    <t>C13087C0230546FCAFRA</t>
  </si>
  <si>
    <t>BROUTE</t>
  </si>
  <si>
    <t>A72985C0230552FCAFRA</t>
  </si>
  <si>
    <t>C68939C0230557FCAFRA</t>
  </si>
  <si>
    <t>Isis</t>
  </si>
  <si>
    <t>CAILLERE</t>
  </si>
  <si>
    <t>B66359C0230575FCAFRA</t>
  </si>
  <si>
    <t>Yarah</t>
  </si>
  <si>
    <t>CAMPOS TRIBALLEAU</t>
  </si>
  <si>
    <t>C69499C0230578FCAFRA</t>
  </si>
  <si>
    <t>CERBELLE</t>
  </si>
  <si>
    <t>C38178C0230584FCAFRA</t>
  </si>
  <si>
    <t>Maelie</t>
  </si>
  <si>
    <t>C04046C0230572FCAFRA</t>
  </si>
  <si>
    <t>CHIFFOLEAU</t>
  </si>
  <si>
    <t>C19941C0231874FCAFRA</t>
  </si>
  <si>
    <t>CIRON</t>
  </si>
  <si>
    <t>B30710C0230567FCAFRA</t>
  </si>
  <si>
    <t>COFFIN</t>
  </si>
  <si>
    <t>C60385C0230544FCAFRA</t>
  </si>
  <si>
    <t>Anne Solenn</t>
  </si>
  <si>
    <t>CORLAY</t>
  </si>
  <si>
    <t>A89836C0230543FCAFRA</t>
  </si>
  <si>
    <t>CORNUDET</t>
  </si>
  <si>
    <t>C46707C0230544FCAFRA</t>
  </si>
  <si>
    <t>COTTE</t>
  </si>
  <si>
    <t>B86185C0230543FCAFRA</t>
  </si>
  <si>
    <t>COURTES</t>
  </si>
  <si>
    <t>C39203C0230544FCAFRA</t>
  </si>
  <si>
    <t>Soizic</t>
  </si>
  <si>
    <t>DE BOTHEREL</t>
  </si>
  <si>
    <t>A62904C0230552FCAFRA</t>
  </si>
  <si>
    <t>DECREAU</t>
  </si>
  <si>
    <t>C45913C0230572FCAFRA</t>
  </si>
  <si>
    <t>B80105C0230543FCAFRA</t>
  </si>
  <si>
    <t>DEROINE</t>
  </si>
  <si>
    <t>A77098C0231866FCAFRA</t>
  </si>
  <si>
    <t>Coline</t>
  </si>
  <si>
    <t>EL HOUSNI</t>
  </si>
  <si>
    <t>B08982C0230584FCAFRA</t>
  </si>
  <si>
    <t>B84262C0230576FCAFRA</t>
  </si>
  <si>
    <t>JADE</t>
  </si>
  <si>
    <t>FERRON</t>
  </si>
  <si>
    <t>B87382C0230560FCAFRA</t>
  </si>
  <si>
    <t>A99717C0230550FCAFRA</t>
  </si>
  <si>
    <t>FOUCOIN</t>
  </si>
  <si>
    <t>B60005C0230580FCAFRA</t>
  </si>
  <si>
    <t>C45451C0230549FCAFRA</t>
  </si>
  <si>
    <t>FRENAL FLERS</t>
  </si>
  <si>
    <t>C38213C0230584FCAFRA</t>
  </si>
  <si>
    <t>GAUTREAU</t>
  </si>
  <si>
    <t>C40371C0230543FCAFRA</t>
  </si>
  <si>
    <t>GAVOU</t>
  </si>
  <si>
    <t>C56947C0230572FCADEU</t>
  </si>
  <si>
    <t>GEBHARD</t>
  </si>
  <si>
    <t>C28146C0230549FCAFRA</t>
  </si>
  <si>
    <t>GESLAIN</t>
  </si>
  <si>
    <t>C22884C0230560FCAFRA</t>
  </si>
  <si>
    <t>GOUY</t>
  </si>
  <si>
    <t>B85929C0230543FCAFRA</t>
  </si>
  <si>
    <t>AMY</t>
  </si>
  <si>
    <t>GUERINEAU</t>
  </si>
  <si>
    <t>B06538C0232106FCAFRA</t>
  </si>
  <si>
    <t>C67439C0231090FCAFRA</t>
  </si>
  <si>
    <t>Dina</t>
  </si>
  <si>
    <t>C00658C0230579FCAFRA</t>
  </si>
  <si>
    <t>ERELL</t>
  </si>
  <si>
    <t>GUILLOU</t>
  </si>
  <si>
    <t>B66969C0230584FCAFRA</t>
  </si>
  <si>
    <t>Moana</t>
  </si>
  <si>
    <t>C75134C0231116FCAFRA</t>
  </si>
  <si>
    <t>Lotty</t>
  </si>
  <si>
    <t>C64070C0230545FCAFRA</t>
  </si>
  <si>
    <t>JEANNETEAU</t>
  </si>
  <si>
    <t>C00332C0230567FCAFRA</t>
  </si>
  <si>
    <t>JULIE</t>
  </si>
  <si>
    <t>B69219C0231090FCAFRA</t>
  </si>
  <si>
    <t>LALOYER</t>
  </si>
  <si>
    <t>A96238C0230584FCAFRA</t>
  </si>
  <si>
    <t>Julia</t>
  </si>
  <si>
    <t>LANDRIN</t>
  </si>
  <si>
    <t>B64979C0230550FCAFRA</t>
  </si>
  <si>
    <t>Mahaut</t>
  </si>
  <si>
    <t>LATASTE</t>
  </si>
  <si>
    <t>A86349C0232106FCAFRA</t>
  </si>
  <si>
    <t>Mailys</t>
  </si>
  <si>
    <t>LE POTTIER</t>
  </si>
  <si>
    <t>A86348C0232106FCAFRA</t>
  </si>
  <si>
    <t>Lauryne</t>
  </si>
  <si>
    <t>B80121C0232106FCAFRA</t>
  </si>
  <si>
    <t>LE ROY</t>
  </si>
  <si>
    <t>C75904C0230546FCAFRA</t>
  </si>
  <si>
    <t>LEBOUCHER</t>
  </si>
  <si>
    <t>C00602C0230548FCAFRA</t>
  </si>
  <si>
    <t>LEMAITRE</t>
  </si>
  <si>
    <t>C28154C0230549FCAFRA</t>
  </si>
  <si>
    <t>B81780C0230543FCAFRA</t>
  </si>
  <si>
    <t>Mila</t>
  </si>
  <si>
    <t>LICATA</t>
  </si>
  <si>
    <t>C29171C0230575FCAFRA</t>
  </si>
  <si>
    <t>MARIETTE</t>
  </si>
  <si>
    <t>C47412C0231714FCAFRA</t>
  </si>
  <si>
    <t>C64031C0230575FCAFRA</t>
  </si>
  <si>
    <t>C45940C0230799FCAFRA</t>
  </si>
  <si>
    <t>Maina</t>
  </si>
  <si>
    <t>C46206C0230799FCAFRA</t>
  </si>
  <si>
    <t>DORINE</t>
  </si>
  <si>
    <t>MEIGNAN</t>
  </si>
  <si>
    <t>B31741C0230560FCAFRA</t>
  </si>
  <si>
    <t>Margaux</t>
  </si>
  <si>
    <t>A94174C0230560FCAFRA</t>
  </si>
  <si>
    <t>C72959C0231941FCAFRA</t>
  </si>
  <si>
    <t>MONTHULE</t>
  </si>
  <si>
    <t>TRIATHLION DES ACHARDS</t>
  </si>
  <si>
    <t>C06440C0230543FCAFRA</t>
  </si>
  <si>
    <t>MORIO</t>
  </si>
  <si>
    <t>C76157C0230557FCAFRA</t>
  </si>
  <si>
    <t>OREILLARD</t>
  </si>
  <si>
    <t>C46705C0230544FCAFRA</t>
  </si>
  <si>
    <t>PATRON</t>
  </si>
  <si>
    <t>C00260C0230584FCAFRA</t>
  </si>
  <si>
    <t>PEAULT</t>
  </si>
  <si>
    <t>C29803C0231116FCAFRA</t>
  </si>
  <si>
    <t>A98815C0230584FCAFRA</t>
  </si>
  <si>
    <t>PERRON</t>
  </si>
  <si>
    <t>C75889C0230576FCAFRA</t>
  </si>
  <si>
    <t>C70285C0230572FCAFRA</t>
  </si>
  <si>
    <t>Berengere</t>
  </si>
  <si>
    <t>PHELLIPON</t>
  </si>
  <si>
    <t>C45753C0230799FCAFRA</t>
  </si>
  <si>
    <t>PINON</t>
  </si>
  <si>
    <t>C49730C0230581FCAFRA</t>
  </si>
  <si>
    <t>Noelie</t>
  </si>
  <si>
    <t>PLAUD</t>
  </si>
  <si>
    <t>B85710C0230571FCAFRA</t>
  </si>
  <si>
    <t>ALANA</t>
  </si>
  <si>
    <t>C20961C0231866FCAFRA</t>
  </si>
  <si>
    <t>Lys</t>
  </si>
  <si>
    <t>PRUNIER</t>
  </si>
  <si>
    <t>C74302C0230799FCAFRA</t>
  </si>
  <si>
    <t>RAIMBAULT</t>
  </si>
  <si>
    <t>C75231C0231714FCAFRA</t>
  </si>
  <si>
    <t>ANAELLE</t>
  </si>
  <si>
    <t>REZE</t>
  </si>
  <si>
    <t>C43266C0230543FCAFRA</t>
  </si>
  <si>
    <t>C41741C0230560FCAFRA</t>
  </si>
  <si>
    <t>SALMAGNE</t>
  </si>
  <si>
    <t>C67259C0230584FCAFRA</t>
  </si>
  <si>
    <t>SARRAZIN</t>
  </si>
  <si>
    <t>C63247C0230543FCAFRA</t>
  </si>
  <si>
    <t>ASTRID</t>
  </si>
  <si>
    <t>SCHALK</t>
  </si>
  <si>
    <t>C61204C0230570FCAFRA</t>
  </si>
  <si>
    <t>Elisabeth</t>
  </si>
  <si>
    <t>SENLIS</t>
  </si>
  <si>
    <t>C73035C0230978FCAFRA</t>
  </si>
  <si>
    <t>TABOURIER</t>
  </si>
  <si>
    <t>C65033C0230562FCAFRA</t>
  </si>
  <si>
    <t>B62201C0230543FCAFRA</t>
  </si>
  <si>
    <t>Matilde</t>
  </si>
  <si>
    <t>THOMERE</t>
  </si>
  <si>
    <t>C45143C0231283FCAFRA</t>
  </si>
  <si>
    <t>Laureline</t>
  </si>
  <si>
    <t>TREGRET</t>
  </si>
  <si>
    <t>B74290C0231874FCAFRA</t>
  </si>
  <si>
    <t>LILOO</t>
  </si>
  <si>
    <t>TRIPOTEAU</t>
  </si>
  <si>
    <t>C63285C0230543FCAFRA</t>
  </si>
  <si>
    <t>TROADEC</t>
  </si>
  <si>
    <t>C72221C0230584MCAFRA</t>
  </si>
  <si>
    <t>Marty</t>
  </si>
  <si>
    <t>AMIANT ADAM</t>
  </si>
  <si>
    <t>C07387C0231866MCAFRA</t>
  </si>
  <si>
    <t>EMILIEN</t>
  </si>
  <si>
    <t>AUDUBERT</t>
  </si>
  <si>
    <t>C59627C0231866MCAFRA</t>
  </si>
  <si>
    <t>AUPRE</t>
  </si>
  <si>
    <t>C27783C0231904MCAFRA</t>
  </si>
  <si>
    <t>AUVINET PORTRAIT</t>
  </si>
  <si>
    <t>C06532C0230565MCAFRA</t>
  </si>
  <si>
    <t>AVY</t>
  </si>
  <si>
    <t>C36692C0231866MCAFRA</t>
  </si>
  <si>
    <t>BADIER</t>
  </si>
  <si>
    <t>C40330C0231090MCAFRA</t>
  </si>
  <si>
    <t>C17476C0230579MCAFRA</t>
  </si>
  <si>
    <t>BLEUNVEN</t>
  </si>
  <si>
    <t>B86079C0230978MCAFRA</t>
  </si>
  <si>
    <t>BODET</t>
  </si>
  <si>
    <t>C11066C0230571MCAFRA</t>
  </si>
  <si>
    <t>BODIN</t>
  </si>
  <si>
    <t>C60092C0230978MCAFRA</t>
  </si>
  <si>
    <t>BOURLOT</t>
  </si>
  <si>
    <t>C65852C0230575MCAFRA</t>
  </si>
  <si>
    <t>Pacome</t>
  </si>
  <si>
    <t>BOUTONNE</t>
  </si>
  <si>
    <t>B15997C0231904MCACOL</t>
  </si>
  <si>
    <t>BRECHOTTEAU</t>
  </si>
  <si>
    <t>C49692C0230552MCAFRA</t>
  </si>
  <si>
    <t>BREVIERE</t>
  </si>
  <si>
    <t>C65319C0230555MCAFRA</t>
  </si>
  <si>
    <t>BRIFFAUD</t>
  </si>
  <si>
    <t>C44412C0230562MCAFRA</t>
  </si>
  <si>
    <t>C64850C0230584MCAFRA</t>
  </si>
  <si>
    <t>CAVE</t>
  </si>
  <si>
    <t>C72948C0230550MCAFRA</t>
  </si>
  <si>
    <t>CHANTEFORT</t>
  </si>
  <si>
    <t>C75058C0230550MCAFRA</t>
  </si>
  <si>
    <t>CHASSIN DU GUERNY</t>
  </si>
  <si>
    <t>C74238C0230565MCAFRA</t>
  </si>
  <si>
    <t>Thibault</t>
  </si>
  <si>
    <t>CHEVAILLER</t>
  </si>
  <si>
    <t>C56171C0230557MCAFRA</t>
  </si>
  <si>
    <t>Nathanael</t>
  </si>
  <si>
    <t>CHEVE</t>
  </si>
  <si>
    <t>B67368C0230546MCAFRA</t>
  </si>
  <si>
    <t>C35210C0230575MCAFRA</t>
  </si>
  <si>
    <t>CLAVEAU</t>
  </si>
  <si>
    <t>B70941C0230554MCAFRA</t>
  </si>
  <si>
    <t>COCHAIS</t>
  </si>
  <si>
    <t>C72722C0231283MCAFRA</t>
  </si>
  <si>
    <t>COLAS</t>
  </si>
  <si>
    <t>C22137C0230761MCAFRA</t>
  </si>
  <si>
    <t>COLLIN</t>
  </si>
  <si>
    <t>C16901C0230761MCAFRA</t>
  </si>
  <si>
    <t>CORDIER JARDIN</t>
  </si>
  <si>
    <t>C16761C0230575MCAFRA</t>
  </si>
  <si>
    <t>C42312C0230584MCAFRA</t>
  </si>
  <si>
    <t>Paul Elie</t>
  </si>
  <si>
    <t>CRAIPEAU</t>
  </si>
  <si>
    <t>B66283C0230761MCAFRA</t>
  </si>
  <si>
    <t>CUVELIER PAYET</t>
  </si>
  <si>
    <t>B17028C0230584MCAFRA</t>
  </si>
  <si>
    <t>MILAN</t>
  </si>
  <si>
    <t>C76730C0230555MCAFRA</t>
  </si>
  <si>
    <t>Lilian</t>
  </si>
  <si>
    <t>C75054C0230550MCAFRA</t>
  </si>
  <si>
    <t>DE BERRANGER</t>
  </si>
  <si>
    <t>C31564C0230567MCAFRA</t>
  </si>
  <si>
    <t>DE MULLENHEIM</t>
  </si>
  <si>
    <t>C20273C0230562MCAFRA</t>
  </si>
  <si>
    <t>Aurelien</t>
  </si>
  <si>
    <t>DELVAL</t>
  </si>
  <si>
    <t>C45953C0230799MCAFRA</t>
  </si>
  <si>
    <t>DENECHERE</t>
  </si>
  <si>
    <t>C45949C0230799MCAFRA</t>
  </si>
  <si>
    <t>C75923C0230548MCAFRA</t>
  </si>
  <si>
    <t>C20422C0230575MCAFRA</t>
  </si>
  <si>
    <t>Gaetan</t>
  </si>
  <si>
    <t>DEPELLEY</t>
  </si>
  <si>
    <t>C23178C0230978MCAFRA</t>
  </si>
  <si>
    <t>Firmin</t>
  </si>
  <si>
    <t>DEPLAGNE</t>
  </si>
  <si>
    <t>B82278C0230567MCAFRA</t>
  </si>
  <si>
    <t>DIEUDE</t>
  </si>
  <si>
    <t>C20197C0230565MCAFRA</t>
  </si>
  <si>
    <t>Lonni</t>
  </si>
  <si>
    <t>DOZOL</t>
  </si>
  <si>
    <t>C26200C0231116MCAFRA</t>
  </si>
  <si>
    <t>C52013C0231283MCAFRA</t>
  </si>
  <si>
    <t>DUIGOU</t>
  </si>
  <si>
    <t>B31893C0230584MCAFRA</t>
  </si>
  <si>
    <t>Swann</t>
  </si>
  <si>
    <t>C18563C0230575MCAFRA</t>
  </si>
  <si>
    <t>Leny</t>
  </si>
  <si>
    <t>C08784C0230554MCAFRA</t>
  </si>
  <si>
    <t>Lorenzo</t>
  </si>
  <si>
    <t>FELIU</t>
  </si>
  <si>
    <t>B10148C0230567MCAFRA</t>
  </si>
  <si>
    <t>FOLLIOT</t>
  </si>
  <si>
    <t>B27390C0230799MCAFRA</t>
  </si>
  <si>
    <t>FORGET</t>
  </si>
  <si>
    <t>A60612C0230552MCAFRA</t>
  </si>
  <si>
    <t>FRADIN</t>
  </si>
  <si>
    <t>B05918C0230543MCAFRA</t>
  </si>
  <si>
    <t>FROCQ</t>
  </si>
  <si>
    <t>C02339C0230548MCAFRA</t>
  </si>
  <si>
    <t>C10521C0230550MCAFRA</t>
  </si>
  <si>
    <t>C17803C0230761MCAFRA</t>
  </si>
  <si>
    <t>GAUDIN</t>
  </si>
  <si>
    <t>C66888C0230555MCAFRA</t>
  </si>
  <si>
    <t>C70919C0230978MCAFRA</t>
  </si>
  <si>
    <t>GIORGIUTTI</t>
  </si>
  <si>
    <t>C10008C0230554MCAFRA</t>
  </si>
  <si>
    <t>Julio</t>
  </si>
  <si>
    <t>GOGUET</t>
  </si>
  <si>
    <t>C64144C0231090MCAFRA</t>
  </si>
  <si>
    <t>GONZALES</t>
  </si>
  <si>
    <t>B99730C0230550MCAFRA</t>
  </si>
  <si>
    <t>GOUAILLIER</t>
  </si>
  <si>
    <t>C19117C0230579MCAFRA</t>
  </si>
  <si>
    <t>ELOUAN</t>
  </si>
  <si>
    <t>C66412C0230575MCAFRA</t>
  </si>
  <si>
    <t>GUILBERT</t>
  </si>
  <si>
    <t>C51963C0230799MCAFRA</t>
  </si>
  <si>
    <t>ALEXIS</t>
  </si>
  <si>
    <t>GUIOULLIER</t>
  </si>
  <si>
    <t>C42080C0230550MCAFRA</t>
  </si>
  <si>
    <t>HARY</t>
  </si>
  <si>
    <t>B90115C0230978MCAFRA</t>
  </si>
  <si>
    <t>B85261C0230546MCAFRA</t>
  </si>
  <si>
    <t>Mali</t>
  </si>
  <si>
    <t>HUGER</t>
  </si>
  <si>
    <t>C71586C0230545MCAFRA</t>
  </si>
  <si>
    <t>JACOB</t>
  </si>
  <si>
    <t>C56588C0230557MCAFRA</t>
  </si>
  <si>
    <t>Erwann</t>
  </si>
  <si>
    <t>KAYSER</t>
  </si>
  <si>
    <t>C22894C0230571MCAFRA</t>
  </si>
  <si>
    <t>C76256C0230550MCAFRA</t>
  </si>
  <si>
    <t>Paolo</t>
  </si>
  <si>
    <t>LANDAIS</t>
  </si>
  <si>
    <t>C68757C0230584MCAFRA</t>
  </si>
  <si>
    <t>LANGLAIS</t>
  </si>
  <si>
    <t>C63360C0230543MCAFRA</t>
  </si>
  <si>
    <t>LANRIVAIN</t>
  </si>
  <si>
    <t>B06269C0230560MCAFRA</t>
  </si>
  <si>
    <t>Timothy</t>
  </si>
  <si>
    <t>LARDIERE</t>
  </si>
  <si>
    <t>B68352C0230573MCAFRA</t>
  </si>
  <si>
    <t>C70675C0230545MCAFRA</t>
  </si>
  <si>
    <t>LAVIEC</t>
  </si>
  <si>
    <t>C08280C0230978MCAFRA</t>
  </si>
  <si>
    <t>LE ROUX</t>
  </si>
  <si>
    <t>C24655C0231866MCAFRA</t>
  </si>
  <si>
    <t>LEBLONDEL</t>
  </si>
  <si>
    <t>B86626C0230571MCAFRA</t>
  </si>
  <si>
    <t>LELIEVRE</t>
  </si>
  <si>
    <t>C05815C0230761MCAFRA</t>
  </si>
  <si>
    <t>Ylian</t>
  </si>
  <si>
    <t>MACHADO</t>
  </si>
  <si>
    <t>C06580C0230565MCAFRA</t>
  </si>
  <si>
    <t>PAUL</t>
  </si>
  <si>
    <t>MARANDAT</t>
  </si>
  <si>
    <t>B71975C0230542MCAFRA</t>
  </si>
  <si>
    <t>Yvann</t>
  </si>
  <si>
    <t>A64956C0230584MCAFRA</t>
  </si>
  <si>
    <t>MEDJKOUNE</t>
  </si>
  <si>
    <t>C43441C0230552MCAFRA</t>
  </si>
  <si>
    <t>Louka</t>
  </si>
  <si>
    <t>MENARD ROPERS</t>
  </si>
  <si>
    <t>A77040C0230546MCAFRA</t>
  </si>
  <si>
    <t>MERAVILLE</t>
  </si>
  <si>
    <t>B64269C0230567MCAFRA</t>
  </si>
  <si>
    <t>MELCHIOR</t>
  </si>
  <si>
    <t>MEYER</t>
  </si>
  <si>
    <t>C07795C0230546MCAFRA</t>
  </si>
  <si>
    <t>MORLOT</t>
  </si>
  <si>
    <t>C38467C0230584MCAFRA</t>
  </si>
  <si>
    <t>Youne</t>
  </si>
  <si>
    <t>MORVAN TISSIER</t>
  </si>
  <si>
    <t>C37443C0230543MCAFRA</t>
  </si>
  <si>
    <t>NICOLAS</t>
  </si>
  <si>
    <t>C15789C0230978MCAFRA</t>
  </si>
  <si>
    <t>C72313C0230544MCAFRA</t>
  </si>
  <si>
    <t>ORHON</t>
  </si>
  <si>
    <t>B13406C0230565MCAFRA</t>
  </si>
  <si>
    <t>PAIN</t>
  </si>
  <si>
    <t>B58520C0230546MCAFRA</t>
  </si>
  <si>
    <t>Maxime</t>
  </si>
  <si>
    <t>PASQUIER</t>
  </si>
  <si>
    <t>B58523C0230546MCAFRA</t>
  </si>
  <si>
    <t>Alexis</t>
  </si>
  <si>
    <t>B70998C0230542MCAFRA</t>
  </si>
  <si>
    <t>PAUTONNIER</t>
  </si>
  <si>
    <t>C26433C0230567MCAFRA</t>
  </si>
  <si>
    <t>Nerio</t>
  </si>
  <si>
    <t>PENEAU</t>
  </si>
  <si>
    <t>C20557C0230567MCAFRA</t>
  </si>
  <si>
    <t>PIMENTA</t>
  </si>
  <si>
    <t>C35355C0230575MCAFRA</t>
  </si>
  <si>
    <t>Kiliian</t>
  </si>
  <si>
    <t>RABAUD</t>
  </si>
  <si>
    <t>A79291C0230584MCAFRA</t>
  </si>
  <si>
    <t>B11715C0230565MCAFRA</t>
  </si>
  <si>
    <t>REGNAULT</t>
  </si>
  <si>
    <t>B89494C0230549MCAFRA</t>
  </si>
  <si>
    <t>RIDRAY</t>
  </si>
  <si>
    <t>B30632C0230567MCAFRA</t>
  </si>
  <si>
    <t>VALENTIN</t>
  </si>
  <si>
    <t>RIVERY</t>
  </si>
  <si>
    <t>C65757C0230584MCAFRA</t>
  </si>
  <si>
    <t>C53941C0230545MCAFRA</t>
  </si>
  <si>
    <t>ROBITTE</t>
  </si>
  <si>
    <t>C46199C0230544MCAFRA</t>
  </si>
  <si>
    <t>Arhur</t>
  </si>
  <si>
    <t>ROLIN</t>
  </si>
  <si>
    <t>C69878C0230584MCAFRA</t>
  </si>
  <si>
    <t>ROUSSEAU</t>
  </si>
  <si>
    <t>C03220C0230579MCAFRA</t>
  </si>
  <si>
    <t>ROUSSET</t>
  </si>
  <si>
    <t>C76911C0231090MCAFRA</t>
  </si>
  <si>
    <t>SAVARY</t>
  </si>
  <si>
    <t>C17193C0230544MCAFRA</t>
  </si>
  <si>
    <t>SCHWARTZMANN</t>
  </si>
  <si>
    <t>B99822C0230584MCAFRA</t>
  </si>
  <si>
    <t>Louis Gabriel</t>
  </si>
  <si>
    <t>SEGUY</t>
  </si>
  <si>
    <t>C58758C0230546MCAFRA</t>
  </si>
  <si>
    <t>A76699C0230554MCAFRA</t>
  </si>
  <si>
    <t>B26887C0230552MCAFRA</t>
  </si>
  <si>
    <t>B27772C0230799MCAFRA</t>
  </si>
  <si>
    <t>A77817C0230552MCAFRA</t>
  </si>
  <si>
    <t>TEXIER</t>
  </si>
  <si>
    <t>B07786C0231866MCAFRA</t>
  </si>
  <si>
    <t>Arnaud</t>
  </si>
  <si>
    <t>TEZENAS DU MONTCEL</t>
  </si>
  <si>
    <t>C53380C0231866MCAFRA</t>
  </si>
  <si>
    <t>Honore</t>
  </si>
  <si>
    <t>THERMEA</t>
  </si>
  <si>
    <t>C38261C0231090MCAFRA</t>
  </si>
  <si>
    <t>Youenn</t>
  </si>
  <si>
    <t>THETIOT</t>
  </si>
  <si>
    <t>C63506C0230567MCAFRA</t>
  </si>
  <si>
    <t>THOBY</t>
  </si>
  <si>
    <t>B31547C0230579MCAFRA</t>
  </si>
  <si>
    <t>Soane</t>
  </si>
  <si>
    <t>C70509C0230552MCAFRA</t>
  </si>
  <si>
    <t>Etienne</t>
  </si>
  <si>
    <t>VAUCELLE</t>
  </si>
  <si>
    <t>B11421C0230546MCAFRA</t>
  </si>
  <si>
    <t>VAUDRON</t>
  </si>
  <si>
    <t>C70226C0231090MCAFRA</t>
  </si>
  <si>
    <t>THEOPHILE</t>
  </si>
  <si>
    <t>VIGNAUX</t>
  </si>
  <si>
    <t>C09383C0230571MJUFRA</t>
  </si>
  <si>
    <t>BARBET</t>
  </si>
  <si>
    <t>C33182C0231116MJUFRA</t>
  </si>
  <si>
    <t>BARBIER</t>
  </si>
  <si>
    <t>C66359C0231714MJUFRA</t>
  </si>
  <si>
    <t>BEAUDOUIN</t>
  </si>
  <si>
    <t>C22099C0230545MJUFRA</t>
  </si>
  <si>
    <t>BESNIER</t>
  </si>
  <si>
    <t>C71064C0230549MJUFRA</t>
  </si>
  <si>
    <t>BEZAULT</t>
  </si>
  <si>
    <t>C40888C0230543MJUFRA</t>
  </si>
  <si>
    <t>BIZOT</t>
  </si>
  <si>
    <t>C43457C0230565MJUFRA</t>
  </si>
  <si>
    <t>OWEN</t>
  </si>
  <si>
    <t>BLAIN</t>
  </si>
  <si>
    <t>C37311C0230580MJUFRA</t>
  </si>
  <si>
    <t>BLANCHARD</t>
  </si>
  <si>
    <t>B40320C0231866MJUFRA</t>
  </si>
  <si>
    <t>BLOINO</t>
  </si>
  <si>
    <t>C35788C0231866MJUFRA</t>
  </si>
  <si>
    <t>BOCHEREAU</t>
  </si>
  <si>
    <t>C66343C0230552MJUFRA</t>
  </si>
  <si>
    <t>C42148C0230544MJUFRA</t>
  </si>
  <si>
    <t>TIMOTHEE</t>
  </si>
  <si>
    <t>BOUGOUIN</t>
  </si>
  <si>
    <t>B80955C0230579MJUFRA</t>
  </si>
  <si>
    <t>BOULAKIA</t>
  </si>
  <si>
    <t>B96657C0231283MJUFRA</t>
  </si>
  <si>
    <t>BREZEL</t>
  </si>
  <si>
    <t>C27377C0230549MJUFRA</t>
  </si>
  <si>
    <t>BROCHE</t>
  </si>
  <si>
    <t>B79470C0230546MJUFRA</t>
  </si>
  <si>
    <t>B98175C0231866MJUFRA</t>
  </si>
  <si>
    <t>BRUNEAU</t>
  </si>
  <si>
    <t>A57151C0230552MJUFRA</t>
  </si>
  <si>
    <t>B62654C0230579MJUFRA</t>
  </si>
  <si>
    <t>BUISSON</t>
  </si>
  <si>
    <t>C51064C0232087MJUFRA</t>
  </si>
  <si>
    <t>BYZERY</t>
  </si>
  <si>
    <t>C59210C0230578MJUFRA</t>
  </si>
  <si>
    <t>CANS</t>
  </si>
  <si>
    <t>C48915C0230581MJUFRA</t>
  </si>
  <si>
    <t>ELOAN</t>
  </si>
  <si>
    <t>CARDOT BOISROUX</t>
  </si>
  <si>
    <t>C57308C0230579MJUFRA</t>
  </si>
  <si>
    <t>CARON</t>
  </si>
  <si>
    <t>A90728C0230567MJUFRA</t>
  </si>
  <si>
    <t>SACHA</t>
  </si>
  <si>
    <t>CATROUX</t>
  </si>
  <si>
    <t>C48932C0230581MJUFRA</t>
  </si>
  <si>
    <t>Yoan</t>
  </si>
  <si>
    <t>CHAMBAZ</t>
  </si>
  <si>
    <t>B09730C0230572MJUFRA</t>
  </si>
  <si>
    <t>CHARRIER</t>
  </si>
  <si>
    <t>C17390C0230557MJUFRA</t>
  </si>
  <si>
    <t>CHAUVEAU</t>
  </si>
  <si>
    <t>B32809C0230548MJUFRA</t>
  </si>
  <si>
    <t>C33910C0231090MJUFRA</t>
  </si>
  <si>
    <t>CHOISNET</t>
  </si>
  <si>
    <t>C73725C0231866MJUFRA</t>
  </si>
  <si>
    <t>Constant</t>
  </si>
  <si>
    <t>CLOUET</t>
  </si>
  <si>
    <t>B48593C0230543MJUFRA</t>
  </si>
  <si>
    <t>C75602C0231283MJUFRA</t>
  </si>
  <si>
    <t>CREAC’H</t>
  </si>
  <si>
    <t>C50370C0231116MJUFRA</t>
  </si>
  <si>
    <t>Eusebio</t>
  </si>
  <si>
    <t>DE AZEVEDO</t>
  </si>
  <si>
    <t>C41605C0230584MJUFRA</t>
  </si>
  <si>
    <t>DE MELLO</t>
  </si>
  <si>
    <t>C73961C0230549MJUFRA</t>
  </si>
  <si>
    <t>DE SOUSA CHEVALIER</t>
  </si>
  <si>
    <t>B29647C0230584MJUFRA</t>
  </si>
  <si>
    <t>DECOUDUN</t>
  </si>
  <si>
    <t>A67935C0230552MJUFRA</t>
  </si>
  <si>
    <t>DEFOOR</t>
  </si>
  <si>
    <t>B76843C0230575MJUFRA</t>
  </si>
  <si>
    <t>DEHAY</t>
  </si>
  <si>
    <t>B63361C0230575MJUFRA</t>
  </si>
  <si>
    <t>A88517C0230579MJUFRA</t>
  </si>
  <si>
    <t>Remi</t>
  </si>
  <si>
    <t>DENIZOT</t>
  </si>
  <si>
    <t>B07834C0230543MJUFRA</t>
  </si>
  <si>
    <t>DEPLANTE</t>
  </si>
  <si>
    <t>A80630C0230543MJUFRA</t>
  </si>
  <si>
    <t>DEVOIZE</t>
  </si>
  <si>
    <t>C74276C0230549MJUFRA</t>
  </si>
  <si>
    <t>Donatien Damien Claude Jean</t>
  </si>
  <si>
    <t>DIEPDALE</t>
  </si>
  <si>
    <t>C66405C0230544MJUFRA</t>
  </si>
  <si>
    <t>DOBIGEON</t>
  </si>
  <si>
    <t>C19586C0230799MJUFRA</t>
  </si>
  <si>
    <t>DOUILLARD</t>
  </si>
  <si>
    <t>C73121C0230572MJUFRA</t>
  </si>
  <si>
    <t>EGRON</t>
  </si>
  <si>
    <t>C43513C0230562MJUFRA</t>
  </si>
  <si>
    <t>Dorian</t>
  </si>
  <si>
    <t>EVIN</t>
  </si>
  <si>
    <t>C73575C0230549MJUFRA</t>
  </si>
  <si>
    <t>FAUCONNIER</t>
  </si>
  <si>
    <t>A70940C0230552MJUFRA</t>
  </si>
  <si>
    <t>B69653C0230552MJUFRA</t>
  </si>
  <si>
    <t>GALLANT</t>
  </si>
  <si>
    <t>C76080C0230544MJUFRA</t>
  </si>
  <si>
    <t>C02340C0230548MJUFRA</t>
  </si>
  <si>
    <t>A43245C0230560MJUFRA</t>
  </si>
  <si>
    <t>B30676C0230543MJUFRA</t>
  </si>
  <si>
    <t>GENET</t>
  </si>
  <si>
    <t>C09076C0230550MJUFRA</t>
  </si>
  <si>
    <t>C45630C0231866MJUFRA</t>
  </si>
  <si>
    <t>Joxsan</t>
  </si>
  <si>
    <t>GIRAULT</t>
  </si>
  <si>
    <t>A88519C0230579MJUFRA</t>
  </si>
  <si>
    <t>GOIN</t>
  </si>
  <si>
    <t>B60432C0230560MJUFRA</t>
  </si>
  <si>
    <t>C63828C0231813MJUFRA</t>
  </si>
  <si>
    <t>Yann</t>
  </si>
  <si>
    <t>GRESLIN CAUSSANEL</t>
  </si>
  <si>
    <t>A31060C0230554MJUFRA</t>
  </si>
  <si>
    <t>A75315C0230543MJUFRA</t>
  </si>
  <si>
    <t>Nohan</t>
  </si>
  <si>
    <t>B06085C0230562MJUFRA</t>
  </si>
  <si>
    <t>GUTERMANN</t>
  </si>
  <si>
    <t>C16794C0230978MJUFRA</t>
  </si>
  <si>
    <t>B65491C0230550MJUFRA</t>
  </si>
  <si>
    <t>C60436C0230544MJUFRA</t>
  </si>
  <si>
    <t>JUGUIN</t>
  </si>
  <si>
    <t>C02907C0230579MJUFRA</t>
  </si>
  <si>
    <t>JUNGES</t>
  </si>
  <si>
    <t>B98014C0231904MJUFRA</t>
  </si>
  <si>
    <t>Boris</t>
  </si>
  <si>
    <t>JURANVILLE</t>
  </si>
  <si>
    <t>C44785C0231283MJUFRA</t>
  </si>
  <si>
    <t>KNOCKAERT</t>
  </si>
  <si>
    <t>B27505C0230799MJUFRA</t>
  </si>
  <si>
    <t>Solal</t>
  </si>
  <si>
    <t>B06434C0230543MJUFRA</t>
  </si>
  <si>
    <t>LANCELEUR</t>
  </si>
  <si>
    <t>A49364C0230560MJUFRA</t>
  </si>
  <si>
    <t>B62127C0230567MJUFRA</t>
  </si>
  <si>
    <t>CLEMENT</t>
  </si>
  <si>
    <t>LATIMIER</t>
  </si>
  <si>
    <t>C13442C0230562MJUFRA</t>
  </si>
  <si>
    <t>LE BOT</t>
  </si>
  <si>
    <t>B68813C0230571MJUFRA</t>
  </si>
  <si>
    <t>Lenaic</t>
  </si>
  <si>
    <t>LEBLANC</t>
  </si>
  <si>
    <t>A46031C0230543MJUFRA</t>
  </si>
  <si>
    <t>LEBOIS</t>
  </si>
  <si>
    <t>A72799C0230543MJUFRA</t>
  </si>
  <si>
    <t>LECOEUR</t>
  </si>
  <si>
    <t>C16597C0231283MJUFRA</t>
  </si>
  <si>
    <t>LECOQ</t>
  </si>
  <si>
    <t>B28417C0230580MJUFRA</t>
  </si>
  <si>
    <t>TITOUAN</t>
  </si>
  <si>
    <t>LECORPS</t>
  </si>
  <si>
    <t>B79745C0230565MJUFRA</t>
  </si>
  <si>
    <t>LEGAULT</t>
  </si>
  <si>
    <t>C72840C0231813MJUFRA</t>
  </si>
  <si>
    <t>A97747C0230549MJUFRA</t>
  </si>
  <si>
    <t>LEMARCHAND</t>
  </si>
  <si>
    <t>B79135C0230546MJUFRA</t>
  </si>
  <si>
    <t>LEPROUX</t>
  </si>
  <si>
    <t>A70645C0230543MJUFRA</t>
  </si>
  <si>
    <t>LERAY</t>
  </si>
  <si>
    <t>B44446C0230574MJUFRA</t>
  </si>
  <si>
    <t>LEROUX VIAUD</t>
  </si>
  <si>
    <t>B35211C0230572MJUFRA</t>
  </si>
  <si>
    <t>POIRAUD</t>
  </si>
  <si>
    <t>LUC</t>
  </si>
  <si>
    <t>C62941C0230567MJUFRA</t>
  </si>
  <si>
    <t>LYONNAZ</t>
  </si>
  <si>
    <t>C40668C0230543MJUFRA</t>
  </si>
  <si>
    <t>MAHE</t>
  </si>
  <si>
    <t>C65278C0230545MJUFRA</t>
  </si>
  <si>
    <t>MAINGRET</t>
  </si>
  <si>
    <t>B61819C0230560MJUFRA</t>
  </si>
  <si>
    <t>Loic</t>
  </si>
  <si>
    <t>B76236C0231866MJUFRA</t>
  </si>
  <si>
    <t>MARCHAND</t>
  </si>
  <si>
    <t>A59070C0230580MJUFRA</t>
  </si>
  <si>
    <t>MENAGER</t>
  </si>
  <si>
    <t>C48385C0230546MJUFRA</t>
  </si>
  <si>
    <t>Anael</t>
  </si>
  <si>
    <t>MESLET</t>
  </si>
  <si>
    <t>C37787C0230546MJUFRA</t>
  </si>
  <si>
    <t>Joris</t>
  </si>
  <si>
    <t>MILLET</t>
  </si>
  <si>
    <t>B18033C0230571MJUFRA</t>
  </si>
  <si>
    <t>MONCEAU</t>
  </si>
  <si>
    <t>B81025C0230579MJUFRA</t>
  </si>
  <si>
    <t>CHARLY</t>
  </si>
  <si>
    <t>B64590C0230571MJUFRA</t>
  </si>
  <si>
    <t>MORISSET</t>
  </si>
  <si>
    <t>C07793C0230546MJUFRA</t>
  </si>
  <si>
    <t>C69295C0230546MJUFRA</t>
  </si>
  <si>
    <t>MOUCHET</t>
  </si>
  <si>
    <t>C20132C0230557MJUFRA</t>
  </si>
  <si>
    <t>MOUNET</t>
  </si>
  <si>
    <t>C71692C0230574MJUFRA</t>
  </si>
  <si>
    <t>Eloi</t>
  </si>
  <si>
    <t>ORAIN</t>
  </si>
  <si>
    <t>C58712C0230584MJUFRA</t>
  </si>
  <si>
    <t>PASCUAL</t>
  </si>
  <si>
    <t>B64617C0230548MJUFRA</t>
  </si>
  <si>
    <t>TILIO</t>
  </si>
  <si>
    <t>PAUMARD</t>
  </si>
  <si>
    <t>C45513C0231283MJUFRA</t>
  </si>
  <si>
    <t>A47206C0230584MJUFRA</t>
  </si>
  <si>
    <t>PERRAUDDEAU</t>
  </si>
  <si>
    <t>B82742C0230565MJUFRA</t>
  </si>
  <si>
    <t>Ferdinand</t>
  </si>
  <si>
    <t>C58647C0231866MJUFRA</t>
  </si>
  <si>
    <t>POILVERT PIETO</t>
  </si>
  <si>
    <t>C75243C0230575MJUFRA</t>
  </si>
  <si>
    <t>PONS GARBAY</t>
  </si>
  <si>
    <t>C62442C0230550MJUFRA</t>
  </si>
  <si>
    <t>Barnabe</t>
  </si>
  <si>
    <t>B66133C0230571MJUFRA</t>
  </si>
  <si>
    <t>C67278C0230574MJUFRA</t>
  </si>
  <si>
    <t>QUANTIN</t>
  </si>
  <si>
    <t>C45382C0230978MJUFRA</t>
  </si>
  <si>
    <t>Iarotina</t>
  </si>
  <si>
    <t>RANAIVOJAONA</t>
  </si>
  <si>
    <t>B10418C0230543MJUFRA</t>
  </si>
  <si>
    <t>C06510C0231866MJUFRA</t>
  </si>
  <si>
    <t>Alix</t>
  </si>
  <si>
    <t>REMAUD</t>
  </si>
  <si>
    <t>A98531C0230554MJUFRA</t>
  </si>
  <si>
    <t>ROBERGEAU</t>
  </si>
  <si>
    <t>C36630C0230544MJUFRA</t>
  </si>
  <si>
    <t>RONFLE</t>
  </si>
  <si>
    <t>B71348C0230551MJUFRA</t>
  </si>
  <si>
    <t>TIBO</t>
  </si>
  <si>
    <t>ROTUREAU</t>
  </si>
  <si>
    <t>C18995C0230543MJUFRA</t>
  </si>
  <si>
    <t>ROUDIER</t>
  </si>
  <si>
    <t>C41664C0230575MJUFRA</t>
  </si>
  <si>
    <t>ROUSSELOT</t>
  </si>
  <si>
    <t>A90341C0230567MJUFRA</t>
  </si>
  <si>
    <t>SAINT OUEN</t>
  </si>
  <si>
    <t>C61246C0231866MJUFRA</t>
  </si>
  <si>
    <t>Giani</t>
  </si>
  <si>
    <t>SAVELON</t>
  </si>
  <si>
    <t>C59166C0231866MJUFRA</t>
  </si>
  <si>
    <t>SERIOT</t>
  </si>
  <si>
    <t>B17637C0230579MJUFRA</t>
  </si>
  <si>
    <t>SIBILEAU</t>
  </si>
  <si>
    <t>A32435C0230552MJUFRA</t>
  </si>
  <si>
    <t>TRISTAN</t>
  </si>
  <si>
    <t>SORIGNET</t>
  </si>
  <si>
    <t>A76022C0230546MJUFRA</t>
  </si>
  <si>
    <t>MATIS</t>
  </si>
  <si>
    <t>TALHAS</t>
  </si>
  <si>
    <t>C18612C0231866MJUFRA</t>
  </si>
  <si>
    <t>TESTARD</t>
  </si>
  <si>
    <t>C69056C0230546MJUFRA</t>
  </si>
  <si>
    <t>THEBAULT BERTRAND</t>
  </si>
  <si>
    <t>C61136C0232087MJUFRA</t>
  </si>
  <si>
    <t>THERY</t>
  </si>
  <si>
    <t>C21657C0230550MJUFRA</t>
  </si>
  <si>
    <t>TONNELIER</t>
  </si>
  <si>
    <t>C26016C0231874MJUFRA</t>
  </si>
  <si>
    <t>B10911C0230567MJUFRA</t>
  </si>
  <si>
    <t>VALLEE</t>
  </si>
  <si>
    <t>B33732C0230550MJUFRA</t>
  </si>
  <si>
    <t>VERMOSEN</t>
  </si>
  <si>
    <t>C17983C0231283MJUFRA</t>
  </si>
  <si>
    <t>VIAUD</t>
  </si>
  <si>
    <t>C77306C0230581MJUFRA</t>
  </si>
  <si>
    <t>Mao</t>
  </si>
  <si>
    <t>VILLAIN</t>
  </si>
  <si>
    <t>C01141C0230543MJUFRA</t>
  </si>
  <si>
    <t>A90739C0230567MJUFRA</t>
  </si>
  <si>
    <t>VOURCH</t>
  </si>
  <si>
    <t>C69038C0231874MJUFRA</t>
  </si>
  <si>
    <t>VRIGNAUD</t>
  </si>
  <si>
    <t>B15197C0230554FJUFRA</t>
  </si>
  <si>
    <t>C55580C0230567FJUFRA</t>
  </si>
  <si>
    <t>Lorine</t>
  </si>
  <si>
    <t>ALINE ORLANE</t>
  </si>
  <si>
    <t>C57387C0231866FJUFRA</t>
  </si>
  <si>
    <t>ALLUSSE</t>
  </si>
  <si>
    <t>C71118C0230575FJUFRA</t>
  </si>
  <si>
    <t>AYOUL LE BOULANGER</t>
  </si>
  <si>
    <t>C51951C0230565FJUFRA</t>
  </si>
  <si>
    <t>Josephine</t>
  </si>
  <si>
    <t>BARBIEUX</t>
  </si>
  <si>
    <t>C61925C0231813FJUFRA</t>
  </si>
  <si>
    <t>BEILVERT</t>
  </si>
  <si>
    <t>C41117C0230978FJUFRA</t>
  </si>
  <si>
    <t>BERTHOME</t>
  </si>
  <si>
    <t>C37242C0230571FJUFRA</t>
  </si>
  <si>
    <t>BOUHOUR</t>
  </si>
  <si>
    <t>C44987C0231283FJUFRA</t>
  </si>
  <si>
    <t>C02427C0230580FJUFRA</t>
  </si>
  <si>
    <t>BOURBIGOT</t>
  </si>
  <si>
    <t>C71095C0230575FJUFRA</t>
  </si>
  <si>
    <t>Salome</t>
  </si>
  <si>
    <t>A81321C0230544FJUFRA</t>
  </si>
  <si>
    <t>BRIQUET</t>
  </si>
  <si>
    <t>A93847C0230584FJUFRA</t>
  </si>
  <si>
    <t>C56975C0230575FJUFRA</t>
  </si>
  <si>
    <t>CHAUCHET</t>
  </si>
  <si>
    <t>C22136C0230761FJUFRA</t>
  </si>
  <si>
    <t>C74523C0230569FJUFRA</t>
  </si>
  <si>
    <t>Lena</t>
  </si>
  <si>
    <t>COMPAIN</t>
  </si>
  <si>
    <t>C63619C0230567FJUFRA</t>
  </si>
  <si>
    <t>Rachel</t>
  </si>
  <si>
    <t>CRINIERE</t>
  </si>
  <si>
    <t>A97010C0230543FJUFRA</t>
  </si>
  <si>
    <t>INES</t>
  </si>
  <si>
    <t>DE SOUSA</t>
  </si>
  <si>
    <t>C59404C0231866FJUFRA</t>
  </si>
  <si>
    <t>DELAVAL</t>
  </si>
  <si>
    <t>C20176C0230543FJUFRA</t>
  </si>
  <si>
    <t>DENIAUD</t>
  </si>
  <si>
    <t>C19380C0230565FJUFRA</t>
  </si>
  <si>
    <t>Prune</t>
  </si>
  <si>
    <t>A77833C0230575FJUFRA</t>
  </si>
  <si>
    <t>B35371C0230572FJUFRA</t>
  </si>
  <si>
    <t>Bertille</t>
  </si>
  <si>
    <t>FERRE</t>
  </si>
  <si>
    <t>B72575C0230552FJUFRA</t>
  </si>
  <si>
    <t>C62687C0230565FJUFRA</t>
  </si>
  <si>
    <t>Perrine</t>
  </si>
  <si>
    <t>GATTE</t>
  </si>
  <si>
    <t>B09711C0230572FJUFRA</t>
  </si>
  <si>
    <t>GAUDUCHEAU</t>
  </si>
  <si>
    <t>B11962C0230543FJUFRA</t>
  </si>
  <si>
    <t>B08092C0231866FJUFRA</t>
  </si>
  <si>
    <t>Candice</t>
  </si>
  <si>
    <t>GIRAUD</t>
  </si>
  <si>
    <t>C60333C0230546FJUFRA</t>
  </si>
  <si>
    <t>Klervi</t>
  </si>
  <si>
    <t>GLOAGUEN</t>
  </si>
  <si>
    <t>C19660C0231866FJUFRA</t>
  </si>
  <si>
    <t>Solenn</t>
  </si>
  <si>
    <t>GUEHERY</t>
  </si>
  <si>
    <t>C67953C0230557FJUFRA</t>
  </si>
  <si>
    <t>GUILLOTEAU</t>
  </si>
  <si>
    <t>C17396C0230543FJUFRA</t>
  </si>
  <si>
    <t>C59941C0230544FJUFRA</t>
  </si>
  <si>
    <t>HAY</t>
  </si>
  <si>
    <t>C17067C0231866FJUFRA</t>
  </si>
  <si>
    <t>JOUSSET</t>
  </si>
  <si>
    <t>C20577C0230543FJUFRA</t>
  </si>
  <si>
    <t>Maeva</t>
  </si>
  <si>
    <t>LAINE</t>
  </si>
  <si>
    <t>A30433C0230546FJUFRA</t>
  </si>
  <si>
    <t>Tifenn</t>
  </si>
  <si>
    <t>LAURANS</t>
  </si>
  <si>
    <t>B70095C0230581FJUFRA</t>
  </si>
  <si>
    <t>Maiwenn</t>
  </si>
  <si>
    <t>LE COLLEN</t>
  </si>
  <si>
    <t>C22052C0230575FJUFRA</t>
  </si>
  <si>
    <t>LE GAL</t>
  </si>
  <si>
    <t>C78717C0230552FJUFRA</t>
  </si>
  <si>
    <t>MACHARD CHABOT</t>
  </si>
  <si>
    <t>C05805C0230761FJUFRA</t>
  </si>
  <si>
    <t>Daylia</t>
  </si>
  <si>
    <t>MAHADO</t>
  </si>
  <si>
    <t>B11113C0230546FJUFRA</t>
  </si>
  <si>
    <t>MINGOT</t>
  </si>
  <si>
    <t>C42700C0230575FJUFRA</t>
  </si>
  <si>
    <t>A78895C0230572FJUFRA</t>
  </si>
  <si>
    <t>LILA</t>
  </si>
  <si>
    <t>C72307C0230578FJUFRA</t>
  </si>
  <si>
    <t>PAYET</t>
  </si>
  <si>
    <t>C02105C0230579FJUFRA</t>
  </si>
  <si>
    <t>A91837C0230543FJUFRA</t>
  </si>
  <si>
    <t>PIED</t>
  </si>
  <si>
    <t>C06120C0230550FJUFRA</t>
  </si>
  <si>
    <t>B10939C0230567FJUFRA</t>
  </si>
  <si>
    <t>Lulubelle</t>
  </si>
  <si>
    <t>A33080C0230584FJUFRA</t>
  </si>
  <si>
    <t>LALIE</t>
  </si>
  <si>
    <t>A57372C0230552FJUFRA</t>
  </si>
  <si>
    <t>Naomie</t>
  </si>
  <si>
    <t>ROCARD</t>
  </si>
  <si>
    <t>A49400C0230576FJUFRA</t>
  </si>
  <si>
    <t>B30299C0230799FJUFRA</t>
  </si>
  <si>
    <t>FANTINE</t>
  </si>
  <si>
    <t>SABIN</t>
  </si>
  <si>
    <t>A42306C0230552FJUFRA</t>
  </si>
  <si>
    <t>C26872C0230543FJUFRA</t>
  </si>
  <si>
    <t>A43187C0230573FJUFRA</t>
  </si>
  <si>
    <t>AMBRE</t>
  </si>
  <si>
    <t>TOUZOT</t>
  </si>
  <si>
    <t>B37602C0230548FJUFRA</t>
  </si>
  <si>
    <t>Solene</t>
  </si>
  <si>
    <t>C19917C0231866FJUFRA</t>
  </si>
  <si>
    <t>Leela</t>
  </si>
  <si>
    <t>VEILLE</t>
  </si>
  <si>
    <t>ACCTRI GROUPE PSA</t>
  </si>
  <si>
    <t>ALENCON TRIATHLON</t>
  </si>
  <si>
    <t>ARGENTAN TRIATHLON</t>
  </si>
  <si>
    <t>BAYEUX TRIATHLON</t>
  </si>
  <si>
    <t>CABOURG TRIATHLON PAYS D AUGE</t>
  </si>
  <si>
    <t>CAEN TRIATHLON</t>
  </si>
  <si>
    <t>CARENTAN TRIATHLON</t>
  </si>
  <si>
    <t>CHERBOURG TRIATHLON</t>
  </si>
  <si>
    <t>CLUB OLYMPIQUE DE LA BRESLE</t>
  </si>
  <si>
    <t>COUTANCES TRIATHLON</t>
  </si>
  <si>
    <t>DEAUVILLE TROUVILLE TRIATHLON</t>
  </si>
  <si>
    <t>E.S.M. GONFREVILLE L ORCHER</t>
  </si>
  <si>
    <t>EVREUX AC. TRIATHLON</t>
  </si>
  <si>
    <t>GRANVILLE TRIATHLON</t>
  </si>
  <si>
    <t>H.A.C TRIATHLON</t>
  </si>
  <si>
    <t>LA SEPTIEME DU TRIATHLON</t>
  </si>
  <si>
    <t>LES CONQUERANTS TRIATHLON</t>
  </si>
  <si>
    <t>LES LIONS TRIATHLON</t>
  </si>
  <si>
    <t>LES PETITS SUISSES NORMANDS</t>
  </si>
  <si>
    <t>LES PIRANHAS</t>
  </si>
  <si>
    <t>LES RAINETTES DU PAYS D AUGE</t>
  </si>
  <si>
    <t>LES TRITONS CONDEENS</t>
  </si>
  <si>
    <t>MSA TRIATHLON</t>
  </si>
  <si>
    <t>NACRE TRIATHLON</t>
  </si>
  <si>
    <t>OH MY TRI</t>
  </si>
  <si>
    <t>PAGAIES EN SEINE</t>
  </si>
  <si>
    <t>PLANETE TRI</t>
  </si>
  <si>
    <t>PONT AUDEMER TRIATHLON</t>
  </si>
  <si>
    <t>REQUINS COURONNAIS TRIATHLON</t>
  </si>
  <si>
    <t>RISL ADVENTURE RAID MULTISPORTS</t>
  </si>
  <si>
    <t>ROUEN TRIATHLON</t>
  </si>
  <si>
    <t>SAINT LO TRIATHLON</t>
  </si>
  <si>
    <t xml:space="preserve">SCB TRIATHLON </t>
  </si>
  <si>
    <t>T2 AREA</t>
  </si>
  <si>
    <t>TC VAL</t>
  </si>
  <si>
    <t>TCA EVREUX</t>
  </si>
  <si>
    <t>TEAM NAEVUS 2000</t>
  </si>
  <si>
    <t>TEAM TRI CAUX AUSTREBERTHE</t>
  </si>
  <si>
    <t>TEAM VAL EURE TRIATHLON</t>
  </si>
  <si>
    <t>TEAM VITO SPORT</t>
  </si>
  <si>
    <t>TRIATHLON CLUB DES 3 PROVINCES</t>
  </si>
  <si>
    <t>TRIATHLON FLERS LA FERTE MACE</t>
  </si>
  <si>
    <t>TRIATHLON PAYS DU NEUBOURG</t>
  </si>
  <si>
    <t>TRIATHLON VALOGNES COTENTIN</t>
  </si>
  <si>
    <t>USC CAEN TRIATHLON</t>
  </si>
  <si>
    <t>USMVIRE TRIATHLON</t>
  </si>
  <si>
    <t>VAL DE REUIL TRIATHLON</t>
  </si>
  <si>
    <t>VELO CLUB CANTON LES PIEUX</t>
  </si>
  <si>
    <t>YVETOT TRIATHLON</t>
  </si>
  <si>
    <t>BRE</t>
  </si>
  <si>
    <t>NOR</t>
  </si>
  <si>
    <t>C76430C0200601FBEFRA</t>
  </si>
  <si>
    <t>Maud</t>
  </si>
  <si>
    <t>DUHAMEL</t>
  </si>
  <si>
    <t>C23296C0201449FBEFRA</t>
  </si>
  <si>
    <t>HEBERT</t>
  </si>
  <si>
    <t>C66952C0200596FBEFRA</t>
  </si>
  <si>
    <t>Eva</t>
  </si>
  <si>
    <t>LEOVANT</t>
  </si>
  <si>
    <t>C41395C0200604FBEFRA</t>
  </si>
  <si>
    <t>DESREE</t>
  </si>
  <si>
    <t>C69758L0200587FBEFRA</t>
  </si>
  <si>
    <t>Amelia</t>
  </si>
  <si>
    <t>HOTTE</t>
  </si>
  <si>
    <t>C61504C0200815FBEFRA</t>
  </si>
  <si>
    <t>FINOT</t>
  </si>
  <si>
    <t>C67659C0200595FBEFRA</t>
  </si>
  <si>
    <t>Solveig</t>
  </si>
  <si>
    <t>LEGEARD</t>
  </si>
  <si>
    <t>C41587C0200589FBEFRA</t>
  </si>
  <si>
    <t>FRATRAS</t>
  </si>
  <si>
    <t>C22094C0200607FBEFRA</t>
  </si>
  <si>
    <t>Helene</t>
  </si>
  <si>
    <t>DROT</t>
  </si>
  <si>
    <t>C03364C0200815FBEFRA</t>
  </si>
  <si>
    <t>HAMARD</t>
  </si>
  <si>
    <t>B90718C0200815FBEFRA</t>
  </si>
  <si>
    <t>CORBEL</t>
  </si>
  <si>
    <t>B31270C0200594FBEFRA</t>
  </si>
  <si>
    <t>ALIM PARIS</t>
  </si>
  <si>
    <t>C65123C0200593FBEFRA</t>
  </si>
  <si>
    <t>MAILLARD</t>
  </si>
  <si>
    <t>C64024C0200607FBEFRA</t>
  </si>
  <si>
    <t>PAPILLON</t>
  </si>
  <si>
    <t>C63130L0201936FBEFRA</t>
  </si>
  <si>
    <t>LESIEUR</t>
  </si>
  <si>
    <t>C61661C0200591FBEFRA</t>
  </si>
  <si>
    <t>HADJ ALI</t>
  </si>
  <si>
    <t>B99646C0200607FBEFRA</t>
  </si>
  <si>
    <t>Agostina</t>
  </si>
  <si>
    <t>AMBROIS</t>
  </si>
  <si>
    <t>C45687C0201091FBEFRA</t>
  </si>
  <si>
    <t>LEMUNIER</t>
  </si>
  <si>
    <t>B71014C0200587FBEFRA</t>
  </si>
  <si>
    <t>Mayane</t>
  </si>
  <si>
    <t>BREANT</t>
  </si>
  <si>
    <t>C72035C0200604FBEFRA</t>
  </si>
  <si>
    <t>BALLOT</t>
  </si>
  <si>
    <t>C25970C0200604FBEFRA</t>
  </si>
  <si>
    <t>Leonore</t>
  </si>
  <si>
    <t>COLLEAUX</t>
  </si>
  <si>
    <t>C46113C0200604FBEFRA</t>
  </si>
  <si>
    <t>Louisa</t>
  </si>
  <si>
    <t>DENEKETCHIAN</t>
  </si>
  <si>
    <t>C73590C0200607FBEFRA</t>
  </si>
  <si>
    <t>DE SOUSA FARIA</t>
  </si>
  <si>
    <t>C73544C0200607FBEFRA</t>
  </si>
  <si>
    <t>C24819C0200604FBEFRA</t>
  </si>
  <si>
    <t>Lauren</t>
  </si>
  <si>
    <t>LAURENT</t>
  </si>
  <si>
    <t>C62081C0200596FBEFRA</t>
  </si>
  <si>
    <t>ADAM</t>
  </si>
  <si>
    <t>C51535C0200594FBEFRA</t>
  </si>
  <si>
    <t>Marianne</t>
  </si>
  <si>
    <t>DIBIE</t>
  </si>
  <si>
    <t>C46099C0200596FBEFRA</t>
  </si>
  <si>
    <t>Melissa</t>
  </si>
  <si>
    <t>AUGUIN</t>
  </si>
  <si>
    <t>C22958C0200607FBEFRA</t>
  </si>
  <si>
    <t>MALOIZEL</t>
  </si>
  <si>
    <t>B42812C0200603FBEFRA</t>
  </si>
  <si>
    <t>RICHOMME</t>
  </si>
  <si>
    <t>C70242C0200606FBEFRA</t>
  </si>
  <si>
    <t>Line</t>
  </si>
  <si>
    <t>AUBREE</t>
  </si>
  <si>
    <t>C68974C0201449FBEFRA</t>
  </si>
  <si>
    <t>C19327C0200589FBEFRA</t>
  </si>
  <si>
    <t>B97865C0200594FBEFRA</t>
  </si>
  <si>
    <t>Janel</t>
  </si>
  <si>
    <t>HUCHEZ</t>
  </si>
  <si>
    <t>C18812C0200594FBEFRA</t>
  </si>
  <si>
    <t>TERSINIER</t>
  </si>
  <si>
    <t>B94229C0200604FBEFRA</t>
  </si>
  <si>
    <t>B82555C0200593FBEFRA</t>
  </si>
  <si>
    <t>DELAVACRIE</t>
  </si>
  <si>
    <t>C44552C0200593FBEFRA</t>
  </si>
  <si>
    <t>LE CARRER</t>
  </si>
  <si>
    <t>B25653C0200603FBEFRA</t>
  </si>
  <si>
    <t>BOUVIER</t>
  </si>
  <si>
    <t>B60817C0200603FBEFRA</t>
  </si>
  <si>
    <t>Lilly</t>
  </si>
  <si>
    <t>MAUBANC</t>
  </si>
  <si>
    <t>C07707C0201390FBEFRA</t>
  </si>
  <si>
    <t>Vanessa</t>
  </si>
  <si>
    <t>B84584C0200591FBEFRA</t>
  </si>
  <si>
    <t>Manel</t>
  </si>
  <si>
    <t>LEBAS</t>
  </si>
  <si>
    <t>B92711C0200591FBEFRA</t>
  </si>
  <si>
    <t>QUIGNON</t>
  </si>
  <si>
    <t>B85327C0200815MBEFRA</t>
  </si>
  <si>
    <t>DUFOSSE</t>
  </si>
  <si>
    <t>C24418L0201091MBEFRA</t>
  </si>
  <si>
    <t>C47511C0200606MBEFRA</t>
  </si>
  <si>
    <t>C56680C0200601MBEFRA</t>
  </si>
  <si>
    <t>HARROUET</t>
  </si>
  <si>
    <t>C18302C0200587MBEFRA</t>
  </si>
  <si>
    <t>PICHEREL</t>
  </si>
  <si>
    <t>C15068C0200587MBEFRA</t>
  </si>
  <si>
    <t>FRANC</t>
  </si>
  <si>
    <t>C26360C0200587MBEFRA</t>
  </si>
  <si>
    <t>James</t>
  </si>
  <si>
    <t>ANNAN HO HIO HEN</t>
  </si>
  <si>
    <t>B82339C0201091MBEFRA</t>
  </si>
  <si>
    <t>RETOUX</t>
  </si>
  <si>
    <t>C73616C0200604MBEFRA</t>
  </si>
  <si>
    <t>Gauthier</t>
  </si>
  <si>
    <t>LAFOSSE</t>
  </si>
  <si>
    <t>C70381C0201091MBEFRA</t>
  </si>
  <si>
    <t>Arsene</t>
  </si>
  <si>
    <t>BRETEAU</t>
  </si>
  <si>
    <t>C69474C0200815MBEFRA</t>
  </si>
  <si>
    <t>BRIERE</t>
  </si>
  <si>
    <t>C75546C0200606MBEFRA</t>
  </si>
  <si>
    <t>Louis Joseph</t>
  </si>
  <si>
    <t>GIRARD</t>
  </si>
  <si>
    <t>C22521C0200607MBEFRA</t>
  </si>
  <si>
    <t>GERU</t>
  </si>
  <si>
    <t>C28201C0200599MBEFRA</t>
  </si>
  <si>
    <t>AUDOUX LACORRE</t>
  </si>
  <si>
    <t>C17192C0201189MBEFRA</t>
  </si>
  <si>
    <t>LELARGUE</t>
  </si>
  <si>
    <t>C74230C0200595MBEFRA</t>
  </si>
  <si>
    <t>DIVERD</t>
  </si>
  <si>
    <t>C26148C0200599MBEFRA</t>
  </si>
  <si>
    <t>PILON</t>
  </si>
  <si>
    <t>C36039C0200607MBEFRA</t>
  </si>
  <si>
    <t>CUSSON</t>
  </si>
  <si>
    <t>B36144C0200604MBEFRA</t>
  </si>
  <si>
    <t>HUVE</t>
  </si>
  <si>
    <t>C19982C0200589MBEFRA</t>
  </si>
  <si>
    <t>COUTEAU COUTARD</t>
  </si>
  <si>
    <t>C21275C0200595MBEFRA</t>
  </si>
  <si>
    <t>Louis Paul</t>
  </si>
  <si>
    <t>CARIES</t>
  </si>
  <si>
    <t>B20574C0200607MBEGBR</t>
  </si>
  <si>
    <t>Bertie</t>
  </si>
  <si>
    <t>WOODWARD</t>
  </si>
  <si>
    <t>C40854C0200815MBEFRA</t>
  </si>
  <si>
    <t>LECAPLAIN</t>
  </si>
  <si>
    <t>C67055C0201449MBEFRA</t>
  </si>
  <si>
    <t>Harold</t>
  </si>
  <si>
    <t>MOUCHEL</t>
  </si>
  <si>
    <t>C69911C0201091MBEFRA</t>
  </si>
  <si>
    <t>DESMONTS</t>
  </si>
  <si>
    <t>B68010C0200594MBEFRA</t>
  </si>
  <si>
    <t>LABOULAIS</t>
  </si>
  <si>
    <t>C20244C0200596MBEFRA</t>
  </si>
  <si>
    <t>LEGENDRE</t>
  </si>
  <si>
    <t>C21429C0200596MBEFRA</t>
  </si>
  <si>
    <t>BIRAUD</t>
  </si>
  <si>
    <t>B07898C0200603MBEFRA</t>
  </si>
  <si>
    <t>SUARD</t>
  </si>
  <si>
    <t>B66589C0200594MBEFRA</t>
  </si>
  <si>
    <t>LEFRANCOIS</t>
  </si>
  <si>
    <t>C68609C0200606MBEFRA</t>
  </si>
  <si>
    <t>Luc</t>
  </si>
  <si>
    <t>THIEULENT</t>
  </si>
  <si>
    <t>C37316C0200593MBEFRA</t>
  </si>
  <si>
    <t>Isaac</t>
  </si>
  <si>
    <t>LOTFI</t>
  </si>
  <si>
    <t>C24307C0201390MBEFRA</t>
  </si>
  <si>
    <t>Colin</t>
  </si>
  <si>
    <t>LE BERRE</t>
  </si>
  <si>
    <t>C39407C0200604MBEFRA</t>
  </si>
  <si>
    <t>GOUESNARD</t>
  </si>
  <si>
    <t>C45528C0200604MBEFRA</t>
  </si>
  <si>
    <t>PORTRAIT</t>
  </si>
  <si>
    <t>C39492C0200604MBEFRA</t>
  </si>
  <si>
    <t>TARGAT</t>
  </si>
  <si>
    <t>B43807C0200604MBEFRA</t>
  </si>
  <si>
    <t>C19430C0200596MBEFRA</t>
  </si>
  <si>
    <t>JUBERT</t>
  </si>
  <si>
    <t>C41409C0200815MBEFRA</t>
  </si>
  <si>
    <t>LALOIRE</t>
  </si>
  <si>
    <t>B39127C0200603MBEFRA</t>
  </si>
  <si>
    <t>B61989C0201390MBEFRA</t>
  </si>
  <si>
    <t>RAGOT</t>
  </si>
  <si>
    <t>C59921C0201958MBEFRA</t>
  </si>
  <si>
    <t>LAUZET</t>
  </si>
  <si>
    <t>C60537C0201958MBEFRA</t>
  </si>
  <si>
    <t>PARRET</t>
  </si>
  <si>
    <t>B88776L0201091MBEFRA</t>
  </si>
  <si>
    <t>LHERMELIN</t>
  </si>
  <si>
    <t>C79040C0200589MBEFRA</t>
  </si>
  <si>
    <t>WISSAM</t>
  </si>
  <si>
    <t>CHATI</t>
  </si>
  <si>
    <t>C04886L0201091MBEFRA</t>
  </si>
  <si>
    <t>THUAUDAIT</t>
  </si>
  <si>
    <t>C29968C0200604MBEFRA</t>
  </si>
  <si>
    <t>LEON</t>
  </si>
  <si>
    <t>SIENKO</t>
  </si>
  <si>
    <t>C26468C0200604MBEFRA</t>
  </si>
  <si>
    <t>BIANCHI SAYAG</t>
  </si>
  <si>
    <t>C28028C0200599MBEFRA</t>
  </si>
  <si>
    <t>LENTIEZ</t>
  </si>
  <si>
    <t>C12438C0201390MBEFRA</t>
  </si>
  <si>
    <t>Pierre Alexandre</t>
  </si>
  <si>
    <t>LEFRANC</t>
  </si>
  <si>
    <t>C18744C0200603MBEFRA</t>
  </si>
  <si>
    <t>PONCET</t>
  </si>
  <si>
    <t>C67336C0200815MBEFRA</t>
  </si>
  <si>
    <t>JACQUES</t>
  </si>
  <si>
    <t>C14419C0200589MBEFRA</t>
  </si>
  <si>
    <t>Soan</t>
  </si>
  <si>
    <t>ATHINAULT</t>
  </si>
  <si>
    <t>C60148C0200596MBEFRA</t>
  </si>
  <si>
    <t>PRADIER</t>
  </si>
  <si>
    <t>C25675C0200604MBEFRA</t>
  </si>
  <si>
    <t>LE COMTE</t>
  </si>
  <si>
    <t>B82270C0200607MBEFRA</t>
  </si>
  <si>
    <t>HEMERY</t>
  </si>
  <si>
    <t>B83720C0200607MBEFRA</t>
  </si>
  <si>
    <t>SAMUEL</t>
  </si>
  <si>
    <t>POTTIER</t>
  </si>
  <si>
    <t>C00041C0200607MBEFRA</t>
  </si>
  <si>
    <t>C17793C0200607MBEFRA</t>
  </si>
  <si>
    <t>MALHERE</t>
  </si>
  <si>
    <t>C17229C0200593MBEFRA</t>
  </si>
  <si>
    <t>Neil</t>
  </si>
  <si>
    <t>C69417C0201091MBEFRA</t>
  </si>
  <si>
    <t>LACY</t>
  </si>
  <si>
    <t>C67047C0200595MBEFRA</t>
  </si>
  <si>
    <t>GUICHAUX REGOLLE</t>
  </si>
  <si>
    <t>C68850C0201390MBEFRA</t>
  </si>
  <si>
    <t>PAILLETTE</t>
  </si>
  <si>
    <t>B60129C0200596MBEFRA</t>
  </si>
  <si>
    <t>Marceau</t>
  </si>
  <si>
    <t>C60160C0200603MBEFRA</t>
  </si>
  <si>
    <t>LEPOUPET</t>
  </si>
  <si>
    <t>C65754C0200594MBEFRA</t>
  </si>
  <si>
    <t>BIMONT</t>
  </si>
  <si>
    <t>C41614C0200815MBEFRA</t>
  </si>
  <si>
    <t>GEOFFRIAU RASSMUSON</t>
  </si>
  <si>
    <t>B89301C0200606MBEFRA</t>
  </si>
  <si>
    <t>B84334C0200815MBEFRA</t>
  </si>
  <si>
    <t>DAUPHIN</t>
  </si>
  <si>
    <t>B84290C0200594MBEFRA</t>
  </si>
  <si>
    <t>EBRAN</t>
  </si>
  <si>
    <t>B81927C0200596MBEFRA</t>
  </si>
  <si>
    <t>LE GOUSSE</t>
  </si>
  <si>
    <t>C42930C0200596MBEFRA</t>
  </si>
  <si>
    <t>Lubin</t>
  </si>
  <si>
    <t>LEBRET</t>
  </si>
  <si>
    <t>B81923C0200596MBEFRA</t>
  </si>
  <si>
    <t>C22479C0200607MBEFRA</t>
  </si>
  <si>
    <t>Auguste</t>
  </si>
  <si>
    <t>LABICHE</t>
  </si>
  <si>
    <t>C39020C0200593MBEFRA</t>
  </si>
  <si>
    <t>DIENIS</t>
  </si>
  <si>
    <t>B91851C0200591MBEFRA</t>
  </si>
  <si>
    <t>LUCA</t>
  </si>
  <si>
    <t>BERNADE CORD HOMME</t>
  </si>
  <si>
    <t>B80878C0200603MBEFRA</t>
  </si>
  <si>
    <t>B78891C0200603MBEFRA</t>
  </si>
  <si>
    <t>MATHIS</t>
  </si>
  <si>
    <t>C61773C0201958MBEFRA</t>
  </si>
  <si>
    <t>BUOT</t>
  </si>
  <si>
    <t>B38454C0200603MBEFRA</t>
  </si>
  <si>
    <t>Maxandre</t>
  </si>
  <si>
    <t>DESCHAMPS</t>
  </si>
  <si>
    <t>B73274C0201390MBEFRA</t>
  </si>
  <si>
    <t>PIGEON</t>
  </si>
  <si>
    <t>C37393C0200591MBEFRA</t>
  </si>
  <si>
    <t>THUILLIER</t>
  </si>
  <si>
    <t>C02215C0200603MBEFRA</t>
  </si>
  <si>
    <t>GREG</t>
  </si>
  <si>
    <t>C58845C0201958MBEFRA</t>
  </si>
  <si>
    <t>Charli</t>
  </si>
  <si>
    <t>MAURY</t>
  </si>
  <si>
    <t>C75603C0201936FMIFRA</t>
  </si>
  <si>
    <t>BRUNO</t>
  </si>
  <si>
    <t>A96108C0200595FMIFRA</t>
  </si>
  <si>
    <t>DARMON</t>
  </si>
  <si>
    <t>C70586C0200587FMIFRA</t>
  </si>
  <si>
    <t>Julie Anne</t>
  </si>
  <si>
    <t>JEAN</t>
  </si>
  <si>
    <t>C46009C0200587FMIFRA</t>
  </si>
  <si>
    <t>FLORA</t>
  </si>
  <si>
    <t>ANQUETIL</t>
  </si>
  <si>
    <t>B08032C0200607FMIFRA</t>
  </si>
  <si>
    <t>C69217C0200597FMIFRA</t>
  </si>
  <si>
    <t>LOUNA</t>
  </si>
  <si>
    <t>LAPARRA</t>
  </si>
  <si>
    <t>C03797C0200607FMIFRA</t>
  </si>
  <si>
    <t>LESVENTES</t>
  </si>
  <si>
    <t>B20573C0200607FMIGBR</t>
  </si>
  <si>
    <t>B99175C0200607FMIFRA</t>
  </si>
  <si>
    <t>C02869C0200607FMIFRA</t>
  </si>
  <si>
    <t>Leana</t>
  </si>
  <si>
    <t>LEROUX</t>
  </si>
  <si>
    <t>B80994C0200594FMIFRA</t>
  </si>
  <si>
    <t>B79871C0200609FMIFRA</t>
  </si>
  <si>
    <t>Annabelle</t>
  </si>
  <si>
    <t>HERVEIC</t>
  </si>
  <si>
    <t>C02564C0200607FMIFRA</t>
  </si>
  <si>
    <t>Orphee</t>
  </si>
  <si>
    <t>LANGLOIS</t>
  </si>
  <si>
    <t>C67843C0201912FMIFRA</t>
  </si>
  <si>
    <t>Azely</t>
  </si>
  <si>
    <t>BONTEMPS</t>
  </si>
  <si>
    <t>C65543C0200604FMIFRA</t>
  </si>
  <si>
    <t>DUPERREY</t>
  </si>
  <si>
    <t>B62556C0200593FMIFRA</t>
  </si>
  <si>
    <t>GUILLAUME</t>
  </si>
  <si>
    <t>C38580C0200596FMIFRA</t>
  </si>
  <si>
    <t>CHAMBON</t>
  </si>
  <si>
    <t>B91223C0200596FMIFRA</t>
  </si>
  <si>
    <t>LESZKO</t>
  </si>
  <si>
    <t>C38258C0200607FMIFRA</t>
  </si>
  <si>
    <t>B70542C0200603FMIFRA</t>
  </si>
  <si>
    <t>Marlene</t>
  </si>
  <si>
    <t>JACQUELINE</t>
  </si>
  <si>
    <t>B79128C0200603FMIFRA</t>
  </si>
  <si>
    <t>Ema</t>
  </si>
  <si>
    <t>BARBOT</t>
  </si>
  <si>
    <t>A97874C0200591FMIFRA</t>
  </si>
  <si>
    <t>EMERAUD</t>
  </si>
  <si>
    <t>C19749C0200593FMIFRA</t>
  </si>
  <si>
    <t>MASCARELL</t>
  </si>
  <si>
    <t>C18546C0200591FMIFRA</t>
  </si>
  <si>
    <t>FORCADEL</t>
  </si>
  <si>
    <t>C61571C0200605FMIFRA</t>
  </si>
  <si>
    <t>NAPOLY</t>
  </si>
  <si>
    <t>B84916C0200591FMIFRA</t>
  </si>
  <si>
    <t>AFONSO</t>
  </si>
  <si>
    <t>B87032C0200606FMIFRA</t>
  </si>
  <si>
    <t>C50267C0200742FMIFRA</t>
  </si>
  <si>
    <t>Easa</t>
  </si>
  <si>
    <t>MASSON</t>
  </si>
  <si>
    <t>C19910C0200603FMIFRA</t>
  </si>
  <si>
    <t>Celie</t>
  </si>
  <si>
    <t>COUBRUN</t>
  </si>
  <si>
    <t>B85233C0200604FMIFRA</t>
  </si>
  <si>
    <t>C05183C0200595FMIFRA</t>
  </si>
  <si>
    <t>SIMEON</t>
  </si>
  <si>
    <t>B15047C0200603FMIFRA</t>
  </si>
  <si>
    <t>May Line</t>
  </si>
  <si>
    <t>TILLAUT</t>
  </si>
  <si>
    <t>C18739C0200603FMIFRA</t>
  </si>
  <si>
    <t>C74297C0200606FMIFRA</t>
  </si>
  <si>
    <t>PHELOUZAT</t>
  </si>
  <si>
    <t>C42070L0200595FMIFRA</t>
  </si>
  <si>
    <t>Sara</t>
  </si>
  <si>
    <t>BARLIER</t>
  </si>
  <si>
    <t>B88929C0200604FMIFRA</t>
  </si>
  <si>
    <t>DEMARS</t>
  </si>
  <si>
    <t>C46900L0200606FMIFRA</t>
  </si>
  <si>
    <t>Sarah</t>
  </si>
  <si>
    <t>FAROUAULT</t>
  </si>
  <si>
    <t>C67581C0200591FMIFRA</t>
  </si>
  <si>
    <t>DE GOURNAY</t>
  </si>
  <si>
    <t>B28065C0200607FMIFRA</t>
  </si>
  <si>
    <t>C42698C0201772FMIFRA</t>
  </si>
  <si>
    <t>FOREST</t>
  </si>
  <si>
    <t>C00294C0201390FMIFRA</t>
  </si>
  <si>
    <t>Hortense</t>
  </si>
  <si>
    <t>LEMALLIER</t>
  </si>
  <si>
    <t>C60626C0200591FMIFRA</t>
  </si>
  <si>
    <t>C54413C0200594FMIFRA</t>
  </si>
  <si>
    <t>PRETERRE</t>
  </si>
  <si>
    <t>B45893C0200594FMIFRA</t>
  </si>
  <si>
    <t>Apolline</t>
  </si>
  <si>
    <t>DOS SANTOS</t>
  </si>
  <si>
    <t>C48170C0200594FMIFRA</t>
  </si>
  <si>
    <t>MAELIA</t>
  </si>
  <si>
    <t>C40964C0200604FMIFRA</t>
  </si>
  <si>
    <t>CHENE</t>
  </si>
  <si>
    <t>C65790C0200589FMIFRA</t>
  </si>
  <si>
    <t>C41157C0201449FMIFRA</t>
  </si>
  <si>
    <t>LORTIE</t>
  </si>
  <si>
    <t>C22311C0200593FMIFRA</t>
  </si>
  <si>
    <t>DUTHIL</t>
  </si>
  <si>
    <t>C29271C0200604FMIFRA</t>
  </si>
  <si>
    <t>PUEL</t>
  </si>
  <si>
    <t>C00796C0200596FMIFRA</t>
  </si>
  <si>
    <t>GOOSSENS</t>
  </si>
  <si>
    <t>C36062C0200596FMIFRA</t>
  </si>
  <si>
    <t>CAHU</t>
  </si>
  <si>
    <t>C19192C0200596FMIFRA</t>
  </si>
  <si>
    <t>LE BRUN</t>
  </si>
  <si>
    <t>C38830C0200596FMIFRA</t>
  </si>
  <si>
    <t>BURRIER</t>
  </si>
  <si>
    <t>C36951C0200603FMIFRA</t>
  </si>
  <si>
    <t>ELISE</t>
  </si>
  <si>
    <t>LAJOIE</t>
  </si>
  <si>
    <t>C65207C0200593FMIFRA</t>
  </si>
  <si>
    <t>LELU DE BRACH</t>
  </si>
  <si>
    <t>B34888C0200593FMIFRA</t>
  </si>
  <si>
    <t>LE PAPE</t>
  </si>
  <si>
    <t>B65238C0200593FMIFRA</t>
  </si>
  <si>
    <t>LERAT</t>
  </si>
  <si>
    <t>B09326C0200591FMIFRA</t>
  </si>
  <si>
    <t>B97048C0200603FMIFRA</t>
  </si>
  <si>
    <t>FREMONT</t>
  </si>
  <si>
    <t>C39475C0200599MMIFRA</t>
  </si>
  <si>
    <t>BONVALET</t>
  </si>
  <si>
    <t>C29945C0200595MMIFRA</t>
  </si>
  <si>
    <t>Ewan</t>
  </si>
  <si>
    <t>TARDIVAUD</t>
  </si>
  <si>
    <t>B84097C0201091MMIFRA</t>
  </si>
  <si>
    <t>B45302C0201091MMIFRA</t>
  </si>
  <si>
    <t>FRANCOISE</t>
  </si>
  <si>
    <t>C72121C0200609MMIFRA</t>
  </si>
  <si>
    <t>Anton</t>
  </si>
  <si>
    <t>LEONARDI</t>
  </si>
  <si>
    <t>C54043C0200605MMIFRA</t>
  </si>
  <si>
    <t>BEAUCHET</t>
  </si>
  <si>
    <t>B29855C0200587MMIFRA</t>
  </si>
  <si>
    <t>LE GOFF</t>
  </si>
  <si>
    <t>C74449C0200587MMIFRA</t>
  </si>
  <si>
    <t>B13637C0200604MMIFRA</t>
  </si>
  <si>
    <t>PANNEVEL</t>
  </si>
  <si>
    <t>B43402C0201091MMIFRA</t>
  </si>
  <si>
    <t>BOUTROIS</t>
  </si>
  <si>
    <t>B38982C0200596MMIFRA</t>
  </si>
  <si>
    <t>BOUTEILLER</t>
  </si>
  <si>
    <t>B89670C0200606MMIFRA</t>
  </si>
  <si>
    <t>MARIE DIT DINARD</t>
  </si>
  <si>
    <t>C30449C0200599MMIFRA</t>
  </si>
  <si>
    <t>MAUVIARD</t>
  </si>
  <si>
    <t>C44419C0200594MMIFRA</t>
  </si>
  <si>
    <t>WEBER</t>
  </si>
  <si>
    <t>B89108C0200594MMIFRA</t>
  </si>
  <si>
    <t>LE MOIGNE</t>
  </si>
  <si>
    <t>B81584C0200596MMIFRA</t>
  </si>
  <si>
    <t>VERNIER</t>
  </si>
  <si>
    <t>C22613C0200596MMIFRA</t>
  </si>
  <si>
    <t>Ulysse</t>
  </si>
  <si>
    <t>HERVE</t>
  </si>
  <si>
    <t>B65271C0200596MMIFRA</t>
  </si>
  <si>
    <t>DELAS</t>
  </si>
  <si>
    <t>B05563C0200603MMIFRA</t>
  </si>
  <si>
    <t>CHANTEAU</t>
  </si>
  <si>
    <t>B08778C0200587MMIFRA</t>
  </si>
  <si>
    <t>BOURGEAUX</t>
  </si>
  <si>
    <t>B88815C0200594MMIFRA</t>
  </si>
  <si>
    <t>POIDEVIN</t>
  </si>
  <si>
    <t>C60060C0200595MMIFRA</t>
  </si>
  <si>
    <t>GAGELIN</t>
  </si>
  <si>
    <t>B89081C0200595MMIFRA</t>
  </si>
  <si>
    <t>C45843C0200604MMIFRA</t>
  </si>
  <si>
    <t>NOIREAUX</t>
  </si>
  <si>
    <t>C68828C0201772MMIFRA</t>
  </si>
  <si>
    <t>BAZIN</t>
  </si>
  <si>
    <t>C42932C0200589MMIFRA</t>
  </si>
  <si>
    <t>QUEHEC</t>
  </si>
  <si>
    <t>B00682C0200594MMIFRA</t>
  </si>
  <si>
    <t>FOUQUAY FLEVIN</t>
  </si>
  <si>
    <t>C65505L0200609MMIFRA</t>
  </si>
  <si>
    <t>GUIMARI</t>
  </si>
  <si>
    <t>B90796C0200606MMIFRA</t>
  </si>
  <si>
    <t>Eloan</t>
  </si>
  <si>
    <t>A94120C0200594MMIFRA</t>
  </si>
  <si>
    <t>B80002C0200594MMIFRA</t>
  </si>
  <si>
    <t>DUBOST</t>
  </si>
  <si>
    <t>B33623C0200607MMIFRA</t>
  </si>
  <si>
    <t>RALU</t>
  </si>
  <si>
    <t>C25025C0201449MMIFRA</t>
  </si>
  <si>
    <t>DANICAN</t>
  </si>
  <si>
    <t>C01488C0200593MMIFRA</t>
  </si>
  <si>
    <t>GUELMI</t>
  </si>
  <si>
    <t>C20783C0200587MMIFRA</t>
  </si>
  <si>
    <t>Zephir</t>
  </si>
  <si>
    <t>DEWULF</t>
  </si>
  <si>
    <t>B12287C0200593MMIFRA</t>
  </si>
  <si>
    <t>C44549C0200593MMIFRA</t>
  </si>
  <si>
    <t>C62055C0201958MMIFRA</t>
  </si>
  <si>
    <t>Gael</t>
  </si>
  <si>
    <t>CUDORGE</t>
  </si>
  <si>
    <t>A79820C0200591MMIFRA</t>
  </si>
  <si>
    <t>Lazare</t>
  </si>
  <si>
    <t>B68115C0201091MMIFRA</t>
  </si>
  <si>
    <t>DUCLOS</t>
  </si>
  <si>
    <t>B90155C0200815MMIFRA</t>
  </si>
  <si>
    <t>Timael</t>
  </si>
  <si>
    <t>FROMAGER</t>
  </si>
  <si>
    <t>C22232C0201449MMIFRA</t>
  </si>
  <si>
    <t>B43511C0201091MMIFRA</t>
  </si>
  <si>
    <t>RUAMPS</t>
  </si>
  <si>
    <t>C09098C0200599MMIFRA</t>
  </si>
  <si>
    <t>C46023C0201390MMIFRA</t>
  </si>
  <si>
    <t>LEO</t>
  </si>
  <si>
    <t>COROLLER</t>
  </si>
  <si>
    <t>C49133C0200595MMIFRA</t>
  </si>
  <si>
    <t>BARTHELEMY</t>
  </si>
  <si>
    <t>B72733C0200604MMIFRA</t>
  </si>
  <si>
    <t>DRUGEOT</t>
  </si>
  <si>
    <t>C73446C0201449MMIFRA</t>
  </si>
  <si>
    <t>LEPOURRY CARON</t>
  </si>
  <si>
    <t>C33429C0200599MMIFRA</t>
  </si>
  <si>
    <t>Amael</t>
  </si>
  <si>
    <t>ALLAIS</t>
  </si>
  <si>
    <t>C06654C0200603MMIFRA</t>
  </si>
  <si>
    <t>DUHOUX</t>
  </si>
  <si>
    <t>B41378C0200589MMIFRA</t>
  </si>
  <si>
    <t>B49569C0200587MMIFRA</t>
  </si>
  <si>
    <t>DELATRE</t>
  </si>
  <si>
    <t>C65777C0201449MMIFRA</t>
  </si>
  <si>
    <t>COLLETTE</t>
  </si>
  <si>
    <t>B89709C0200606MMIFRA</t>
  </si>
  <si>
    <t>C66764C0201091MMIFRA</t>
  </si>
  <si>
    <t>Lohan</t>
  </si>
  <si>
    <t>ANGER</t>
  </si>
  <si>
    <t>B68349C0200594MMIFRA</t>
  </si>
  <si>
    <t>GEY TAO</t>
  </si>
  <si>
    <t>C69042C0200606MMIFRA</t>
  </si>
  <si>
    <t>COLIN</t>
  </si>
  <si>
    <t>LELOUP</t>
  </si>
  <si>
    <t>C65398C0201189MMIFRA</t>
  </si>
  <si>
    <t>DUFAY</t>
  </si>
  <si>
    <t>C45969C0201189MMIFRA</t>
  </si>
  <si>
    <t>GAITANAROS PETIT</t>
  </si>
  <si>
    <t>C67430C0201449MMIFRA</t>
  </si>
  <si>
    <t>B66576C0200594MMIFRA</t>
  </si>
  <si>
    <t>PELLERIN</t>
  </si>
  <si>
    <t>C64900C0200604MMIFRA</t>
  </si>
  <si>
    <t>QUIBEUF</t>
  </si>
  <si>
    <t>A96685C0200603MMIFRA</t>
  </si>
  <si>
    <t>C42213C0201449MMIFRA</t>
  </si>
  <si>
    <t>Andy</t>
  </si>
  <si>
    <t>GUIOT</t>
  </si>
  <si>
    <t>C37445C0201449MMIFRA</t>
  </si>
  <si>
    <t>TAPIN</t>
  </si>
  <si>
    <t>B34977C0200603MMIFRA</t>
  </si>
  <si>
    <t>DECATOIRE</t>
  </si>
  <si>
    <t>C61772C0201958MMIFRA</t>
  </si>
  <si>
    <t>B07197C0200591MMIFRA</t>
  </si>
  <si>
    <t>COUP</t>
  </si>
  <si>
    <t>C19441C0201449MMIFRA</t>
  </si>
  <si>
    <t>FOSSEY</t>
  </si>
  <si>
    <t>C56941C0201936MMIFRA</t>
  </si>
  <si>
    <t>PIBOUIN</t>
  </si>
  <si>
    <t>C01379C0200607MMIFRA</t>
  </si>
  <si>
    <t>BOTOYIYE</t>
  </si>
  <si>
    <t>C58896C0201958MMIFRA</t>
  </si>
  <si>
    <t>C58212C0201958MMIFRA</t>
  </si>
  <si>
    <t>BEAUDOIN</t>
  </si>
  <si>
    <t>C74290C0200599FCAFRA</t>
  </si>
  <si>
    <t>Nina</t>
  </si>
  <si>
    <t>C14681C0200591FCAFRA</t>
  </si>
  <si>
    <t>ROUSSEAUX</t>
  </si>
  <si>
    <t>C02789C0200815FCAFRA</t>
  </si>
  <si>
    <t>Natalia</t>
  </si>
  <si>
    <t>BASTART</t>
  </si>
  <si>
    <t>A97722C0201607FCAFRA</t>
  </si>
  <si>
    <t>C71846C0200597FCAFRA</t>
  </si>
  <si>
    <t>EVA</t>
  </si>
  <si>
    <t>DUROS</t>
  </si>
  <si>
    <t>A80992C0200594FCAFRA</t>
  </si>
  <si>
    <t>GALZIN</t>
  </si>
  <si>
    <t>B76103C0200595FCAFRA</t>
  </si>
  <si>
    <t>GUIBET</t>
  </si>
  <si>
    <t>B83280C0200593FCAFRA</t>
  </si>
  <si>
    <t>RAULET</t>
  </si>
  <si>
    <t>B96883C0201449FCAFRA</t>
  </si>
  <si>
    <t>GROULD</t>
  </si>
  <si>
    <t>C72970C0200603FCAFRA</t>
  </si>
  <si>
    <t>TARAULT CORALIE</t>
  </si>
  <si>
    <t>C70997C0200609FCAFRA</t>
  </si>
  <si>
    <t>C67219C0201449FCAFRA</t>
  </si>
  <si>
    <t>LEBOISSELIER</t>
  </si>
  <si>
    <t>A75802C0200591FCAFRA</t>
  </si>
  <si>
    <t>MAUGER</t>
  </si>
  <si>
    <t>C40754C0200594FCAFRA</t>
  </si>
  <si>
    <t>Alycia</t>
  </si>
  <si>
    <t>LEGRAS</t>
  </si>
  <si>
    <t>A63892C0200607FCAFRA</t>
  </si>
  <si>
    <t>BIGNON</t>
  </si>
  <si>
    <t>C64302C0200609FCAFRA</t>
  </si>
  <si>
    <t>MOUILLARD</t>
  </si>
  <si>
    <t>C65283C0200593FCAFRA</t>
  </si>
  <si>
    <t>DE MONES DEL PUJOL</t>
  </si>
  <si>
    <t>C63127C0200591FCADEU</t>
  </si>
  <si>
    <t>Sophie</t>
  </si>
  <si>
    <t>RONS</t>
  </si>
  <si>
    <t>C01655C0200591FCAFRA</t>
  </si>
  <si>
    <t>THIERY</t>
  </si>
  <si>
    <t>B96873C0201449FCAFRA</t>
  </si>
  <si>
    <t>B35900C0200591FCAFRA</t>
  </si>
  <si>
    <t>JAQUEROD</t>
  </si>
  <si>
    <t>C34112C0200591FCAFRA</t>
  </si>
  <si>
    <t>PUY</t>
  </si>
  <si>
    <t>C17884C0200603FCAFRA</t>
  </si>
  <si>
    <t>VANDECANDELAERE</t>
  </si>
  <si>
    <t>C32613C0200596FCAFRA</t>
  </si>
  <si>
    <t>DELANEF</t>
  </si>
  <si>
    <t>B57091C0201390FCAFRA</t>
  </si>
  <si>
    <t>B47905C0200587FCAFRA</t>
  </si>
  <si>
    <t>GOUIN</t>
  </si>
  <si>
    <t>C28961C0201189FCAFRA</t>
  </si>
  <si>
    <t>Meline</t>
  </si>
  <si>
    <t>KIM</t>
  </si>
  <si>
    <t>A76454C0200604FCAFRA</t>
  </si>
  <si>
    <t>GARANCE</t>
  </si>
  <si>
    <t>GRAILLOT</t>
  </si>
  <si>
    <t>A81103C0200607FCAFRA</t>
  </si>
  <si>
    <t>C03902C0200815FCAFRA</t>
  </si>
  <si>
    <t>Adenora</t>
  </si>
  <si>
    <t>PETIT</t>
  </si>
  <si>
    <t>C47615C0200603FCAFRA</t>
  </si>
  <si>
    <t>Luce</t>
  </si>
  <si>
    <t>C39979C0201449FCAFRA</t>
  </si>
  <si>
    <t>Anice</t>
  </si>
  <si>
    <t>DESVAGES</t>
  </si>
  <si>
    <t>B83629C0201189FCAFRA</t>
  </si>
  <si>
    <t>Maelane</t>
  </si>
  <si>
    <t>LEJEUNE</t>
  </si>
  <si>
    <t>C18622C0200603FCAFRA</t>
  </si>
  <si>
    <t>TARCY</t>
  </si>
  <si>
    <t>A78829C0200594FCAFRA</t>
  </si>
  <si>
    <t>Maria</t>
  </si>
  <si>
    <t>LESSARD</t>
  </si>
  <si>
    <t>B45996C0200607FCAFRA</t>
  </si>
  <si>
    <t>Lizon</t>
  </si>
  <si>
    <t>MOREL</t>
  </si>
  <si>
    <t>C16571C0200603FCAFRA</t>
  </si>
  <si>
    <t>Alizee</t>
  </si>
  <si>
    <t>GEROUARD</t>
  </si>
  <si>
    <t>A93272C0200591FCAFRA</t>
  </si>
  <si>
    <t>DELAMARE</t>
  </si>
  <si>
    <t>C77916C0201229MCAFRA</t>
  </si>
  <si>
    <t>HERBET</t>
  </si>
  <si>
    <t>C42779C0201792MCAFRA</t>
  </si>
  <si>
    <t>LESUEUR</t>
  </si>
  <si>
    <t>B00680C0200594MCAFRA</t>
  </si>
  <si>
    <t>A96107C0200595MCAFRA</t>
  </si>
  <si>
    <t>C75753C0200610MCAFRA</t>
  </si>
  <si>
    <t>Lauric</t>
  </si>
  <si>
    <t>IKHEDJI</t>
  </si>
  <si>
    <t>C09835C0200587MCAFRA</t>
  </si>
  <si>
    <t>C29264C0200587MCAFRA</t>
  </si>
  <si>
    <t>PAGE LEVERT</t>
  </si>
  <si>
    <t>C76429C0202073MCAFRA</t>
  </si>
  <si>
    <t>Hugues</t>
  </si>
  <si>
    <t>MEUNIER</t>
  </si>
  <si>
    <t>C29977C0200742MCAFRA</t>
  </si>
  <si>
    <t>TIMEO</t>
  </si>
  <si>
    <t>LARCHER</t>
  </si>
  <si>
    <t>B41499C0201091MCAFRA</t>
  </si>
  <si>
    <t>LEBEDEL</t>
  </si>
  <si>
    <t>C74003C0200609MCAFRA</t>
  </si>
  <si>
    <t>BOURGEOIS</t>
  </si>
  <si>
    <t>B33909C0200587MCAFRA</t>
  </si>
  <si>
    <t>C74128C0200603MCAFRA</t>
  </si>
  <si>
    <t>ONESIME</t>
  </si>
  <si>
    <t>B57314C0200742MCAFRA</t>
  </si>
  <si>
    <t>BUREL</t>
  </si>
  <si>
    <t>C73119C0200594MCAFRA</t>
  </si>
  <si>
    <t>Buron</t>
  </si>
  <si>
    <t>JULIAN</t>
  </si>
  <si>
    <t>C45879C0200589MCAFRA</t>
  </si>
  <si>
    <t>BRAEM</t>
  </si>
  <si>
    <t>B66809C0200603MCAFRA</t>
  </si>
  <si>
    <t>Gustave</t>
  </si>
  <si>
    <t>RAMBAUD</t>
  </si>
  <si>
    <t>C69212C0201772MCAFRA</t>
  </si>
  <si>
    <t>DELAMARRE</t>
  </si>
  <si>
    <t>C05518C0200589MCAFRA</t>
  </si>
  <si>
    <t>DEBLONDE</t>
  </si>
  <si>
    <t>C71509C0200610MCAFRA</t>
  </si>
  <si>
    <t>BIMBEAU</t>
  </si>
  <si>
    <t>C11161C0200592MCAFRA</t>
  </si>
  <si>
    <t>FRON</t>
  </si>
  <si>
    <t>B49571C0200587MCAFRA</t>
  </si>
  <si>
    <t>A78204C0200607MCAFRA</t>
  </si>
  <si>
    <t>BIDARD</t>
  </si>
  <si>
    <t>B50340C0200609MCAFRA</t>
  </si>
  <si>
    <t>Ilayann</t>
  </si>
  <si>
    <t>BOUTTIER BORDERON</t>
  </si>
  <si>
    <t>C41820C0201772MCAFRA</t>
  </si>
  <si>
    <t>C65338C0200609MCAFRA</t>
  </si>
  <si>
    <t>ENEE</t>
  </si>
  <si>
    <t>C63028C0200594MCAFRA</t>
  </si>
  <si>
    <t>LUCET</t>
  </si>
  <si>
    <t>C25697C0200604MCAFRA</t>
  </si>
  <si>
    <t>COLLINEAU DE MEEZEMAKER</t>
  </si>
  <si>
    <t>C58497C0200610MCAFRA</t>
  </si>
  <si>
    <t>C41761C0200604MCAFRA</t>
  </si>
  <si>
    <t>ENGEL</t>
  </si>
  <si>
    <t>B10524C0200593MCAFRA</t>
  </si>
  <si>
    <t>BRASSE</t>
  </si>
  <si>
    <t>B12777C0200593MCAFRA</t>
  </si>
  <si>
    <t>LEBOURG</t>
  </si>
  <si>
    <t>B12635C0200593MCAFRA</t>
  </si>
  <si>
    <t>Andreas</t>
  </si>
  <si>
    <t>YVINEC</t>
  </si>
  <si>
    <t>C21544C0201449MCAFRA</t>
  </si>
  <si>
    <t>C12052C0200591MCAFRA</t>
  </si>
  <si>
    <t>LEVASSEUR</t>
  </si>
  <si>
    <t>C55145C0201958MCAFRA</t>
  </si>
  <si>
    <t>C79272L0201091MCAFRA</t>
  </si>
  <si>
    <t>B08280C0200595MCAFRA</t>
  </si>
  <si>
    <t>Adrien</t>
  </si>
  <si>
    <t>LARANT</t>
  </si>
  <si>
    <t>B36608C0200601MCAFRA</t>
  </si>
  <si>
    <t>Thelio</t>
  </si>
  <si>
    <t>C27912C0200595MCAFRA</t>
  </si>
  <si>
    <t>CIACCIA</t>
  </si>
  <si>
    <t>C55012C0201772MCAFRA</t>
  </si>
  <si>
    <t>GODEFROY</t>
  </si>
  <si>
    <t>B43508C0201091MCAFRA</t>
  </si>
  <si>
    <t>C25617C0201091MCAFRA</t>
  </si>
  <si>
    <t>LEBATARD</t>
  </si>
  <si>
    <t>B11909C0201189MCAFRA</t>
  </si>
  <si>
    <t>Virgile</t>
  </si>
  <si>
    <t>DIESNIS</t>
  </si>
  <si>
    <t>C54906C0201772MCAFRA</t>
  </si>
  <si>
    <t>RIBES</t>
  </si>
  <si>
    <t>C07598C0200599MCAFRA</t>
  </si>
  <si>
    <t>MULLET</t>
  </si>
  <si>
    <t>C73673C0200599MCAFRA</t>
  </si>
  <si>
    <t>CAUIN</t>
  </si>
  <si>
    <t>C23525C0201772MCAFRA</t>
  </si>
  <si>
    <t>LECHEVALLIER</t>
  </si>
  <si>
    <t>C68000C0201449MCAFRA</t>
  </si>
  <si>
    <t>DALLAIN</t>
  </si>
  <si>
    <t>B78796C0200596MCAFRA</t>
  </si>
  <si>
    <t>BARREAU</t>
  </si>
  <si>
    <t>C39335C0200596MCAFRA</t>
  </si>
  <si>
    <t>Ihsane</t>
  </si>
  <si>
    <t>SEFIOUNA</t>
  </si>
  <si>
    <t>C10539C0200595MCAFRA</t>
  </si>
  <si>
    <t>Pierre Antoine</t>
  </si>
  <si>
    <t>B84973C0200815MCAFRA</t>
  </si>
  <si>
    <t>BENOIT</t>
  </si>
  <si>
    <t>A99315C0200815MCAFRA</t>
  </si>
  <si>
    <t>FONTAINE</t>
  </si>
  <si>
    <t>B91053C0200815MCAFRA</t>
  </si>
  <si>
    <t>Vincent</t>
  </si>
  <si>
    <t>FLAMENT</t>
  </si>
  <si>
    <t>A66002C0200594MCAFRA</t>
  </si>
  <si>
    <t>ROBART</t>
  </si>
  <si>
    <t>B97432C0200596MCAFRA</t>
  </si>
  <si>
    <t>VIRGILE</t>
  </si>
  <si>
    <t>C43559C0200594MCAFRA</t>
  </si>
  <si>
    <t>COMONT</t>
  </si>
  <si>
    <t>A96406C0200594MCAFRA</t>
  </si>
  <si>
    <t>C65680C0200596MCAFRA</t>
  </si>
  <si>
    <t>Timothee</t>
  </si>
  <si>
    <t>SCORNET</t>
  </si>
  <si>
    <t>C39339C0200596MCAFRA</t>
  </si>
  <si>
    <t>SAMY</t>
  </si>
  <si>
    <t>BELLIL</t>
  </si>
  <si>
    <t>C63420C0200587MCAFRA</t>
  </si>
  <si>
    <t>C65689C0200594MCAFRA</t>
  </si>
  <si>
    <t>Rayan</t>
  </si>
  <si>
    <t>EL AASSRI</t>
  </si>
  <si>
    <t>B67335C0200594MCAFRA</t>
  </si>
  <si>
    <t>Gaspard</t>
  </si>
  <si>
    <t>ZIEGLER</t>
  </si>
  <si>
    <t>A79692C0201912MCAFRA</t>
  </si>
  <si>
    <t>TOREL</t>
  </si>
  <si>
    <t>C19431C0200596MCAFRA</t>
  </si>
  <si>
    <t>B67914C0200596MCAFRA</t>
  </si>
  <si>
    <t>C01177C0200593MCAFRA</t>
  </si>
  <si>
    <t>REAL</t>
  </si>
  <si>
    <t>A95710C0200593MCAFRA</t>
  </si>
  <si>
    <t>C21496C0200593MCAFRA</t>
  </si>
  <si>
    <t>COLLONNIER</t>
  </si>
  <si>
    <t>C61507C0200593MCAFRA</t>
  </si>
  <si>
    <t>HILLION</t>
  </si>
  <si>
    <t>C01006C0200593MCAFRA</t>
  </si>
  <si>
    <t>ANTHIME</t>
  </si>
  <si>
    <t>LEPREVOST</t>
  </si>
  <si>
    <t>B07170C0200603MCAFRA</t>
  </si>
  <si>
    <t>Gautier</t>
  </si>
  <si>
    <t>C16573C0200603MCAFRA</t>
  </si>
  <si>
    <t>LELOY</t>
  </si>
  <si>
    <t>B97213C0200591MCAFRA</t>
  </si>
  <si>
    <t>LE FOLL</t>
  </si>
  <si>
    <t>B35282C0200591MCAFRA</t>
  </si>
  <si>
    <t>URIEN</t>
  </si>
  <si>
    <t>B35240C0200603MCAFRA</t>
  </si>
  <si>
    <t>LOCHLANN</t>
  </si>
  <si>
    <t>POUPION</t>
  </si>
  <si>
    <t>B88635C0200607MCAFRA</t>
  </si>
  <si>
    <t>B33177C0200591MCAFRA</t>
  </si>
  <si>
    <t>DOLEY</t>
  </si>
  <si>
    <t>B10746C0200591MCAFRA</t>
  </si>
  <si>
    <t>MILCENT</t>
  </si>
  <si>
    <t>C75153C0200595FJUFRA</t>
  </si>
  <si>
    <t>JACOT</t>
  </si>
  <si>
    <t>B14698C0200742FJUFRA</t>
  </si>
  <si>
    <t>DUBRAY</t>
  </si>
  <si>
    <t>C12074C0200587FJUFRA</t>
  </si>
  <si>
    <t>STEPHAN</t>
  </si>
  <si>
    <t>A47907C0200607FJUFRA</t>
  </si>
  <si>
    <t>Nila</t>
  </si>
  <si>
    <t>B67557C0200596FJUFRA</t>
  </si>
  <si>
    <t>ROCHETTE</t>
  </si>
  <si>
    <t>C45559C0201772FJUFRA</t>
  </si>
  <si>
    <t>PILATTE</t>
  </si>
  <si>
    <t>A93078C0200596FJUFRA</t>
  </si>
  <si>
    <t>JAMARD</t>
  </si>
  <si>
    <t>C33779C0200606FJUFRA</t>
  </si>
  <si>
    <t>HENNEQUIN</t>
  </si>
  <si>
    <t>B31469C0200607FJUFRA</t>
  </si>
  <si>
    <t>CHAPLAIN</t>
  </si>
  <si>
    <t>B00063C0200815FJUFRA</t>
  </si>
  <si>
    <t>ROUSSELIN</t>
  </si>
  <si>
    <t>B48088C0200594FJUFRA</t>
  </si>
  <si>
    <t>GAMELIN</t>
  </si>
  <si>
    <t>B77297C0200591FJUFRA</t>
  </si>
  <si>
    <t>BAILLEUL</t>
  </si>
  <si>
    <t>C15526C0201958FJUFRA</t>
  </si>
  <si>
    <t>C77966C0200610FJUFRA</t>
  </si>
  <si>
    <t>DOLOUE</t>
  </si>
  <si>
    <t>C73846L0200594FJUFRA</t>
  </si>
  <si>
    <t>B31079C0200607FJUFRA</t>
  </si>
  <si>
    <t>PERELLE FOUBERT</t>
  </si>
  <si>
    <t>A33787C0200595FJUFRA</t>
  </si>
  <si>
    <t>MAROUSSIA</t>
  </si>
  <si>
    <t>SABATHIER</t>
  </si>
  <si>
    <t>A67982C0200742FJUFRA</t>
  </si>
  <si>
    <t>LHOMER</t>
  </si>
  <si>
    <t>B46337C0200607FJUFRA</t>
  </si>
  <si>
    <t>BONNESOEUR</t>
  </si>
  <si>
    <t>C20114C0200589FJUFRA</t>
  </si>
  <si>
    <t>LE BODO</t>
  </si>
  <si>
    <t>C72266L0200589FJUFRA</t>
  </si>
  <si>
    <t>HOVAERE</t>
  </si>
  <si>
    <t>C73247L0201804FJUFRA</t>
  </si>
  <si>
    <t>Lily</t>
  </si>
  <si>
    <t>DA COSTA</t>
  </si>
  <si>
    <t>A93704C0201912FJUFRA</t>
  </si>
  <si>
    <t>B36084C0200608FJUFRA</t>
  </si>
  <si>
    <t>Zia</t>
  </si>
  <si>
    <t>ROCA</t>
  </si>
  <si>
    <t>B67987C0200594FJUFRA</t>
  </si>
  <si>
    <t>Auriane</t>
  </si>
  <si>
    <t>B60580C0200594FJUFRA</t>
  </si>
  <si>
    <t>DELABIE</t>
  </si>
  <si>
    <t>C03384C0201390FJUFRA</t>
  </si>
  <si>
    <t>LE BOMIN</t>
  </si>
  <si>
    <t>B81187C0200596FJUFRA</t>
  </si>
  <si>
    <t>C39910C0200593FJUFRA</t>
  </si>
  <si>
    <t>ZACZKOWSKI</t>
  </si>
  <si>
    <t>B09721C0200607FJUFRA</t>
  </si>
  <si>
    <t>C37081C0200591FJUFRA</t>
  </si>
  <si>
    <t>MALTERRE</t>
  </si>
  <si>
    <t>B79266C0200603FJUFRA</t>
  </si>
  <si>
    <t>Julette</t>
  </si>
  <si>
    <t>A65526C0200607FJUFRA</t>
  </si>
  <si>
    <t>B28525C0200591FJUFRA</t>
  </si>
  <si>
    <t>A79819C0200591FJUFRA</t>
  </si>
  <si>
    <t>C41477L0201091MJUFRA</t>
  </si>
  <si>
    <t>SEBIRE</t>
  </si>
  <si>
    <t>C76203L0200605MJUFRA</t>
  </si>
  <si>
    <t>TIPHAIGNE</t>
  </si>
  <si>
    <t>C69100C0200591MJUFRA</t>
  </si>
  <si>
    <t>VALLOT</t>
  </si>
  <si>
    <t>C27409C0200597MJUFRA</t>
  </si>
  <si>
    <t>C72298L0200603MJUFRA</t>
  </si>
  <si>
    <t>ROULLAND</t>
  </si>
  <si>
    <t>B52863C0200603MJUFRA</t>
  </si>
  <si>
    <t>A99314C0200815MJUFRA</t>
  </si>
  <si>
    <t>Dylan</t>
  </si>
  <si>
    <t>A93061C0200603MJUFRA</t>
  </si>
  <si>
    <t>GARDEAU</t>
  </si>
  <si>
    <t>A65432C0200594MJUFRA</t>
  </si>
  <si>
    <t>GOUJON</t>
  </si>
  <si>
    <t>B91091C0200591MJUFRA</t>
  </si>
  <si>
    <t>NEDELLEC</t>
  </si>
  <si>
    <t>B90183C0200591MJUFRA</t>
  </si>
  <si>
    <t>Paul Emile</t>
  </si>
  <si>
    <t>A92206C0200591MJUFRA</t>
  </si>
  <si>
    <t>HANNOY</t>
  </si>
  <si>
    <t>C69298C0200603MJUFRA</t>
  </si>
  <si>
    <t>Karl</t>
  </si>
  <si>
    <t>LAVIEILLE</t>
  </si>
  <si>
    <t>A50317C0200603MJUFRA</t>
  </si>
  <si>
    <t>SALENT</t>
  </si>
  <si>
    <t>C54483C0200596MJUFRA</t>
  </si>
  <si>
    <t>MARROUAT</t>
  </si>
  <si>
    <t>C57781C0200603MJUFRA</t>
  </si>
  <si>
    <t>MIXTE PLANCHETTE</t>
  </si>
  <si>
    <t>B98798C0200594MJUFRA</t>
  </si>
  <si>
    <t>CREVIER</t>
  </si>
  <si>
    <t>A61008C0200604MJUFRA</t>
  </si>
  <si>
    <t>C20033C0200609MJUFRA</t>
  </si>
  <si>
    <t>CECILLON</t>
  </si>
  <si>
    <t>C30643C0200593MJUFRA</t>
  </si>
  <si>
    <t>B24480C0200603MJUFRA</t>
  </si>
  <si>
    <t>C36384C0201958MJUFRA</t>
  </si>
  <si>
    <t>LAFORSE</t>
  </si>
  <si>
    <t>C15649C0200603MJUFRA</t>
  </si>
  <si>
    <t>LARSONNEUR</t>
  </si>
  <si>
    <t>B14596C0200591MJUFRA</t>
  </si>
  <si>
    <t>C65877C0200605MJUFRA</t>
  </si>
  <si>
    <t>KERLEAU</t>
  </si>
  <si>
    <t>B58695C0200602MJUFRA</t>
  </si>
  <si>
    <t>CATHERINE MEZERAY</t>
  </si>
  <si>
    <t>C65607C0201390MJUFRA</t>
  </si>
  <si>
    <t>GOUPIL</t>
  </si>
  <si>
    <t>A47911C0200607MJUFRA</t>
  </si>
  <si>
    <t>LE TELLIER</t>
  </si>
  <si>
    <t>A65990C0200606MJUFRA</t>
  </si>
  <si>
    <t>COURSIN</t>
  </si>
  <si>
    <t>B35555C0200587MJUFRA</t>
  </si>
  <si>
    <t>B75023C0200606MJUFRA</t>
  </si>
  <si>
    <t>Gaspar</t>
  </si>
  <si>
    <t>FEYS</t>
  </si>
  <si>
    <t>C39496C0200597MJUFRA</t>
  </si>
  <si>
    <t>Paul Eloi</t>
  </si>
  <si>
    <t>BUCHARD</t>
  </si>
  <si>
    <t>C00375C0200599MJUFRA</t>
  </si>
  <si>
    <t>Tymeo</t>
  </si>
  <si>
    <t>CRAMBERT</t>
  </si>
  <si>
    <t>C08229C0200599MJUFRA</t>
  </si>
  <si>
    <t>Kylian</t>
  </si>
  <si>
    <t>LANCON</t>
  </si>
  <si>
    <t>A50320C0200603MJUFRA</t>
  </si>
  <si>
    <t>COURS MACH</t>
  </si>
  <si>
    <t>B24921C0200603MJUFRA</t>
  </si>
  <si>
    <t>B34703C0200604MJUFRA</t>
  </si>
  <si>
    <t>Jean Maxime</t>
  </si>
  <si>
    <t>BOURDON</t>
  </si>
  <si>
    <t>C04764C0200589MJUFRA</t>
  </si>
  <si>
    <t>B97314C0201449MJUFRA</t>
  </si>
  <si>
    <t>GASSELIN</t>
  </si>
  <si>
    <t>C68957C0200590MJUFRA</t>
  </si>
  <si>
    <t>BLOT</t>
  </si>
  <si>
    <t>C26315C0201449MJUFRA</t>
  </si>
  <si>
    <t>Pepin</t>
  </si>
  <si>
    <t>B73931C0200607MJUFRA</t>
  </si>
  <si>
    <t>Ilann</t>
  </si>
  <si>
    <t>A74884C0200604MJUFRA</t>
  </si>
  <si>
    <t>C57226C0201189MJUFRA</t>
  </si>
  <si>
    <t>LARONCHE</t>
  </si>
  <si>
    <t>C41817C0201772MJUFRA</t>
  </si>
  <si>
    <t>ASSELOT</t>
  </si>
  <si>
    <t>A78009C0200607MJUFRA</t>
  </si>
  <si>
    <t>C49937C0200591MJUFRA</t>
  </si>
  <si>
    <t>BIETH</t>
  </si>
  <si>
    <t>C63317C0200596MJUFRA</t>
  </si>
  <si>
    <t>FRESNARD</t>
  </si>
  <si>
    <t>C39413C0200596MJUFRA</t>
  </si>
  <si>
    <t>Henri</t>
  </si>
  <si>
    <t>GUILLOUET</t>
  </si>
  <si>
    <t>C38374C0200596MJUFRA</t>
  </si>
  <si>
    <t>KACZKOWSKI</t>
  </si>
  <si>
    <t>A72316C0200594MJUFRA</t>
  </si>
  <si>
    <t>A48346C0200594MJUFRA</t>
  </si>
  <si>
    <t>CURSCHELLAS</t>
  </si>
  <si>
    <t>C46094C0200587MJUFRA</t>
  </si>
  <si>
    <t>Mikael</t>
  </si>
  <si>
    <t>BENBRAHIM ANDALOUSSI</t>
  </si>
  <si>
    <t>B30987C0200596MJUFRA</t>
  </si>
  <si>
    <t>C39623C0200596MJUFRA</t>
  </si>
  <si>
    <t>Pierre Aymeric</t>
  </si>
  <si>
    <t>B10654C0200607MJUFRA</t>
  </si>
  <si>
    <t>LANDEMAINE</t>
  </si>
  <si>
    <t>C39123C0200593MJUFRA</t>
  </si>
  <si>
    <t>BERTELLE</t>
  </si>
  <si>
    <t>B12769C0200593MJUFRA</t>
  </si>
  <si>
    <t>C63334C0201958MJUFRA</t>
  </si>
  <si>
    <t>BONNAUDET</t>
  </si>
  <si>
    <t>A79821C0200591MJUFRA</t>
  </si>
  <si>
    <t>C59488L0200603MJUFRA</t>
  </si>
  <si>
    <t>BIENVENU</t>
  </si>
  <si>
    <t>B63845C0200591MJUFRA</t>
  </si>
  <si>
    <t>MAHIEUX</t>
  </si>
  <si>
    <t>B59340C0200591MJUFRA</t>
  </si>
  <si>
    <t>JOUZEL</t>
  </si>
  <si>
    <t>C62880C0050631FBEFRA</t>
  </si>
  <si>
    <t>ABOUA</t>
  </si>
  <si>
    <t>DINAN TRIATHLON</t>
  </si>
  <si>
    <t>C71462C0050620FBEFRA</t>
  </si>
  <si>
    <t>ARHURO</t>
  </si>
  <si>
    <t>TRIATHLON CLUB DE LOCMINE</t>
  </si>
  <si>
    <t>C75398C0050619FBEFRA</t>
  </si>
  <si>
    <t>AUFFRET</t>
  </si>
  <si>
    <t>LANNION TRIATHLON</t>
  </si>
  <si>
    <t>C60812C0050612FBEFRA</t>
  </si>
  <si>
    <t>Suzel</t>
  </si>
  <si>
    <t>BAHUON PACALLET</t>
  </si>
  <si>
    <t>QUIMPER TRIATHLON</t>
  </si>
  <si>
    <t>C79038C0050905FBEFRA</t>
  </si>
  <si>
    <t>Loise</t>
  </si>
  <si>
    <t>BENOIST</t>
  </si>
  <si>
    <t>PAYS D AURAY TRIATHLON</t>
  </si>
  <si>
    <t>C39372C0050612FBEFRA</t>
  </si>
  <si>
    <t>Yaelle</t>
  </si>
  <si>
    <t>BODENNEC</t>
  </si>
  <si>
    <t>C74537C0050785FBEFRA</t>
  </si>
  <si>
    <t>BOUDARD</t>
  </si>
  <si>
    <t>CESSON SEVIGNE TRIATHLON</t>
  </si>
  <si>
    <t>C71592C0051573FBEFRA</t>
  </si>
  <si>
    <t>BOUEDO</t>
  </si>
  <si>
    <t>LIFFRE CORMIER TRIATHLON</t>
  </si>
  <si>
    <t>C75423C0051410FBEFRA</t>
  </si>
  <si>
    <t>Laurane</t>
  </si>
  <si>
    <t>CARLACH</t>
  </si>
  <si>
    <t>PLOERMEL TRIATHLON</t>
  </si>
  <si>
    <t>C65646C0050628FBEFRA</t>
  </si>
  <si>
    <t>COBUT</t>
  </si>
  <si>
    <t>PLOEMEUR TRIATHLON</t>
  </si>
  <si>
    <t>C39062C0050612FBEFRA</t>
  </si>
  <si>
    <t>Eve</t>
  </si>
  <si>
    <t>COMMAULT</t>
  </si>
  <si>
    <t>C74807C0050785FBEFRA</t>
  </si>
  <si>
    <t>COUVERT</t>
  </si>
  <si>
    <t>C70055C0052092FBEFRA</t>
  </si>
  <si>
    <t>D ALES</t>
  </si>
  <si>
    <t>LORIENT TRIATHLON CLUB</t>
  </si>
  <si>
    <t>C50114C0050628FBEFRA</t>
  </si>
  <si>
    <t>DAGORNE</t>
  </si>
  <si>
    <t>C37486C0050638FBEFRA</t>
  </si>
  <si>
    <t>DAULY</t>
  </si>
  <si>
    <t>TRIATHLON COTE D EMERAUDE</t>
  </si>
  <si>
    <t>C52402C0050628FBEFRA</t>
  </si>
  <si>
    <t>DELCELIER</t>
  </si>
  <si>
    <t>C71883C0050620FBEFRA</t>
  </si>
  <si>
    <t>ETIENNE</t>
  </si>
  <si>
    <t>C38995C0050631FBEFRA</t>
  </si>
  <si>
    <t>FERLICOT</t>
  </si>
  <si>
    <t>C69136C0050628FBEFRA</t>
  </si>
  <si>
    <t>Awena</t>
  </si>
  <si>
    <t>C45302C0050631FBEFRA</t>
  </si>
  <si>
    <t>FORTUNE</t>
  </si>
  <si>
    <t>C38802C0050885FBEFRA</t>
  </si>
  <si>
    <t>GOFFRE</t>
  </si>
  <si>
    <t>TEAM TRIATHLON CHATEAULIN</t>
  </si>
  <si>
    <t>C10538C0050864FBEFRA</t>
  </si>
  <si>
    <t>GRAIGNIC</t>
  </si>
  <si>
    <t>GUIDEL TRIATHLON</t>
  </si>
  <si>
    <t>C56476C0050885FBEFRA</t>
  </si>
  <si>
    <t>Prunelle</t>
  </si>
  <si>
    <t>C37194C0050615FBEFRA</t>
  </si>
  <si>
    <t>Mahault</t>
  </si>
  <si>
    <t>GUYOMARD</t>
  </si>
  <si>
    <t>RENNES TRIATHLON</t>
  </si>
  <si>
    <t>C00059C0050614FBEFRA</t>
  </si>
  <si>
    <t>ASEAAC COETQUIDAN TRIATHLON</t>
  </si>
  <si>
    <t>C05645C0050628FBEFRA</t>
  </si>
  <si>
    <t>Elina</t>
  </si>
  <si>
    <t>JAMES</t>
  </si>
  <si>
    <t>C26963C0050630FBEFRA</t>
  </si>
  <si>
    <t>CHLOE</t>
  </si>
  <si>
    <t>LE BONNEC JARROUSSE</t>
  </si>
  <si>
    <t>QUIBERON TRIATHLON</t>
  </si>
  <si>
    <t>C64055C0050885FBEFRA</t>
  </si>
  <si>
    <t>Nina Lou</t>
  </si>
  <si>
    <t>C05720C0050628FBEFRA</t>
  </si>
  <si>
    <t>Laly</t>
  </si>
  <si>
    <t>LE GUENNO</t>
  </si>
  <si>
    <t>C22578C0050905FBEFRA</t>
  </si>
  <si>
    <t>LE NEZET</t>
  </si>
  <si>
    <t>C51018C0050613FBEFRA</t>
  </si>
  <si>
    <t>LE NOUVEL</t>
  </si>
  <si>
    <t>TRIATHLE VANNES</t>
  </si>
  <si>
    <t>C61458C0050879FBEFRA</t>
  </si>
  <si>
    <t>LHUISSIER</t>
  </si>
  <si>
    <t>SAINT GREGOIRE TRIATHLON</t>
  </si>
  <si>
    <t>C50899C0050785FBEFRA</t>
  </si>
  <si>
    <t>LINDREC</t>
  </si>
  <si>
    <t>C44204C0050620FBEFRA</t>
  </si>
  <si>
    <t>Rosie</t>
  </si>
  <si>
    <t>LOOTS</t>
  </si>
  <si>
    <t>C51706C0050620FBEFRA</t>
  </si>
  <si>
    <t>Aitana</t>
  </si>
  <si>
    <t>MANTELET</t>
  </si>
  <si>
    <t>C56213C0050885FBEFRA</t>
  </si>
  <si>
    <t>MATHURIN</t>
  </si>
  <si>
    <t>C47702C0050615FBEFRA</t>
  </si>
  <si>
    <t>MICHEL</t>
  </si>
  <si>
    <t>C46977C0050631FBEFRA</t>
  </si>
  <si>
    <t>Youna</t>
  </si>
  <si>
    <t>C68293C0050905FBEFRA</t>
  </si>
  <si>
    <t>ROUILLON</t>
  </si>
  <si>
    <t>B75177C0050628FBEFRA</t>
  </si>
  <si>
    <t>B84630C0052092FBEFRA</t>
  </si>
  <si>
    <t>Nelia</t>
  </si>
  <si>
    <t>THOMAS CLOCHEFERT</t>
  </si>
  <si>
    <t>C79242C0051573MBEFRA</t>
  </si>
  <si>
    <t>LE PATEZOUR</t>
  </si>
  <si>
    <t>C79258C0050629MBEFRA</t>
  </si>
  <si>
    <t>HUGO</t>
  </si>
  <si>
    <t>BERNARD</t>
  </si>
  <si>
    <t>PONTIVY TRIATHLON</t>
  </si>
  <si>
    <t>B16376C0052020MBEFRA</t>
  </si>
  <si>
    <t>Sebastiaan</t>
  </si>
  <si>
    <t>BALONDRADE</t>
  </si>
  <si>
    <t>TEAM XTREME BREIZH PERFORMANCE</t>
  </si>
  <si>
    <t>C27403C0050785MBEFRA</t>
  </si>
  <si>
    <t>C68279C0051573MBEFRA</t>
  </si>
  <si>
    <t>BEGASSE</t>
  </si>
  <si>
    <t>C70924C0052092MBEFRA</t>
  </si>
  <si>
    <t>Albin</t>
  </si>
  <si>
    <t>C23840C0050616MBEFRA</t>
  </si>
  <si>
    <t>BONE</t>
  </si>
  <si>
    <t>ECUREUILS DE PLOUAY</t>
  </si>
  <si>
    <t>C52735C0050905MBEFRA</t>
  </si>
  <si>
    <t>BOUILLET GROLLEAU</t>
  </si>
  <si>
    <t>C72899C0050632MBEFRA</t>
  </si>
  <si>
    <t>BOULANGER</t>
  </si>
  <si>
    <t>MORLAIX TRIATHLON</t>
  </si>
  <si>
    <t>C72856C0050619MBEFRA</t>
  </si>
  <si>
    <t>Idriss</t>
  </si>
  <si>
    <t>BOURDIER</t>
  </si>
  <si>
    <t>C62742C0051573MBEFRA</t>
  </si>
  <si>
    <t>BRUNET</t>
  </si>
  <si>
    <t>C32260C0050614MBEFRA</t>
  </si>
  <si>
    <t>C52446C0050885MBEFRA</t>
  </si>
  <si>
    <t>CORNEC RANNOU</t>
  </si>
  <si>
    <t>C69292C0050628MBEFRA</t>
  </si>
  <si>
    <t>COUEDO</t>
  </si>
  <si>
    <t>C74836C0050619MBEFRA</t>
  </si>
  <si>
    <t>CRAND</t>
  </si>
  <si>
    <t>C64193C0050905MBEFRA</t>
  </si>
  <si>
    <t>B28461C0050785MBEFRA</t>
  </si>
  <si>
    <t>EMILE</t>
  </si>
  <si>
    <t>DOLIBEAU</t>
  </si>
  <si>
    <t>C36682C0050615MBEFRA</t>
  </si>
  <si>
    <t>Nail</t>
  </si>
  <si>
    <t>DUBOSQ</t>
  </si>
  <si>
    <t>C61923C0050630MBEFRA</t>
  </si>
  <si>
    <t>C65019C0050612MBEFRA</t>
  </si>
  <si>
    <t>IsmaEl</t>
  </si>
  <si>
    <t>EL ATTAR</t>
  </si>
  <si>
    <t>C76328C0050619MBEFRA</t>
  </si>
  <si>
    <t>Nael</t>
  </si>
  <si>
    <t>EUZEN</t>
  </si>
  <si>
    <t>C55956C0050885MBEFRA</t>
  </si>
  <si>
    <t>MAXENCE</t>
  </si>
  <si>
    <t>C61141C0050616MBEFRA</t>
  </si>
  <si>
    <t>GOINEAU</t>
  </si>
  <si>
    <t>C63949C0052092MBEFRA</t>
  </si>
  <si>
    <t>NORMAN</t>
  </si>
  <si>
    <t>GRIMAL LEONACHE</t>
  </si>
  <si>
    <t>C63843C0050628MBEFRA</t>
  </si>
  <si>
    <t>HYBOIS</t>
  </si>
  <si>
    <t>C65240C0050612MBEFRA</t>
  </si>
  <si>
    <t>JACQUOT</t>
  </si>
  <si>
    <t>C59652C0050622MBEFRA</t>
  </si>
  <si>
    <t>JAFFRES</t>
  </si>
  <si>
    <t>DAUPHINS DE L`ELORN LANDERNEAU</t>
  </si>
  <si>
    <t>C64761C0050905MBEFRA</t>
  </si>
  <si>
    <t>JAUBERT</t>
  </si>
  <si>
    <t>C71541C0050885MBEFRA</t>
  </si>
  <si>
    <t>Mayronn</t>
  </si>
  <si>
    <t>LAMOUR</t>
  </si>
  <si>
    <t>C73323C0050629MBEFRA</t>
  </si>
  <si>
    <t>LE NEAL</t>
  </si>
  <si>
    <t>C72695C0050630MBEFRA</t>
  </si>
  <si>
    <t>LEBRETON BERTIN</t>
  </si>
  <si>
    <t>C22691C0050622MBEFRA</t>
  </si>
  <si>
    <t>MATILIN</t>
  </si>
  <si>
    <t>LEICK</t>
  </si>
  <si>
    <t>C64958C0050905MBEFRA</t>
  </si>
  <si>
    <t>GAULTIER</t>
  </si>
  <si>
    <t>C50888C0050879MBEFRA</t>
  </si>
  <si>
    <t>LETORT</t>
  </si>
  <si>
    <t>C66883C0050612MBEFRA</t>
  </si>
  <si>
    <t>LOSSOUARN</t>
  </si>
  <si>
    <t>C26757C0050620MBEFRA</t>
  </si>
  <si>
    <t>GABIN</t>
  </si>
  <si>
    <t>MANDART</t>
  </si>
  <si>
    <t>C36278C0050612MBEFRA</t>
  </si>
  <si>
    <t>Youen</t>
  </si>
  <si>
    <t>MIOSSEC</t>
  </si>
  <si>
    <t>C19288C0050614MBEFRA</t>
  </si>
  <si>
    <t>Trystan</t>
  </si>
  <si>
    <t>C22595C0050622MBEFRA</t>
  </si>
  <si>
    <t>MERWEN</t>
  </si>
  <si>
    <t>MORET</t>
  </si>
  <si>
    <t>C75874C0050629MBEFRA</t>
  </si>
  <si>
    <t>MORVAN</t>
  </si>
  <si>
    <t>C26620C0050628MBEFRA</t>
  </si>
  <si>
    <t>NIZAK</t>
  </si>
  <si>
    <t>C74976C0050620MBEFRA</t>
  </si>
  <si>
    <t>NORMIER</t>
  </si>
  <si>
    <t>C59056C0050615MBEFRA</t>
  </si>
  <si>
    <t>NOURISSON</t>
  </si>
  <si>
    <t>C36492C0050615MBEFRA</t>
  </si>
  <si>
    <t>C47638C0050885MBEFRA</t>
  </si>
  <si>
    <t>C59127C0050615MBEFRA</t>
  </si>
  <si>
    <t>PISTIAUX</t>
  </si>
  <si>
    <t>C69390C0050628MBEFRA</t>
  </si>
  <si>
    <t>QUENTEL</t>
  </si>
  <si>
    <t>C77249C0050622MBEFRA</t>
  </si>
  <si>
    <t>Louenn</t>
  </si>
  <si>
    <t>RAVARD</t>
  </si>
  <si>
    <t>C44791C0050614MBEFRA</t>
  </si>
  <si>
    <t>RENOUL</t>
  </si>
  <si>
    <t>B81638C0050628MBEFRA</t>
  </si>
  <si>
    <t>ROGULUS</t>
  </si>
  <si>
    <t>C62730C0050638MBEFRA</t>
  </si>
  <si>
    <t>ROSSIGNOL</t>
  </si>
  <si>
    <t>C64149C0050879MBEFRA</t>
  </si>
  <si>
    <t>SCHMITT</t>
  </si>
  <si>
    <t>C18455C0050905MBEFRA</t>
  </si>
  <si>
    <t>TENANT</t>
  </si>
  <si>
    <t>C60711C0050628MBEFRA</t>
  </si>
  <si>
    <t>WOZNIAK</t>
  </si>
  <si>
    <t>C66544C0050628MBEFRA</t>
  </si>
  <si>
    <t>YVON</t>
  </si>
  <si>
    <t>C58617C0050629FMIFRA</t>
  </si>
  <si>
    <t>AABI</t>
  </si>
  <si>
    <t>C47997C0050629FMIFRA</t>
  </si>
  <si>
    <t>Malouenn</t>
  </si>
  <si>
    <t>ALLANO TISON</t>
  </si>
  <si>
    <t>C22726C0050615FMIFRA</t>
  </si>
  <si>
    <t>ARAMAN</t>
  </si>
  <si>
    <t>C49997C0050612FMIFRA</t>
  </si>
  <si>
    <t>BERRIET</t>
  </si>
  <si>
    <t>C17863C0050905FMIFRA</t>
  </si>
  <si>
    <t>BESREST</t>
  </si>
  <si>
    <t>C38215C0051573FMIFRA</t>
  </si>
  <si>
    <t>BIZET</t>
  </si>
  <si>
    <t>B82273C0050614FMIFRA</t>
  </si>
  <si>
    <t>BOITEL</t>
  </si>
  <si>
    <t>C69202C0050614FMIFRA</t>
  </si>
  <si>
    <t>Luane</t>
  </si>
  <si>
    <t>BREUX</t>
  </si>
  <si>
    <t>C68340C0050613FMIFRA</t>
  </si>
  <si>
    <t>CAUDARD</t>
  </si>
  <si>
    <t>C60830C0050612FMIFRA</t>
  </si>
  <si>
    <t>C18982C0050614FMIFRA</t>
  </si>
  <si>
    <t>LISON</t>
  </si>
  <si>
    <t>COULON</t>
  </si>
  <si>
    <t>C49532C0050629FMIFRA</t>
  </si>
  <si>
    <t>CROLAIS</t>
  </si>
  <si>
    <t>C39156C0050638FMIFRA</t>
  </si>
  <si>
    <t>LAURA</t>
  </si>
  <si>
    <t>DANIEL</t>
  </si>
  <si>
    <t>C18266C0050879FMIFRA</t>
  </si>
  <si>
    <t>DELACROIX</t>
  </si>
  <si>
    <t>C54420C0050622FMIFRA</t>
  </si>
  <si>
    <t>FEGER</t>
  </si>
  <si>
    <t>B09226C0050616FMIFRA</t>
  </si>
  <si>
    <t>GAINCHE</t>
  </si>
  <si>
    <t>C43922C0050905FMIFRA</t>
  </si>
  <si>
    <t>YUna</t>
  </si>
  <si>
    <t>GALLOU</t>
  </si>
  <si>
    <t>C72782C0051410FMIFRA</t>
  </si>
  <si>
    <t>C69622C0050614FMIROU</t>
  </si>
  <si>
    <t>Teodora</t>
  </si>
  <si>
    <t>HATMAN LEON</t>
  </si>
  <si>
    <t>B08268C0050613FMIFRA</t>
  </si>
  <si>
    <t>AGATHE</t>
  </si>
  <si>
    <t>JEGOU</t>
  </si>
  <si>
    <t>C50141C0050622FMIFRA</t>
  </si>
  <si>
    <t>Apoline</t>
  </si>
  <si>
    <t>JEZEQUEL</t>
  </si>
  <si>
    <t>C71667C0050620FMIFRA</t>
  </si>
  <si>
    <t>KERNEUR</t>
  </si>
  <si>
    <t>C60551C0050638FMIFRA</t>
  </si>
  <si>
    <t>LANCIOT</t>
  </si>
  <si>
    <t>C66732C0050864FMIFRA</t>
  </si>
  <si>
    <t>LANSARD</t>
  </si>
  <si>
    <t>B86419C0050905FMIFRA</t>
  </si>
  <si>
    <t>LE CHAPELAIN GIMENEZ</t>
  </si>
  <si>
    <t>C41207C0051886FMIFRA</t>
  </si>
  <si>
    <t>Fany</t>
  </si>
  <si>
    <t>LE MORVAN</t>
  </si>
  <si>
    <t>MEWEN TRIATHLON AVENTURE</t>
  </si>
  <si>
    <t>A95834C0050616FMIFRA</t>
  </si>
  <si>
    <t>Augustine</t>
  </si>
  <si>
    <t>LE PARC</t>
  </si>
  <si>
    <t>C39749C0050905FMIFRA</t>
  </si>
  <si>
    <t>Lily Rose</t>
  </si>
  <si>
    <t>LE SAUX</t>
  </si>
  <si>
    <t>C38657C0050879FMIFRA</t>
  </si>
  <si>
    <t>LEBRETON RICHER</t>
  </si>
  <si>
    <t>C67214C0050612FMIFRA</t>
  </si>
  <si>
    <t>Zelie</t>
  </si>
  <si>
    <t>LEJEUNE RASTOLL</t>
  </si>
  <si>
    <t>C19203C0050879FMIFRA</t>
  </si>
  <si>
    <t>LEVACHER</t>
  </si>
  <si>
    <t>C67934C0050614FMIFRA</t>
  </si>
  <si>
    <t>Amaya</t>
  </si>
  <si>
    <t>LIZARD</t>
  </si>
  <si>
    <t>C24829C0050615FMIFRA</t>
  </si>
  <si>
    <t>Agathe</t>
  </si>
  <si>
    <t>LOJOU</t>
  </si>
  <si>
    <t>C66075C0051886FMIFRA</t>
  </si>
  <si>
    <t>LORAND</t>
  </si>
  <si>
    <t>B35769C0050620FMIFRA</t>
  </si>
  <si>
    <t>AUXANE</t>
  </si>
  <si>
    <t>MASSOT</t>
  </si>
  <si>
    <t>B86565C0050620FMIFRA</t>
  </si>
  <si>
    <t>MARION</t>
  </si>
  <si>
    <t>MOQUET</t>
  </si>
  <si>
    <t>C45160C0050614FMIFRA</t>
  </si>
  <si>
    <t>NALBANTOGLU</t>
  </si>
  <si>
    <t>C41057C0051886FMIFRA</t>
  </si>
  <si>
    <t>C24884C0050614FMIFRA</t>
  </si>
  <si>
    <t>SOUANE</t>
  </si>
  <si>
    <t>A93058C0050615FMIFRA</t>
  </si>
  <si>
    <t>SIMONNEAUX</t>
  </si>
  <si>
    <t>C36008C0050615FMIFRA</t>
  </si>
  <si>
    <t>SUPPI</t>
  </si>
  <si>
    <t>C42453C0050629FMIFRA</t>
  </si>
  <si>
    <t>C62265C0050631FMIFRA</t>
  </si>
  <si>
    <t>THOMMEREL</t>
  </si>
  <si>
    <t>C79042C0050613MMIFRA</t>
  </si>
  <si>
    <t>RIAUX</t>
  </si>
  <si>
    <t>C78024C0050613MMIFRA</t>
  </si>
  <si>
    <t>MATHYS</t>
  </si>
  <si>
    <t>JABINET</t>
  </si>
  <si>
    <t>C78054C0050785MMIFRA</t>
  </si>
  <si>
    <t>AUGU PITEL</t>
  </si>
  <si>
    <t>C66280C0050631MMIFRA</t>
  </si>
  <si>
    <t>Charly</t>
  </si>
  <si>
    <t>C68206C0052092MMIFRA</t>
  </si>
  <si>
    <t>BERNAT</t>
  </si>
  <si>
    <t>C73308C0051113MMIFRA</t>
  </si>
  <si>
    <t>BERTHO</t>
  </si>
  <si>
    <t>VAL ANDRE TRIATHLON</t>
  </si>
  <si>
    <t>C52068C0050631MMIFRA</t>
  </si>
  <si>
    <t>BODENES</t>
  </si>
  <si>
    <t>C59527C0050905MMIFRA</t>
  </si>
  <si>
    <t>BOTHUA</t>
  </si>
  <si>
    <t>C38341C0050612MMIFRA</t>
  </si>
  <si>
    <t>BOULET</t>
  </si>
  <si>
    <t>C21252C0050613MMIFRA</t>
  </si>
  <si>
    <t>C72126C0050630MMIFRA</t>
  </si>
  <si>
    <t>Tao</t>
  </si>
  <si>
    <t>CADORET</t>
  </si>
  <si>
    <t>C47661C0050620MMIFRA</t>
  </si>
  <si>
    <t>EDEN</t>
  </si>
  <si>
    <t>CANCOUET</t>
  </si>
  <si>
    <t>C70850C0051410MMIFRA</t>
  </si>
  <si>
    <t>Chomaud</t>
  </si>
  <si>
    <t>CELESTE</t>
  </si>
  <si>
    <t>C66431C0050885MMIFRA</t>
  </si>
  <si>
    <t>C39753C0050885MMIFRA</t>
  </si>
  <si>
    <t>Milig</t>
  </si>
  <si>
    <t>COCHARD</t>
  </si>
  <si>
    <t>C70564C0050625MMIFRA</t>
  </si>
  <si>
    <t>Sael</t>
  </si>
  <si>
    <t>SAINT BRIEUC TRIATHLON</t>
  </si>
  <si>
    <t>C18971C0050614MMIFRA</t>
  </si>
  <si>
    <t>B70539C0050638MMIFRA</t>
  </si>
  <si>
    <t>C69118C0050628MMIFRA</t>
  </si>
  <si>
    <t>C63151C0050631MMIFRA</t>
  </si>
  <si>
    <t>DUFAIT</t>
  </si>
  <si>
    <t>C44776C0050614MMIFRA</t>
  </si>
  <si>
    <t>ESNAUD</t>
  </si>
  <si>
    <t>B84907C0050631MMIFRA</t>
  </si>
  <si>
    <t>C26527C0050631MMIFRA</t>
  </si>
  <si>
    <t>FOUGERAY</t>
  </si>
  <si>
    <t>C47608C0050644MMIFRA</t>
  </si>
  <si>
    <t>FOURMONT</t>
  </si>
  <si>
    <t>TRIATHLON CLUB DU PAYS DE MUZILLAC</t>
  </si>
  <si>
    <t>C48946C0050616MMIFRA</t>
  </si>
  <si>
    <t>C40520C0050631MMIFRA</t>
  </si>
  <si>
    <t>GRISON</t>
  </si>
  <si>
    <t>B88686C0050785MMIFRA</t>
  </si>
  <si>
    <t>Sina</t>
  </si>
  <si>
    <t>GUEDEU LEFEUVRE</t>
  </si>
  <si>
    <t>C27648C0050620MMIFRA</t>
  </si>
  <si>
    <t>GUILLEMOT</t>
  </si>
  <si>
    <t>C65772C0050631MMIFRA</t>
  </si>
  <si>
    <t>HAMONIAUX</t>
  </si>
  <si>
    <t>C47413C0052092MMIFRA</t>
  </si>
  <si>
    <t>HARDY</t>
  </si>
  <si>
    <t>B72029C0050631MMIFRA</t>
  </si>
  <si>
    <t>Sulian</t>
  </si>
  <si>
    <t>B62427C0050616MMIFRA</t>
  </si>
  <si>
    <t>HONEL</t>
  </si>
  <si>
    <t>B61920C0050614MMIFRA</t>
  </si>
  <si>
    <t>B91385C0052092MMIFRA</t>
  </si>
  <si>
    <t>JEHANNO</t>
  </si>
  <si>
    <t>B87160C0050631MMIFRA</t>
  </si>
  <si>
    <t>LAGOGUE</t>
  </si>
  <si>
    <t>B61878C0050785MMIFRA</t>
  </si>
  <si>
    <t>LANCHOU</t>
  </si>
  <si>
    <t>B07238C0050616MMIFRA</t>
  </si>
  <si>
    <t>LE BAIL</t>
  </si>
  <si>
    <t>C57669C0050905MMIFRA</t>
  </si>
  <si>
    <t>LE BRIS</t>
  </si>
  <si>
    <t>C71183C0050620MMIFRA</t>
  </si>
  <si>
    <t>LE GALLIARD</t>
  </si>
  <si>
    <t>C51052C0050785MMIFRA</t>
  </si>
  <si>
    <t>LUCIEN</t>
  </si>
  <si>
    <t>LE LAIN</t>
  </si>
  <si>
    <t>B63167C0050629MMIFRA</t>
  </si>
  <si>
    <t>Mangely</t>
  </si>
  <si>
    <t>LE MINIER</t>
  </si>
  <si>
    <t>C02675C0050629MMIFRA</t>
  </si>
  <si>
    <t>LE PORT</t>
  </si>
  <si>
    <t>B38624C0052092MMIFRA</t>
  </si>
  <si>
    <t>LE SAUCE</t>
  </si>
  <si>
    <t>C43836C0050629MMIFRA</t>
  </si>
  <si>
    <t>LE TEXIER TONNERRE</t>
  </si>
  <si>
    <t>C72125C0050630MMIFRA</t>
  </si>
  <si>
    <t>C37183C0050638MMIFRA</t>
  </si>
  <si>
    <t>LEPERLIER</t>
  </si>
  <si>
    <t>C42493C0050629MMIFRA</t>
  </si>
  <si>
    <t>LONGE</t>
  </si>
  <si>
    <t>C44639C0050620MMIFRA</t>
  </si>
  <si>
    <t>C47721C0050625MMIFRA</t>
  </si>
  <si>
    <t>LUGAND</t>
  </si>
  <si>
    <t>C62469C0050612MMIFRA</t>
  </si>
  <si>
    <t>GUSTAVO</t>
  </si>
  <si>
    <t>MARCADE</t>
  </si>
  <si>
    <t>C73805C0050905MMIFRA</t>
  </si>
  <si>
    <t>NATTAN</t>
  </si>
  <si>
    <t>MASSARD</t>
  </si>
  <si>
    <t>C59141C0050613MMIFRA</t>
  </si>
  <si>
    <t>C41423C0050885MMIFRA</t>
  </si>
  <si>
    <t>Jeremy</t>
  </si>
  <si>
    <t>C25787C0050631MMIITA</t>
  </si>
  <si>
    <t>Monib</t>
  </si>
  <si>
    <t>MEJJAD</t>
  </si>
  <si>
    <t>C27001C0050622MMIFRA</t>
  </si>
  <si>
    <t>Manech</t>
  </si>
  <si>
    <t>MORANTIN</t>
  </si>
  <si>
    <t>B75911C0050631MMIFRA</t>
  </si>
  <si>
    <t>NEAUD</t>
  </si>
  <si>
    <t>C67021C0050631MMIFRA</t>
  </si>
  <si>
    <t>NTSAKALA</t>
  </si>
  <si>
    <t>C53654C0050785MMIFRA</t>
  </si>
  <si>
    <t>ODASSO</t>
  </si>
  <si>
    <t>C67273C0050615MMIFRA</t>
  </si>
  <si>
    <t>OWCZARCZAK</t>
  </si>
  <si>
    <t>C47455C0052092MMIFRA</t>
  </si>
  <si>
    <t>PEDRON</t>
  </si>
  <si>
    <t>C32797C0050627MMIFRA</t>
  </si>
  <si>
    <t>PELLIET GERARD</t>
  </si>
  <si>
    <t>CNP REDON</t>
  </si>
  <si>
    <t>C65006C0050864MMIFRA</t>
  </si>
  <si>
    <t>Briac</t>
  </si>
  <si>
    <t>PENNEC</t>
  </si>
  <si>
    <t>B31121C0050631MMIFRA</t>
  </si>
  <si>
    <t>C44901C0050620MMIFRA</t>
  </si>
  <si>
    <t>Tytouan</t>
  </si>
  <si>
    <t>PONCOT BERGER</t>
  </si>
  <si>
    <t>C33243C0050630MMIFRA</t>
  </si>
  <si>
    <t>Marlow</t>
  </si>
  <si>
    <t>PREVOST JEANNOL</t>
  </si>
  <si>
    <t>C71179C0050620MMIFRA</t>
  </si>
  <si>
    <t>RAGUENES</t>
  </si>
  <si>
    <t>B88382C0050905MMIFRA</t>
  </si>
  <si>
    <t>RAULT</t>
  </si>
  <si>
    <t>C61832C0051410MMIFRA</t>
  </si>
  <si>
    <t>RUAUD</t>
  </si>
  <si>
    <t>C25369C0050628MMIFRA</t>
  </si>
  <si>
    <t>CHARLIE</t>
  </si>
  <si>
    <t>SAHUN ADRET</t>
  </si>
  <si>
    <t>C57998C0050612MMIFRA</t>
  </si>
  <si>
    <t>Thiago</t>
  </si>
  <si>
    <t>SEVERINO</t>
  </si>
  <si>
    <t>A96879C0050615MMIFRA</t>
  </si>
  <si>
    <t>C48744C0052092MMIFRA</t>
  </si>
  <si>
    <t>LUBIN</t>
  </si>
  <si>
    <t>TARBEZ</t>
  </si>
  <si>
    <t>C38814C0050615MMIFRA</t>
  </si>
  <si>
    <t>TRIBODET</t>
  </si>
  <si>
    <t>C27281C0050905FMIFRA</t>
  </si>
  <si>
    <t>Elise</t>
  </si>
  <si>
    <t>C72894C0050620FMIFRA</t>
  </si>
  <si>
    <t>C03564C0050629FMIFRA</t>
  </si>
  <si>
    <t>C43484C0050639FMIFRA</t>
  </si>
  <si>
    <t>BIHAN</t>
  </si>
  <si>
    <t>BROCELIANDE TRIATHLON</t>
  </si>
  <si>
    <t>C74541C0050620FMIFRA</t>
  </si>
  <si>
    <t>Louann</t>
  </si>
  <si>
    <t>BOULVEN</t>
  </si>
  <si>
    <t>C77708C0050631FMIFRA</t>
  </si>
  <si>
    <t>Sixtine</t>
  </si>
  <si>
    <t>BOURGEON</t>
  </si>
  <si>
    <t>B14098C0050616FMIFRA</t>
  </si>
  <si>
    <t>RIPNEL</t>
  </si>
  <si>
    <t>CAMILLE</t>
  </si>
  <si>
    <t>C51035C0050785FMIFRA</t>
  </si>
  <si>
    <t>Eliette</t>
  </si>
  <si>
    <t>COLLOC</t>
  </si>
  <si>
    <t>C75913C0051785FMIFRA</t>
  </si>
  <si>
    <t>Jane</t>
  </si>
  <si>
    <t>CORBOLIOU</t>
  </si>
  <si>
    <t>LOCQUIREC TRIATHLON</t>
  </si>
  <si>
    <t>C36849C0050613FMIFRA</t>
  </si>
  <si>
    <t>CORRE</t>
  </si>
  <si>
    <t>C76188C0050785FMIFRA</t>
  </si>
  <si>
    <t>B81294C0050629FMIFRA</t>
  </si>
  <si>
    <t>FRITSCH</t>
  </si>
  <si>
    <t>C22593C0050905FMIFRA</t>
  </si>
  <si>
    <t>B11719C0050864FMIFRA</t>
  </si>
  <si>
    <t>C70106C0050613FMIFRA</t>
  </si>
  <si>
    <t>Diane</t>
  </si>
  <si>
    <t>KERAMBELLEC</t>
  </si>
  <si>
    <t>C08681C0050905FMIFRA</t>
  </si>
  <si>
    <t>LE MOING</t>
  </si>
  <si>
    <t>C73426C0050629FMIFRA</t>
  </si>
  <si>
    <t>Maria Sophie</t>
  </si>
  <si>
    <t>C73295C0050620FMIFRA</t>
  </si>
  <si>
    <t>LOU</t>
  </si>
  <si>
    <t>LE POTIER</t>
  </si>
  <si>
    <t>C75859C0050629FMIFRA</t>
  </si>
  <si>
    <t>MAILLOT</t>
  </si>
  <si>
    <t>C55321C0050631FMIFRA</t>
  </si>
  <si>
    <t>C47755C0050631FMIITA</t>
  </si>
  <si>
    <t>Nour</t>
  </si>
  <si>
    <t>C74536C0050885FMIFRA</t>
  </si>
  <si>
    <t>C18530C0050864FMIFRA</t>
  </si>
  <si>
    <t>C52355C0050613FMIFRA</t>
  </si>
  <si>
    <t>OSMONT</t>
  </si>
  <si>
    <t>C09276C0050785FMIFRA</t>
  </si>
  <si>
    <t>PERROT BOSCHER</t>
  </si>
  <si>
    <t>C02956C0050631FMIFRA</t>
  </si>
  <si>
    <t>Ennea</t>
  </si>
  <si>
    <t>REYNAERT</t>
  </si>
  <si>
    <t>C38275C0050613FMIFRA</t>
  </si>
  <si>
    <t>TERNIL</t>
  </si>
  <si>
    <t>C51002C0050619FMIFRA</t>
  </si>
  <si>
    <t>VILLENEUVE</t>
  </si>
  <si>
    <t>C22801C0050622FCAFRA</t>
  </si>
  <si>
    <t>LAURENN</t>
  </si>
  <si>
    <t>ABGRALL</t>
  </si>
  <si>
    <t>B91167C0051573FCAFRA</t>
  </si>
  <si>
    <t>C53324C0051930FCAFRA</t>
  </si>
  <si>
    <t>BAHEZRE</t>
  </si>
  <si>
    <t>ENTENTE HAUTE BRETAGNE TRIATHLON</t>
  </si>
  <si>
    <t>B37580C0050628FCAFRA</t>
  </si>
  <si>
    <t>BAILLE</t>
  </si>
  <si>
    <t>A41722C0052020FCAFRA</t>
  </si>
  <si>
    <t>Malivey</t>
  </si>
  <si>
    <t>C24682C0050615FCAFRA</t>
  </si>
  <si>
    <t>Mona</t>
  </si>
  <si>
    <t>BERNESCHI</t>
  </si>
  <si>
    <t>C00207C0051930FCAFRA</t>
  </si>
  <si>
    <t>C01329C0051573FCAFRA</t>
  </si>
  <si>
    <t>C05608C0050631FCAFRA</t>
  </si>
  <si>
    <t>BOURGEVIN</t>
  </si>
  <si>
    <t>C46412C0050614FCAFRA</t>
  </si>
  <si>
    <t>BRIAND</t>
  </si>
  <si>
    <t>C44289C0050631FCAFRA</t>
  </si>
  <si>
    <t>CASSIGNEUL</t>
  </si>
  <si>
    <t>C22503C0051573FCAFRA</t>
  </si>
  <si>
    <t>COATANEA</t>
  </si>
  <si>
    <t>C46166C0050628FCAFRA</t>
  </si>
  <si>
    <t>Alize</t>
  </si>
  <si>
    <t>COURTILLE</t>
  </si>
  <si>
    <t>C60931C0050638FCAFRA</t>
  </si>
  <si>
    <t>C72234C0050625FCAFRA</t>
  </si>
  <si>
    <t>DENNEULIN</t>
  </si>
  <si>
    <t>C66786C0051886FCAFRA</t>
  </si>
  <si>
    <t>Darina</t>
  </si>
  <si>
    <t>EON</t>
  </si>
  <si>
    <t>C68273C0051886FCAFRA</t>
  </si>
  <si>
    <t>FILLATRE</t>
  </si>
  <si>
    <t>C66429C0050885FCAFRA</t>
  </si>
  <si>
    <t>Ethel</t>
  </si>
  <si>
    <t>GAGNOT</t>
  </si>
  <si>
    <t>A98879C0050631FCAFRA</t>
  </si>
  <si>
    <t>Alienor</t>
  </si>
  <si>
    <t>GARRIC</t>
  </si>
  <si>
    <t>C00520C0050614FCAFRA</t>
  </si>
  <si>
    <t>C62675C0050885FCAFRA</t>
  </si>
  <si>
    <t>C62284C0050615FCAFRA</t>
  </si>
  <si>
    <t>JOO HEUZE</t>
  </si>
  <si>
    <t>C27909C0051808FCAFRA</t>
  </si>
  <si>
    <t>Erell</t>
  </si>
  <si>
    <t>KERLOC H DAGORN</t>
  </si>
  <si>
    <t>CAP SIZUN CYCLISME</t>
  </si>
  <si>
    <t>C77064C0050625FCAFRA</t>
  </si>
  <si>
    <t>C20827C0050613FCAFRA</t>
  </si>
  <si>
    <t>LE BRAS</t>
  </si>
  <si>
    <t>C26544C0050620FCAFRA</t>
  </si>
  <si>
    <t>LYSSIA</t>
  </si>
  <si>
    <t>LE BRESTEC</t>
  </si>
  <si>
    <t>C27072C0050620FCAFRA</t>
  </si>
  <si>
    <t>MARIE</t>
  </si>
  <si>
    <t>LE BRETON</t>
  </si>
  <si>
    <t>A76102C0050616FCAFRA</t>
  </si>
  <si>
    <t>NOEMIE</t>
  </si>
  <si>
    <t>LE DANVIC</t>
  </si>
  <si>
    <t>C27255C0052092FCAFRA</t>
  </si>
  <si>
    <t>LE GROGNEC</t>
  </si>
  <si>
    <t>C41235C0051886FCAFRA</t>
  </si>
  <si>
    <t>B59737C0050628FCAFRA</t>
  </si>
  <si>
    <t>LE NILLON</t>
  </si>
  <si>
    <t>C35371C0050629FCAFRA</t>
  </si>
  <si>
    <t>LE PENNEC</t>
  </si>
  <si>
    <t>A88822C0050620FCAFRA</t>
  </si>
  <si>
    <t>LOUET</t>
  </si>
  <si>
    <t>C63509C0050612FCAFRA</t>
  </si>
  <si>
    <t>B11375C0050615FCAFRA</t>
  </si>
  <si>
    <t>Lenais</t>
  </si>
  <si>
    <t>MAUNY</t>
  </si>
  <si>
    <t>C59088C0050615FCAFRA</t>
  </si>
  <si>
    <t>MELAINE</t>
  </si>
  <si>
    <t>C29677C0050649FCAFRA</t>
  </si>
  <si>
    <t>Alhana</t>
  </si>
  <si>
    <t>MOUCHE</t>
  </si>
  <si>
    <t>IROISE TRIATHLON</t>
  </si>
  <si>
    <t>C78194C0050614FCAFRA</t>
  </si>
  <si>
    <t>C70602C0050625FCAFRA</t>
  </si>
  <si>
    <t>Yana</t>
  </si>
  <si>
    <t>PELE</t>
  </si>
  <si>
    <t>C65653C0051886FCAFRA</t>
  </si>
  <si>
    <t>C23453C0051886FCAFRA</t>
  </si>
  <si>
    <t>C49408C0050879FCAFRA</t>
  </si>
  <si>
    <t>POUYADOUX</t>
  </si>
  <si>
    <t>C64376C0050616FCAFRA</t>
  </si>
  <si>
    <t>Lyana</t>
  </si>
  <si>
    <t>C73314C0050622FCAFRA</t>
  </si>
  <si>
    <t>Klara</t>
  </si>
  <si>
    <t>SAOS</t>
  </si>
  <si>
    <t>C21215C0051573FCAFRA</t>
  </si>
  <si>
    <t>SLIMANI</t>
  </si>
  <si>
    <t>C46154C0050615FCAFRA</t>
  </si>
  <si>
    <t>BILLOT</t>
  </si>
  <si>
    <t>SUZIE</t>
  </si>
  <si>
    <t>C71640C0050629FCAFRA</t>
  </si>
  <si>
    <t>TOULGOAT</t>
  </si>
  <si>
    <t>B09839C0050637FCAFRA</t>
  </si>
  <si>
    <t>Marie Faustine</t>
  </si>
  <si>
    <t>BREST TRIATHLON</t>
  </si>
  <si>
    <t>C49419C0050864FCAFRA</t>
  </si>
  <si>
    <t>URVOY</t>
  </si>
  <si>
    <t>C73153C0051540FCAFRA</t>
  </si>
  <si>
    <t>KERHUON TRIATHLON</t>
  </si>
  <si>
    <t>C20509C0050622MCAFRA</t>
  </si>
  <si>
    <t>APPERE</t>
  </si>
  <si>
    <t>B38571C0050905MCAFRA</t>
  </si>
  <si>
    <t>C15752C0050619MCAFRA</t>
  </si>
  <si>
    <t>C71128C0050879MCAFRA</t>
  </si>
  <si>
    <t>Kledenn</t>
  </si>
  <si>
    <t>BARRE</t>
  </si>
  <si>
    <t>C07499C0050629MCAFRA</t>
  </si>
  <si>
    <t>C24676C0050631MCAFRA</t>
  </si>
  <si>
    <t>BEURTON</t>
  </si>
  <si>
    <t>C60848C0050885MCAFRA</t>
  </si>
  <si>
    <t>Ael</t>
  </si>
  <si>
    <t>BLONDEAU</t>
  </si>
  <si>
    <t>B74159C0050613MCAFRA</t>
  </si>
  <si>
    <t>BOUCHEREAU</t>
  </si>
  <si>
    <t>C74804C0050613MCAFRA</t>
  </si>
  <si>
    <t>BRANGOULO</t>
  </si>
  <si>
    <t>A94060C0050614MCAFRA</t>
  </si>
  <si>
    <t>BREAUD</t>
  </si>
  <si>
    <t>C66525C0050615MCAFRA</t>
  </si>
  <si>
    <t>BREMER</t>
  </si>
  <si>
    <t>C26312C0050785MCAFRA</t>
  </si>
  <si>
    <t>C26309C0050785MCAFRA</t>
  </si>
  <si>
    <t>C28755C0050767MCAFRA</t>
  </si>
  <si>
    <t>BUANNIC GUIRRIEC</t>
  </si>
  <si>
    <t>TRIATHLON BIGOUDEN</t>
  </si>
  <si>
    <t>C69480C0050635MCAFRA</t>
  </si>
  <si>
    <t>CAILLIBOT</t>
  </si>
  <si>
    <t>KEMPERLE TRIATHLON</t>
  </si>
  <si>
    <t>B32428C0050630MCAFRA</t>
  </si>
  <si>
    <t>Melvyn</t>
  </si>
  <si>
    <t>CAPPE</t>
  </si>
  <si>
    <t>C01318C0050879MCAFRA</t>
  </si>
  <si>
    <t>Gonzague</t>
  </si>
  <si>
    <t>CAROFF</t>
  </si>
  <si>
    <t>C48909C0050629MCAFRA</t>
  </si>
  <si>
    <t>CAUDAL LHERMITTE</t>
  </si>
  <si>
    <t>C08196C0051930MCAFRA</t>
  </si>
  <si>
    <t>CHAGNY</t>
  </si>
  <si>
    <t>C38190C0050885MCAFRA</t>
  </si>
  <si>
    <t>CHARPENTIER</t>
  </si>
  <si>
    <t>C27262C0050627MCAFRA</t>
  </si>
  <si>
    <t>CHERON</t>
  </si>
  <si>
    <t>C24890C0050625MCAFRA</t>
  </si>
  <si>
    <t>CLINQUART</t>
  </si>
  <si>
    <t>B41434C0050628MCAFRA</t>
  </si>
  <si>
    <t>Kaelig</t>
  </si>
  <si>
    <t>C40485C0050622MCAFRA</t>
  </si>
  <si>
    <t>COMMARMOND MEYNIAL</t>
  </si>
  <si>
    <t>C40424C0051573MCAFRA</t>
  </si>
  <si>
    <t>Pierrick</t>
  </si>
  <si>
    <t>CORCUFF</t>
  </si>
  <si>
    <t>C58049C0050637MCAFRA</t>
  </si>
  <si>
    <t>CUZON MIOSSEC</t>
  </si>
  <si>
    <t>C65778C0052092MCAFRA</t>
  </si>
  <si>
    <t>Adriano</t>
  </si>
  <si>
    <t>DA GAMA</t>
  </si>
  <si>
    <t>C42231C0050622MCAFRA</t>
  </si>
  <si>
    <t>Gwendal</t>
  </si>
  <si>
    <t>C49750C0050615MCAFRA</t>
  </si>
  <si>
    <t>DE PLUVIE</t>
  </si>
  <si>
    <t>B79540C0050879MCAFRA</t>
  </si>
  <si>
    <t>C71977C0050625MCAFRA</t>
  </si>
  <si>
    <t>DELARUELLE</t>
  </si>
  <si>
    <t>C71189C0050620MCAFRA</t>
  </si>
  <si>
    <t>TIMOTHE</t>
  </si>
  <si>
    <t>DUMONT</t>
  </si>
  <si>
    <t>C24376C0051886MCAFRA</t>
  </si>
  <si>
    <t>Cameron</t>
  </si>
  <si>
    <t>C06319C0050630MCAFRA</t>
  </si>
  <si>
    <t>B41299C0050620MCAFRA</t>
  </si>
  <si>
    <t>Ilan</t>
  </si>
  <si>
    <t>C67895C0050615MCAFRA</t>
  </si>
  <si>
    <t>Brieuc</t>
  </si>
  <si>
    <t>DUVERGER</t>
  </si>
  <si>
    <t>C67528C0051573MCAFRA</t>
  </si>
  <si>
    <t>C06441C0050615MCAFRA</t>
  </si>
  <si>
    <t>EVANS</t>
  </si>
  <si>
    <t>B57833C0050612MCAFRA</t>
  </si>
  <si>
    <t>Octave</t>
  </si>
  <si>
    <t>FAVENNEC</t>
  </si>
  <si>
    <t>C40405C0050628MCAFRA</t>
  </si>
  <si>
    <t>FOULON</t>
  </si>
  <si>
    <t>C45288C0050628MCAFRA</t>
  </si>
  <si>
    <t>FOUQUET</t>
  </si>
  <si>
    <t>C40356C0050885MCAFRA</t>
  </si>
  <si>
    <t>CORENTIN</t>
  </si>
  <si>
    <t>C04156C0050613MCAFRA</t>
  </si>
  <si>
    <t>GRZESIAK</t>
  </si>
  <si>
    <t>B66357C0052092MCAFRA</t>
  </si>
  <si>
    <t>Manoe</t>
  </si>
  <si>
    <t>HERIQUET</t>
  </si>
  <si>
    <t>C27229C0050619MCAFRA</t>
  </si>
  <si>
    <t>HERNEQUE</t>
  </si>
  <si>
    <t>A81666C0052092MCAFRA</t>
  </si>
  <si>
    <t>HERVIER</t>
  </si>
  <si>
    <t>C45152C0050637MCAFRA</t>
  </si>
  <si>
    <t>NOAN</t>
  </si>
  <si>
    <t>JACOLOT</t>
  </si>
  <si>
    <t>C20568C0050622MCAFRA</t>
  </si>
  <si>
    <t>JAOUEN</t>
  </si>
  <si>
    <t>C63430C0051573MCAFRA</t>
  </si>
  <si>
    <t>JARRY</t>
  </si>
  <si>
    <t>A75574C0050613MCAFRA</t>
  </si>
  <si>
    <t>C64595C0050637MCAFRA</t>
  </si>
  <si>
    <t>C27300C0050622MCAFRA</t>
  </si>
  <si>
    <t>B84021C0050879MCAFRA</t>
  </si>
  <si>
    <t>JUGES</t>
  </si>
  <si>
    <t>C67655C0050625MCAFRA</t>
  </si>
  <si>
    <t>Alan</t>
  </si>
  <si>
    <t>KERGUS</t>
  </si>
  <si>
    <t>C53846C0050622MCAFRA</t>
  </si>
  <si>
    <t>KERMARREC</t>
  </si>
  <si>
    <t>B13995C0050620MCAFRA</t>
  </si>
  <si>
    <t>KLEWAIS</t>
  </si>
  <si>
    <t>C46045C0051573MCAFRA</t>
  </si>
  <si>
    <t>KREMER</t>
  </si>
  <si>
    <t>B30233C0050631MCAFRA</t>
  </si>
  <si>
    <t>LABARRE</t>
  </si>
  <si>
    <t>C53415C0050879MCAFRA</t>
  </si>
  <si>
    <t>LAFFITTE</t>
  </si>
  <si>
    <t>C67905C0050864MCAFRA</t>
  </si>
  <si>
    <t>ELIOT</t>
  </si>
  <si>
    <t>LANDRU</t>
  </si>
  <si>
    <t>B64373C0050628MCAFRA</t>
  </si>
  <si>
    <t>LASCOMBES</t>
  </si>
  <si>
    <t>C37184C0050613MCAFRA</t>
  </si>
  <si>
    <t>LE BERRIGAUD</t>
  </si>
  <si>
    <t>C58063C0050629MCAFRA</t>
  </si>
  <si>
    <t>LE CADRE</t>
  </si>
  <si>
    <t>B76209C0050619MCAFRA</t>
  </si>
  <si>
    <t>LE GALL</t>
  </si>
  <si>
    <t>C06889C0050628MCAFRA</t>
  </si>
  <si>
    <t>C71222C0050620MCAFRA</t>
  </si>
  <si>
    <t>LE GRAND</t>
  </si>
  <si>
    <t>B40335C0050628MCAFRA</t>
  </si>
  <si>
    <t>C73145C0050620MCAFRA</t>
  </si>
  <si>
    <t>LE HAZIF</t>
  </si>
  <si>
    <t>C03322C0050628MCAFRA</t>
  </si>
  <si>
    <t>LE SCAVAREC</t>
  </si>
  <si>
    <t>B79554C0050879MCAFRA</t>
  </si>
  <si>
    <t>LEBRETON</t>
  </si>
  <si>
    <t>C64315C0050625MCAFRA</t>
  </si>
  <si>
    <t>LEUCK</t>
  </si>
  <si>
    <t>C23551C0050785MCAFRA</t>
  </si>
  <si>
    <t>A96859C0050616MCAFRA</t>
  </si>
  <si>
    <t>C42820C0050612MCAFRA</t>
  </si>
  <si>
    <t>Vianney</t>
  </si>
  <si>
    <t>C38033C0050631MCAFRA</t>
  </si>
  <si>
    <t>C17028C0050612MCAFRA</t>
  </si>
  <si>
    <t>Django</t>
  </si>
  <si>
    <t>C62637C0050631MCAFRA</t>
  </si>
  <si>
    <t>MARGELY</t>
  </si>
  <si>
    <t>B71727C0051930MCAFRA</t>
  </si>
  <si>
    <t>C04725C0050613MCAFRA</t>
  </si>
  <si>
    <t>Clovis</t>
  </si>
  <si>
    <t>MENNESSON</t>
  </si>
  <si>
    <t>C05466C0050625MCAFRA</t>
  </si>
  <si>
    <t>MERRANT</t>
  </si>
  <si>
    <t>B74754C0050637MCAFRA</t>
  </si>
  <si>
    <t>METIVIER</t>
  </si>
  <si>
    <t>C70863C0050615MCAFRA</t>
  </si>
  <si>
    <t>C39512C0050864MCAFRA</t>
  </si>
  <si>
    <t>MONFORT</t>
  </si>
  <si>
    <t>B70601C0050620MCAFRA</t>
  </si>
  <si>
    <t>B70602C0050620MCAFRA</t>
  </si>
  <si>
    <t>C18531C0050864MCAFRA</t>
  </si>
  <si>
    <t>C24249C0050625MCAFRA</t>
  </si>
  <si>
    <t>OLIVIER</t>
  </si>
  <si>
    <t>B61215C0050864MCAFRA</t>
  </si>
  <si>
    <t>Denwal</t>
  </si>
  <si>
    <t>OLLIVIER</t>
  </si>
  <si>
    <t>C49436C0050625MCAFRA</t>
  </si>
  <si>
    <t>OLLIVIER GOUPIL</t>
  </si>
  <si>
    <t>C40376C0050615MCAFRA</t>
  </si>
  <si>
    <t>PALLOT</t>
  </si>
  <si>
    <t>C20718C0050622MCAFRA</t>
  </si>
  <si>
    <t>Nolwen</t>
  </si>
  <si>
    <t>PEDEN VANPRAET</t>
  </si>
  <si>
    <t>C62525C0050639MCAFRA</t>
  </si>
  <si>
    <t>PELLAN</t>
  </si>
  <si>
    <t>B91189C0051573MCAFRA</t>
  </si>
  <si>
    <t>Briag</t>
  </si>
  <si>
    <t>PHILIPPOT</t>
  </si>
  <si>
    <t>C46454C0050625MCAFRA</t>
  </si>
  <si>
    <t>Jacques ELOI</t>
  </si>
  <si>
    <t>PIAT</t>
  </si>
  <si>
    <t>B06512C0050615MCAFRA</t>
  </si>
  <si>
    <t>POCINHO</t>
  </si>
  <si>
    <t>C41053C0051886MCAFRA</t>
  </si>
  <si>
    <t>C08563C0050629MCAFRA</t>
  </si>
  <si>
    <t>PRIOUX</t>
  </si>
  <si>
    <t>C65797C0051970MCAFRA</t>
  </si>
  <si>
    <t>Mattheo</t>
  </si>
  <si>
    <t>RACAPE</t>
  </si>
  <si>
    <t>NATATION ROCHE AUX FEES</t>
  </si>
  <si>
    <t>C69146C0050614MCAFRA</t>
  </si>
  <si>
    <t>REMINAIC</t>
  </si>
  <si>
    <t>C04676C0050613MCAFRA</t>
  </si>
  <si>
    <t>REMINIAC</t>
  </si>
  <si>
    <t>C60114C0050615MCAFRA</t>
  </si>
  <si>
    <t>C31911C0050614MCAFRA</t>
  </si>
  <si>
    <t>ROUXEL</t>
  </si>
  <si>
    <t>C20516C0050622MCAFRA</t>
  </si>
  <si>
    <t>C03415C0051573MCAFRA</t>
  </si>
  <si>
    <t>SIMONOT STRULIK</t>
  </si>
  <si>
    <t>B01858C0050631MCAGBR</t>
  </si>
  <si>
    <t>SLEIGHT</t>
  </si>
  <si>
    <t>C02155C0050613MCAFRA</t>
  </si>
  <si>
    <t>C24093C0050615MCAFRA</t>
  </si>
  <si>
    <t>Gamaliel</t>
  </si>
  <si>
    <t>TREHEL LE DORE</t>
  </si>
  <si>
    <t>C01178C0050625MCAFRA</t>
  </si>
  <si>
    <t>VARAIRE</t>
  </si>
  <si>
    <t>C71746C0050625MCAFRA</t>
  </si>
  <si>
    <t>VRIGNON</t>
  </si>
  <si>
    <t>C04410C0050628MCAFRA</t>
  </si>
  <si>
    <t>WETTLING</t>
  </si>
  <si>
    <t>C43186C0051886MJUFRA</t>
  </si>
  <si>
    <t>Lenoir</t>
  </si>
  <si>
    <t>B14689C0050785MJUFRA</t>
  </si>
  <si>
    <t>ARMAND</t>
  </si>
  <si>
    <t>C58653C0050638MJUFRA</t>
  </si>
  <si>
    <t>Nicolas</t>
  </si>
  <si>
    <t>AUFFRAY</t>
  </si>
  <si>
    <t>C23059C0050615MJUFRA</t>
  </si>
  <si>
    <t>BEAUDOT</t>
  </si>
  <si>
    <t>B32672C0051930MJUFRA</t>
  </si>
  <si>
    <t>B72451C0050631MJUFRA</t>
  </si>
  <si>
    <t>C32726C0050785MJUFRA</t>
  </si>
  <si>
    <t>C11121C0051410MJUFRA</t>
  </si>
  <si>
    <t>BRIEND</t>
  </si>
  <si>
    <t>C18993C0050613MJUFRA</t>
  </si>
  <si>
    <t>CAGNARD</t>
  </si>
  <si>
    <t>B29618C0050879MJUFRA</t>
  </si>
  <si>
    <t>CALVEZ</t>
  </si>
  <si>
    <t>B13008C0050630MJUFRA</t>
  </si>
  <si>
    <t>Elouann</t>
  </si>
  <si>
    <t>A77640C0050629MJUFRA</t>
  </si>
  <si>
    <t>B73266C0050638MJUFRA</t>
  </si>
  <si>
    <t>CONTY</t>
  </si>
  <si>
    <t>B35958C0050864MJUFRA</t>
  </si>
  <si>
    <t>COTTEN</t>
  </si>
  <si>
    <t>B99820C0051573MJUFRA</t>
  </si>
  <si>
    <t>COUDRE</t>
  </si>
  <si>
    <t>C40258C0050622MJUFRA</t>
  </si>
  <si>
    <t>COUVREUR</t>
  </si>
  <si>
    <t>C77467C0050615MJUFRA</t>
  </si>
  <si>
    <t>DAGUET</t>
  </si>
  <si>
    <t>C02516C0050612MJUFRA</t>
  </si>
  <si>
    <t>DAMAGEUX</t>
  </si>
  <si>
    <t>C11576C0050615MJUFRA</t>
  </si>
  <si>
    <t>DARDENNE</t>
  </si>
  <si>
    <t>B61008C0050879MJUFRA</t>
  </si>
  <si>
    <t>Arthus</t>
  </si>
  <si>
    <t>FAVRIS</t>
  </si>
  <si>
    <t>C72300C0050631MJUFRA</t>
  </si>
  <si>
    <t>C46979C0051886MJUFRA</t>
  </si>
  <si>
    <t>FREDOU</t>
  </si>
  <si>
    <t>C72488C0051886MJUFRA</t>
  </si>
  <si>
    <t>Cali</t>
  </si>
  <si>
    <t>FUR</t>
  </si>
  <si>
    <t>B64067C0050885MJUFRA</t>
  </si>
  <si>
    <t>GARREC</t>
  </si>
  <si>
    <t>B15598C0050630MJUFRA</t>
  </si>
  <si>
    <t>Enguerrand</t>
  </si>
  <si>
    <t>GELAN</t>
  </si>
  <si>
    <t>C24438C0050615MJUFRA</t>
  </si>
  <si>
    <t>GIOT</t>
  </si>
  <si>
    <t>C48882C0050632MJUFRA</t>
  </si>
  <si>
    <t>GOURVIL</t>
  </si>
  <si>
    <t>C41458C0050622MJUFRA</t>
  </si>
  <si>
    <t>GUEZENNEC</t>
  </si>
  <si>
    <t>B32651C0050864MJUFRA</t>
  </si>
  <si>
    <t>C52184C0050629MJUFRA</t>
  </si>
  <si>
    <t>HERNOT</t>
  </si>
  <si>
    <t>B29092C0050631MJUFRA</t>
  </si>
  <si>
    <t>Yann Fanch</t>
  </si>
  <si>
    <t>C71923C0050616MJUFRA</t>
  </si>
  <si>
    <t>HOUARD</t>
  </si>
  <si>
    <t>B34920C0050638MJUFRA</t>
  </si>
  <si>
    <t>JAMIN</t>
  </si>
  <si>
    <t>C67209C0051573MJUFRA</t>
  </si>
  <si>
    <t>JAMMES</t>
  </si>
  <si>
    <t>B66490C0052092MJUFRA</t>
  </si>
  <si>
    <t>EVAN</t>
  </si>
  <si>
    <t>A77503C0050864MJUFRA</t>
  </si>
  <si>
    <t>C15473C0050625MJUFRA</t>
  </si>
  <si>
    <t>JOUAN</t>
  </si>
  <si>
    <t>C11553C0050612MJUFRA</t>
  </si>
  <si>
    <t>KERAVAL</t>
  </si>
  <si>
    <t>C07852C0051808MJUFRA</t>
  </si>
  <si>
    <t>B81349C0050625MJUFRA</t>
  </si>
  <si>
    <t>KERROS</t>
  </si>
  <si>
    <t>C59109C0050615MJUFRA</t>
  </si>
  <si>
    <t>C62432C0051886MJUFRA</t>
  </si>
  <si>
    <t>Awen</t>
  </si>
  <si>
    <t>C73146C0050619MJUFRA</t>
  </si>
  <si>
    <t>Elwyn</t>
  </si>
  <si>
    <t>LE CORVIC</t>
  </si>
  <si>
    <t>C60629C0051573MJUFRA</t>
  </si>
  <si>
    <t>LILIAN</t>
  </si>
  <si>
    <t>LE DANTEC</t>
  </si>
  <si>
    <t>B10135C0050612MJUFRA</t>
  </si>
  <si>
    <t>LE FLOC H</t>
  </si>
  <si>
    <t>C15534C0051930MJUFRA</t>
  </si>
  <si>
    <t>LE FLOCH</t>
  </si>
  <si>
    <t>C25540C0050615MJUFRA</t>
  </si>
  <si>
    <t>LE GUILLOU</t>
  </si>
  <si>
    <t>C06688C0052092MJUFRA</t>
  </si>
  <si>
    <t>LE NOUENE</t>
  </si>
  <si>
    <t>B12255C0050629MJUFRA</t>
  </si>
  <si>
    <t>B62469C0050629MJUFRA</t>
  </si>
  <si>
    <t>B11806C0050637MJUFRA</t>
  </si>
  <si>
    <t>B76877C0050629MJUFRA</t>
  </si>
  <si>
    <t>LECLAINCHE</t>
  </si>
  <si>
    <t>C46676C0050635MJUFRA</t>
  </si>
  <si>
    <t>MARIN</t>
  </si>
  <si>
    <t>C25102C0050879MJUFRA</t>
  </si>
  <si>
    <t>Jean Alain</t>
  </si>
  <si>
    <t>MAUBRY</t>
  </si>
  <si>
    <t>C74258C0050620MJUFRA</t>
  </si>
  <si>
    <t>THOMAS MICHEL</t>
  </si>
  <si>
    <t>MAURICE</t>
  </si>
  <si>
    <t>C79269C0051573MJUFRA</t>
  </si>
  <si>
    <t>MENARD</t>
  </si>
  <si>
    <t>A55175C0050615MJUFRA</t>
  </si>
  <si>
    <t>MIGUEL</t>
  </si>
  <si>
    <t>C71333C0050636MJUFRA</t>
  </si>
  <si>
    <t>Loann</t>
  </si>
  <si>
    <t>MOIGNE</t>
  </si>
  <si>
    <t>TEAM LANDI TRIATHLON</t>
  </si>
  <si>
    <t>C08041C0050620MJUFRA</t>
  </si>
  <si>
    <t>Livian</t>
  </si>
  <si>
    <t>C28987C0050627MJUFRA</t>
  </si>
  <si>
    <t>B87310C0050641MJUFRA</t>
  </si>
  <si>
    <t>YANN</t>
  </si>
  <si>
    <t>GUINGAMP TRIATHLON</t>
  </si>
  <si>
    <t>C70638C0050864MJUFRA</t>
  </si>
  <si>
    <t>PERRAULT</t>
  </si>
  <si>
    <t>C28619C0050615MJUFRA</t>
  </si>
  <si>
    <t>PLASSAIS</t>
  </si>
  <si>
    <t>C69143C0050614MJUFRA</t>
  </si>
  <si>
    <t>B12362C0050630MJUFRA</t>
  </si>
  <si>
    <t>C35134C0050615MJUFRA</t>
  </si>
  <si>
    <t>RICHER</t>
  </si>
  <si>
    <t>C74053C0050885MJUFRA</t>
  </si>
  <si>
    <t>Milan</t>
  </si>
  <si>
    <t>RIOUAL</t>
  </si>
  <si>
    <t>B78970C0050649MJUFRA</t>
  </si>
  <si>
    <t>ROCUET</t>
  </si>
  <si>
    <t>C08775C0050619MJUFRA</t>
  </si>
  <si>
    <t>B36747C0050630MJUFRA</t>
  </si>
  <si>
    <t>SAVAETE</t>
  </si>
  <si>
    <t>C20515C0050622MJUFRA</t>
  </si>
  <si>
    <t>C69076C0052092MJUFRA</t>
  </si>
  <si>
    <t>TALVAS</t>
  </si>
  <si>
    <t>B29746C0050879MJUFRA</t>
  </si>
  <si>
    <t>TANGUY</t>
  </si>
  <si>
    <t>C17569C0050639MJUFRA</t>
  </si>
  <si>
    <t>THEVENIN</t>
  </si>
  <si>
    <t>C01794C0050625MJUFRA</t>
  </si>
  <si>
    <t>THOREY</t>
  </si>
  <si>
    <t>C69663C0050628MJUFRA</t>
  </si>
  <si>
    <t>Manoa</t>
  </si>
  <si>
    <t>TOUSSAINT</t>
  </si>
  <si>
    <t>B61750C0051573MJUFRA</t>
  </si>
  <si>
    <t>TRAVERT</t>
  </si>
  <si>
    <t>A98418C0050630MJUFRA</t>
  </si>
  <si>
    <t>VALLON</t>
  </si>
  <si>
    <t>C40634C0050879MJUFRA</t>
  </si>
  <si>
    <t>VEILLAUX</t>
  </si>
  <si>
    <t>B70851C0050638MJUFRA</t>
  </si>
  <si>
    <t>VIALON</t>
  </si>
  <si>
    <t>C71673C0050625FJUFRA</t>
  </si>
  <si>
    <t>Eloane</t>
  </si>
  <si>
    <t>A29644C0052020FJUFRA</t>
  </si>
  <si>
    <t>Lei Loo</t>
  </si>
  <si>
    <t>C70306C0050612FJUFRA</t>
  </si>
  <si>
    <t>C71876C0050616FJUFRA</t>
  </si>
  <si>
    <t>BIGOIN</t>
  </si>
  <si>
    <t>A82581C0051930FJUFRA</t>
  </si>
  <si>
    <t>BOLZER</t>
  </si>
  <si>
    <t>C44783C0051886FJUFRA</t>
  </si>
  <si>
    <t>C44630C0051930FJUFRA</t>
  </si>
  <si>
    <t>Marie Alix</t>
  </si>
  <si>
    <t>B68769C0051573FJUFRA</t>
  </si>
  <si>
    <t>BOUTIER LORMET</t>
  </si>
  <si>
    <t>C10337C0050629FJUFRA</t>
  </si>
  <si>
    <t>C66638C0050612FJUFRA</t>
  </si>
  <si>
    <t>CADIC</t>
  </si>
  <si>
    <t>C38303C0050615FJUFRA</t>
  </si>
  <si>
    <t>COURTEL</t>
  </si>
  <si>
    <t>C72356C0050625FJUFRA</t>
  </si>
  <si>
    <t>D HOINE</t>
  </si>
  <si>
    <t>C60314C0050631FJUFRA</t>
  </si>
  <si>
    <t>DAYOT LE GAL</t>
  </si>
  <si>
    <t>C24374C0051886FJUFRA</t>
  </si>
  <si>
    <t>B91258C0051573FJUFRA</t>
  </si>
  <si>
    <t>FELIX</t>
  </si>
  <si>
    <t>C77909C0050785FJUFRA</t>
  </si>
  <si>
    <t>Danae</t>
  </si>
  <si>
    <t>GINESTE</t>
  </si>
  <si>
    <t>C24776C0050864FJUFRA</t>
  </si>
  <si>
    <t>Ana</t>
  </si>
  <si>
    <t>A66570C0050629FJUFRA</t>
  </si>
  <si>
    <t>Edwige</t>
  </si>
  <si>
    <t>GOREL</t>
  </si>
  <si>
    <t>B12359C0050785FJUFRA</t>
  </si>
  <si>
    <t>Ava</t>
  </si>
  <si>
    <t>B63932C0050614FJUFRA</t>
  </si>
  <si>
    <t>GUYMARD</t>
  </si>
  <si>
    <t>C40001C0050885FJUFRA</t>
  </si>
  <si>
    <t>Louanne</t>
  </si>
  <si>
    <t>C15857C0050615FJUFRA</t>
  </si>
  <si>
    <t>JAUME</t>
  </si>
  <si>
    <t>C40673C0050613FJUFRA</t>
  </si>
  <si>
    <t>C48338C0050625FJUFRA</t>
  </si>
  <si>
    <t>KERMOAL</t>
  </si>
  <si>
    <t>C67900C0050864FJUFRA</t>
  </si>
  <si>
    <t>C71180C0050620FJUFRA</t>
  </si>
  <si>
    <t>C44480C0050864FJUFRA</t>
  </si>
  <si>
    <t>LE LIBOUX</t>
  </si>
  <si>
    <t>B01795C0050615FJUFRA</t>
  </si>
  <si>
    <t>B28150C0050615FJUFRA</t>
  </si>
  <si>
    <t>LIZE</t>
  </si>
  <si>
    <t>C66204C0050639FJUFRA</t>
  </si>
  <si>
    <t>A81835C0050614FJUFRA</t>
  </si>
  <si>
    <t>Maylis</t>
  </si>
  <si>
    <t>C72022C0050640FJUFRA</t>
  </si>
  <si>
    <t>METTIER</t>
  </si>
  <si>
    <t>HENNEBONT TRIATHLON</t>
  </si>
  <si>
    <t>A94664C0050785FJUFRA</t>
  </si>
  <si>
    <t>MICHAUX</t>
  </si>
  <si>
    <t>B35232C0050612FJUFRA</t>
  </si>
  <si>
    <t>NAIGEON</t>
  </si>
  <si>
    <t>C23444C0051886FJUFRA</t>
  </si>
  <si>
    <t>C25208C0051410FJUFRA</t>
  </si>
  <si>
    <t>PRESSARD</t>
  </si>
  <si>
    <t>A90148C0050631FJUFRA</t>
  </si>
  <si>
    <t>PROMMIER</t>
  </si>
  <si>
    <t>B62000C0051930FJUFRA</t>
  </si>
  <si>
    <t>SABATER</t>
  </si>
  <si>
    <t>C28498C0051410FJUFRA</t>
  </si>
  <si>
    <t>B80537C0050625FJUFRA</t>
  </si>
  <si>
    <t>CELYA</t>
  </si>
  <si>
    <t>TREGOAT</t>
  </si>
  <si>
    <t>C79165C0050785FJUFRA</t>
  </si>
  <si>
    <t>Elorya</t>
  </si>
  <si>
    <t>TREGOUET</t>
  </si>
  <si>
    <t>B09316C0050615FJUFRA</t>
  </si>
  <si>
    <t>VOLANT</t>
  </si>
  <si>
    <t>C62020C0050622FJUFRA</t>
  </si>
  <si>
    <t>YANNIC</t>
  </si>
  <si>
    <t>★★</t>
  </si>
  <si>
    <t>★★★</t>
  </si>
  <si>
    <t>★</t>
  </si>
  <si>
    <t>353 TRIATHLON CLUB</t>
  </si>
  <si>
    <t>ASCR TRIATHLON</t>
  </si>
  <si>
    <t>BAUD KORRIG ENDURANCE</t>
  </si>
  <si>
    <t>CARHAIX TRIATHLON</t>
  </si>
  <si>
    <t>CHATEAUGIRON TRIATHLON</t>
  </si>
  <si>
    <t>ESPERANCE CHARTRES DE BRETAGNE TRIA</t>
  </si>
  <si>
    <t>GARNISON RENNES TRIATHLON</t>
  </si>
  <si>
    <t>GOURIN TRIATHLON</t>
  </si>
  <si>
    <t>LESNEVEN TRIATHLON</t>
  </si>
  <si>
    <t>MEGA CLUB</t>
  </si>
  <si>
    <t>TEAM CONCARNEAU TRIATHLON</t>
  </si>
  <si>
    <t>TEAM FUN TRI</t>
  </si>
  <si>
    <t>TRIATHLON OLYMPIC DINARD</t>
  </si>
  <si>
    <t>ULTRA MARIN CLUB</t>
  </si>
  <si>
    <t>VENETES TRIATHLON</t>
  </si>
  <si>
    <t>WAPITI TRIATHLON CLUB DE LARMOR PLA</t>
  </si>
  <si>
    <t>LE FUR</t>
  </si>
  <si>
    <t>Noeline</t>
  </si>
  <si>
    <t>CHADAL</t>
  </si>
  <si>
    <t>B81442L0061441FMIFRA</t>
  </si>
  <si>
    <t>Classement général</t>
  </si>
  <si>
    <t>Clt2</t>
  </si>
  <si>
    <t>Points3</t>
  </si>
  <si>
    <t>Clt4</t>
  </si>
  <si>
    <t>Points5</t>
  </si>
  <si>
    <t>Clt6</t>
  </si>
  <si>
    <t>Points7</t>
  </si>
  <si>
    <t>Points Etape n°1</t>
  </si>
  <si>
    <t>Points Etape n°2</t>
  </si>
  <si>
    <t>Points Etape n°3</t>
  </si>
  <si>
    <t>Points Etape n°4</t>
  </si>
  <si>
    <t>Engagés Etape n°1</t>
  </si>
  <si>
    <t>Engagés Etape n°2</t>
  </si>
  <si>
    <t>Engagés Etape n°3</t>
  </si>
  <si>
    <t>Engagés Etape n°4</t>
  </si>
  <si>
    <t>Etape n°1</t>
  </si>
  <si>
    <t>Etape n°2</t>
  </si>
  <si>
    <t>Etape n°3</t>
  </si>
  <si>
    <t>Etape n°4</t>
  </si>
  <si>
    <t>CLUBS : 
 2*</t>
  </si>
  <si>
    <t>CLUBS : 
3*</t>
  </si>
  <si>
    <t>CHALLENGE  JEUNES COMPETITION ZONE GRAND OUEST</t>
  </si>
  <si>
    <t>Menu</t>
  </si>
  <si>
    <t xml:space="preserve"> - </t>
  </si>
  <si>
    <t>Benjamines</t>
  </si>
  <si>
    <t>Benjamins</t>
  </si>
  <si>
    <t>Minimes Filles</t>
  </si>
  <si>
    <t>Minimes Garçons</t>
  </si>
  <si>
    <t>Cadettes</t>
  </si>
  <si>
    <t>Cadets</t>
  </si>
  <si>
    <t>Juniors Filles</t>
  </si>
  <si>
    <t>Juniors Garçons</t>
  </si>
  <si>
    <t>Classement 0 - 1 étoiles</t>
  </si>
  <si>
    <t>Classement 2 étoiles</t>
  </si>
  <si>
    <t>Classement 3 étoiles</t>
  </si>
  <si>
    <t xml:space="preserve">Tous les podiums  provisoires </t>
  </si>
  <si>
    <t>Classement Club 0 - 1 étoiles</t>
  </si>
  <si>
    <t>Classement Club 2 étoiles</t>
  </si>
  <si>
    <t>Classement Club 3 étoiles</t>
  </si>
  <si>
    <t>CLASSEMENTS CLUBS</t>
  </si>
  <si>
    <t>CLASSEMENTS INDIVIDUELS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</si>
</sst>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sz val="14"/>
      <name val="Verdana"/>
      <family val="2"/>
    </font>
    <font>
      <b/>
      <sz val="8"/>
      <name val="Verdana"/>
      <family val="2"/>
    </font>
    <font>
      <b/>
      <sz val="10"/>
      <name val="Arial"/>
      <family val="2"/>
    </font>
    <font>
      <b/>
      <sz val="16"/>
      <name val="Verdana"/>
      <family val="2"/>
    </font>
    <font>
      <b/>
      <sz val="10"/>
      <color theme="1"/>
      <name val="Verdana"/>
      <family val="2"/>
    </font>
    <font>
      <b/>
      <sz val="9"/>
      <color theme="1"/>
      <name val="Verdana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0"/>
      <name val="Arial"/>
      <family val="2"/>
    </font>
    <font>
      <u/>
      <sz val="10"/>
      <color theme="10"/>
      <name val="Arial"/>
      <family val="2"/>
    </font>
    <font>
      <b/>
      <sz val="20"/>
      <name val="Calibri"/>
      <family val="2"/>
      <scheme val="minor"/>
    </font>
    <font>
      <b/>
      <sz val="14"/>
      <color theme="0"/>
      <name val="Arial"/>
      <family val="2"/>
    </font>
    <font>
      <b/>
      <sz val="26"/>
      <color theme="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u/>
      <sz val="14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indexed="43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002060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 wrapText="1"/>
    </xf>
    <xf numFmtId="9" fontId="0" fillId="0" borderId="0" xfId="0" applyNumberFormat="1"/>
    <xf numFmtId="0" fontId="0" fillId="0" borderId="5" xfId="0" applyBorder="1"/>
    <xf numFmtId="0" fontId="7" fillId="4" borderId="5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0" fontId="7" fillId="4" borderId="5" xfId="0" applyFont="1" applyFill="1" applyBorder="1"/>
    <xf numFmtId="0" fontId="0" fillId="5" borderId="5" xfId="0" applyFill="1" applyBorder="1"/>
    <xf numFmtId="0" fontId="12" fillId="0" borderId="5" xfId="0" applyFont="1" applyBorder="1"/>
    <xf numFmtId="0" fontId="0" fillId="0" borderId="5" xfId="0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vertical="center" wrapText="1"/>
    </xf>
    <xf numFmtId="0" fontId="15" fillId="0" borderId="0" xfId="0" applyFont="1"/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0" fillId="0" borderId="5" xfId="0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5" fillId="3" borderId="16" xfId="0" applyFont="1" applyFill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1" fillId="8" borderId="21" xfId="0" applyFont="1" applyFill="1" applyBorder="1" applyAlignment="1">
      <alignment horizontal="center" vertical="center" wrapText="1"/>
    </xf>
    <xf numFmtId="0" fontId="15" fillId="0" borderId="5" xfId="0" applyFont="1" applyBorder="1" applyAlignment="1" applyProtection="1">
      <alignment horizontal="center"/>
      <protection locked="0"/>
    </xf>
    <xf numFmtId="1" fontId="15" fillId="0" borderId="5" xfId="0" applyNumberFormat="1" applyFont="1" applyBorder="1" applyAlignment="1" applyProtection="1">
      <alignment horizontal="center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7" fillId="4" borderId="25" xfId="0" applyFont="1" applyFill="1" applyBorder="1" applyAlignment="1">
      <alignment horizont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textRotation="90" wrapText="1"/>
    </xf>
    <xf numFmtId="0" fontId="4" fillId="0" borderId="29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textRotation="90" wrapText="1"/>
    </xf>
    <xf numFmtId="0" fontId="18" fillId="0" borderId="5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5" fillId="0" borderId="5" xfId="0" applyFont="1" applyBorder="1" applyProtection="1">
      <protection locked="0"/>
    </xf>
    <xf numFmtId="0" fontId="15" fillId="7" borderId="5" xfId="0" applyFont="1" applyFill="1" applyBorder="1" applyAlignment="1" applyProtection="1">
      <alignment horizont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5" borderId="1" xfId="0" applyFont="1" applyFill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15" xfId="0" applyBorder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wrapText="1"/>
      <protection locked="0"/>
    </xf>
    <xf numFmtId="0" fontId="20" fillId="0" borderId="5" xfId="0" applyFont="1" applyBorder="1" applyAlignment="1" applyProtection="1">
      <alignment horizontal="center" wrapText="1"/>
      <protection locked="0"/>
    </xf>
    <xf numFmtId="0" fontId="0" fillId="0" borderId="26" xfId="0" applyBorder="1" applyAlignment="1" applyProtection="1">
      <alignment wrapText="1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22" xfId="0" applyBorder="1" applyProtection="1">
      <protection locked="0"/>
    </xf>
    <xf numFmtId="0" fontId="0" fillId="6" borderId="15" xfId="0" applyFill="1" applyBorder="1" applyProtection="1">
      <protection locked="0"/>
    </xf>
    <xf numFmtId="14" fontId="23" fillId="0" borderId="5" xfId="0" applyNumberFormat="1" applyFont="1" applyBorder="1" applyAlignment="1" applyProtection="1">
      <alignment horizontal="center" vertical="center"/>
      <protection locked="0"/>
    </xf>
    <xf numFmtId="0" fontId="0" fillId="6" borderId="5" xfId="0" applyFill="1" applyBorder="1" applyProtection="1">
      <protection locked="0"/>
    </xf>
    <xf numFmtId="0" fontId="0" fillId="0" borderId="5" xfId="0" applyBorder="1" applyProtection="1">
      <protection locked="0"/>
    </xf>
    <xf numFmtId="0" fontId="0" fillId="6" borderId="17" xfId="0" applyFill="1" applyBorder="1" applyProtection="1">
      <protection locked="0"/>
    </xf>
    <xf numFmtId="0" fontId="0" fillId="6" borderId="26" xfId="0" applyFill="1" applyBorder="1" applyProtection="1">
      <protection locked="0"/>
    </xf>
    <xf numFmtId="14" fontId="23" fillId="0" borderId="18" xfId="0" applyNumberFormat="1" applyFont="1" applyBorder="1" applyAlignment="1" applyProtection="1">
      <alignment horizontal="center" vertical="center"/>
      <protection locked="0"/>
    </xf>
    <xf numFmtId="0" fontId="0" fillId="6" borderId="18" xfId="0" applyFill="1" applyBorder="1" applyProtection="1">
      <protection locked="0"/>
    </xf>
    <xf numFmtId="0" fontId="0" fillId="0" borderId="18" xfId="0" applyBorder="1" applyProtection="1">
      <protection locked="0"/>
    </xf>
    <xf numFmtId="0" fontId="0" fillId="6" borderId="22" xfId="0" applyFill="1" applyBorder="1" applyProtection="1">
      <protection locked="0"/>
    </xf>
    <xf numFmtId="0" fontId="7" fillId="0" borderId="0" xfId="0" applyFont="1"/>
    <xf numFmtId="0" fontId="29" fillId="0" borderId="0" xfId="0" applyFont="1"/>
    <xf numFmtId="0" fontId="30" fillId="0" borderId="0" xfId="0" applyFont="1"/>
    <xf numFmtId="0" fontId="27" fillId="10" borderId="0" xfId="0" applyFont="1" applyFill="1"/>
    <xf numFmtId="0" fontId="24" fillId="10" borderId="0" xfId="0" applyFont="1" applyFill="1"/>
    <xf numFmtId="0" fontId="0" fillId="0" borderId="0" xfId="0" applyProtection="1">
      <protection locked="0"/>
    </xf>
    <xf numFmtId="0" fontId="31" fillId="0" borderId="0" xfId="1" applyFont="1" applyProtection="1">
      <protection locked="0"/>
    </xf>
    <xf numFmtId="0" fontId="15" fillId="0" borderId="1" xfId="0" applyFont="1" applyBorder="1" applyAlignment="1" applyProtection="1">
      <alignment vertical="center" wrapText="1"/>
      <protection hidden="1"/>
    </xf>
    <xf numFmtId="164" fontId="15" fillId="3" borderId="2" xfId="0" applyNumberFormat="1" applyFont="1" applyFill="1" applyBorder="1" applyAlignment="1" applyProtection="1">
      <alignment vertical="center" wrapText="1"/>
      <protection hidden="1"/>
    </xf>
    <xf numFmtId="0" fontId="15" fillId="0" borderId="17" xfId="0" applyFont="1" applyBorder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6" fillId="2" borderId="13" xfId="0" applyFont="1" applyFill="1" applyBorder="1" applyAlignment="1" applyProtection="1">
      <alignment horizontal="center" vertical="center"/>
      <protection hidden="1"/>
    </xf>
    <xf numFmtId="0" fontId="1" fillId="9" borderId="1" xfId="0" applyFont="1" applyFill="1" applyBorder="1" applyAlignment="1" applyProtection="1">
      <alignment vertical="center" wrapText="1"/>
      <protection hidden="1"/>
    </xf>
    <xf numFmtId="164" fontId="15" fillId="3" borderId="17" xfId="0" applyNumberFormat="1" applyFont="1" applyFill="1" applyBorder="1" applyAlignment="1" applyProtection="1">
      <alignment vertical="center" wrapText="1"/>
      <protection hidden="1"/>
    </xf>
    <xf numFmtId="0" fontId="0" fillId="0" borderId="5" xfId="0" applyBorder="1" applyProtection="1">
      <protection hidden="1"/>
    </xf>
    <xf numFmtId="1" fontId="0" fillId="0" borderId="5" xfId="0" applyNumberFormat="1" applyBorder="1" applyProtection="1"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1" fontId="2" fillId="2" borderId="5" xfId="0" applyNumberFormat="1" applyFont="1" applyFill="1" applyBorder="1" applyAlignment="1" applyProtection="1">
      <alignment horizontal="center" vertical="center"/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1" fontId="2" fillId="0" borderId="3" xfId="0" applyNumberFormat="1" applyFont="1" applyBorder="1" applyAlignment="1" applyProtection="1">
      <alignment horizontal="center" vertical="center"/>
      <protection hidden="1"/>
    </xf>
    <xf numFmtId="1" fontId="2" fillId="0" borderId="13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5" borderId="0" xfId="0" applyFill="1"/>
    <xf numFmtId="0" fontId="0" fillId="4" borderId="24" xfId="0" applyFill="1" applyBorder="1" applyAlignment="1">
      <alignment horizontal="center"/>
    </xf>
    <xf numFmtId="0" fontId="12" fillId="4" borderId="24" xfId="0" applyFont="1" applyFill="1" applyBorder="1" applyAlignment="1">
      <alignment horizontal="center"/>
    </xf>
    <xf numFmtId="0" fontId="0" fillId="5" borderId="18" xfId="0" applyFill="1" applyBorder="1"/>
    <xf numFmtId="0" fontId="12" fillId="0" borderId="18" xfId="0" applyFont="1" applyBorder="1"/>
    <xf numFmtId="0" fontId="0" fillId="0" borderId="18" xfId="0" applyBorder="1" applyAlignment="1">
      <alignment horizontal="center" wrapText="1"/>
    </xf>
    <xf numFmtId="0" fontId="15" fillId="0" borderId="5" xfId="0" applyFont="1" applyBorder="1" applyAlignment="1" applyProtection="1">
      <alignment horizontal="center" vertical="center" wrapText="1"/>
      <protection locked="0"/>
    </xf>
    <xf numFmtId="1" fontId="15" fillId="0" borderId="14" xfId="0" applyNumberFormat="1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14" fontId="15" fillId="4" borderId="2" xfId="0" applyNumberFormat="1" applyFont="1" applyFill="1" applyBorder="1" applyAlignment="1" applyProtection="1">
      <alignment horizontal="center" vertical="center" wrapText="1"/>
      <protection hidden="1"/>
    </xf>
    <xf numFmtId="14" fontId="15" fillId="4" borderId="3" xfId="0" applyNumberFormat="1" applyFont="1" applyFill="1" applyBorder="1" applyAlignment="1" applyProtection="1">
      <alignment horizontal="center" vertical="center" wrapText="1"/>
      <protection hidden="1"/>
    </xf>
    <xf numFmtId="14" fontId="15" fillId="4" borderId="19" xfId="0" applyNumberFormat="1" applyFont="1" applyFill="1" applyBorder="1" applyAlignment="1" applyProtection="1">
      <alignment horizontal="center" vertical="center" wrapText="1"/>
      <protection hidden="1"/>
    </xf>
    <xf numFmtId="14" fontId="15" fillId="4" borderId="2" xfId="0" applyNumberFormat="1" applyFont="1" applyFill="1" applyBorder="1" applyAlignment="1" applyProtection="1">
      <alignment horizontal="center" vertical="top" wrapText="1"/>
      <protection hidden="1"/>
    </xf>
    <xf numFmtId="14" fontId="15" fillId="4" borderId="3" xfId="0" applyNumberFormat="1" applyFont="1" applyFill="1" applyBorder="1" applyAlignment="1" applyProtection="1">
      <alignment horizontal="center" vertical="top" wrapText="1"/>
      <protection hidden="1"/>
    </xf>
    <xf numFmtId="14" fontId="16" fillId="0" borderId="5" xfId="0" applyNumberFormat="1" applyFont="1" applyBorder="1" applyAlignment="1">
      <alignment horizontal="center" vertical="center"/>
    </xf>
    <xf numFmtId="14" fontId="15" fillId="4" borderId="1" xfId="0" applyNumberFormat="1" applyFont="1" applyFill="1" applyBorder="1" applyAlignment="1" applyProtection="1">
      <alignment horizontal="center" vertical="center" wrapText="1"/>
      <protection hidden="1"/>
    </xf>
    <xf numFmtId="14" fontId="15" fillId="4" borderId="19" xfId="0" applyNumberFormat="1" applyFont="1" applyFill="1" applyBorder="1" applyAlignment="1" applyProtection="1">
      <alignment horizontal="center" vertical="top" wrapText="1"/>
      <protection hidden="1"/>
    </xf>
    <xf numFmtId="14" fontId="16" fillId="0" borderId="5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14" fontId="15" fillId="4" borderId="20" xfId="0" applyNumberFormat="1" applyFont="1" applyFill="1" applyBorder="1" applyAlignment="1" applyProtection="1">
      <alignment horizontal="center" vertical="top" wrapText="1"/>
      <protection hidden="1"/>
    </xf>
    <xf numFmtId="14" fontId="15" fillId="4" borderId="7" xfId="0" applyNumberFormat="1" applyFont="1" applyFill="1" applyBorder="1" applyAlignment="1" applyProtection="1">
      <alignment horizontal="center" vertical="top" wrapText="1"/>
      <protection hidden="1"/>
    </xf>
    <xf numFmtId="0" fontId="7" fillId="4" borderId="22" xfId="0" applyFont="1" applyFill="1" applyBorder="1" applyAlignment="1">
      <alignment horizontal="center"/>
    </xf>
    <xf numFmtId="0" fontId="7" fillId="4" borderId="26" xfId="0" applyFont="1" applyFill="1" applyBorder="1" applyAlignment="1">
      <alignment horizontal="center"/>
    </xf>
    <xf numFmtId="0" fontId="7" fillId="4" borderId="27" xfId="0" applyFont="1" applyFill="1" applyBorder="1" applyAlignment="1" applyProtection="1">
      <alignment horizontal="center"/>
      <protection hidden="1"/>
    </xf>
    <xf numFmtId="0" fontId="7" fillId="4" borderId="28" xfId="0" applyFont="1" applyFill="1" applyBorder="1" applyAlignment="1" applyProtection="1">
      <alignment horizontal="center"/>
      <protection hidden="1"/>
    </xf>
    <xf numFmtId="14" fontId="7" fillId="4" borderId="25" xfId="0" applyNumberFormat="1" applyFont="1" applyFill="1" applyBorder="1" applyAlignment="1" applyProtection="1">
      <alignment horizontal="center"/>
      <protection hidden="1"/>
    </xf>
    <xf numFmtId="0" fontId="7" fillId="4" borderId="23" xfId="0" applyFont="1" applyFill="1" applyBorder="1" applyAlignment="1" applyProtection="1">
      <alignment horizontal="center"/>
      <protection hidden="1"/>
    </xf>
    <xf numFmtId="0" fontId="7" fillId="4" borderId="5" xfId="0" applyFont="1" applyFill="1" applyBorder="1" applyAlignment="1">
      <alignment horizontal="center"/>
    </xf>
    <xf numFmtId="0" fontId="28" fillId="10" borderId="0" xfId="0" applyFont="1" applyFill="1" applyAlignment="1">
      <alignment horizontal="center"/>
    </xf>
  </cellXfs>
  <cellStyles count="2">
    <cellStyle name="Lien hypertexte" xfId="1" builtinId="8"/>
    <cellStyle name="Normal" xfId="0" builtinId="0"/>
  </cellStyles>
  <dxfs count="20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" formatCode="0"/>
      <fill>
        <patternFill patternType="solid">
          <fgColor indexed="24"/>
          <bgColor indexed="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1"/>
        <color indexed="8"/>
        <name val="Calibri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center" textRotation="9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" formatCode="0"/>
      <fill>
        <patternFill patternType="solid">
          <fgColor indexed="24"/>
          <bgColor indexed="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center" textRotation="9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" formatCode="0"/>
      <fill>
        <patternFill patternType="solid">
          <fgColor indexed="24"/>
          <bgColor indexed="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border outline="0">
        <left style="thin">
          <color indexed="8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alignment horizontal="center" vertical="center" textRotation="9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fill>
        <patternFill patternType="solid">
          <fgColor indexed="26"/>
          <bgColor indexed="43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24"/>
          <bgColor indexed="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24"/>
          <bgColor indexed="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24"/>
          <bgColor indexed="2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protection locked="1" hidden="1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fill>
        <patternFill patternType="solid">
          <fgColor indexed="26"/>
          <bgColor indexed="43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24"/>
          <bgColor indexed="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24"/>
          <bgColor indexed="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24"/>
          <bgColor indexed="2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protection locked="1" hidden="1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fill>
        <patternFill patternType="solid">
          <fgColor indexed="26"/>
          <bgColor indexed="43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24"/>
          <bgColor indexed="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24"/>
          <bgColor indexed="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24"/>
          <bgColor indexed="2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protection locked="1" hidden="1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fill>
        <patternFill patternType="solid">
          <fgColor indexed="26"/>
          <bgColor indexed="43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24"/>
          <bgColor indexed="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24"/>
          <bgColor indexed="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24"/>
          <bgColor indexed="2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protection locked="1" hidden="1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fill>
        <patternFill patternType="solid">
          <fgColor indexed="26"/>
          <bgColor indexed="43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24"/>
          <bgColor indexed="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24"/>
          <bgColor indexed="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24"/>
          <bgColor indexed="2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protection locked="1" hidden="1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fill>
        <patternFill patternType="solid">
          <fgColor indexed="26"/>
          <bgColor indexed="43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24"/>
          <bgColor indexed="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24"/>
          <bgColor indexed="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24"/>
          <bgColor indexed="2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protection locked="1" hidden="1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fill>
        <patternFill patternType="solid">
          <fgColor indexed="26"/>
          <bgColor indexed="43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24"/>
          <bgColor indexed="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24"/>
          <bgColor indexed="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24"/>
          <bgColor indexed="2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protection locked="1" hidden="1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fill>
        <patternFill patternType="solid">
          <fgColor indexed="26"/>
          <bgColor indexed="43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24"/>
          <bgColor indexed="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24"/>
          <bgColor indexed="2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 style="thin">
          <color indexed="8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24"/>
          <bgColor indexed="2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protection locked="1" hidden="1"/>
    </dxf>
    <dxf>
      <border outline="0">
        <right style="thin">
          <color indexed="64"/>
        </right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B2B2B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Menu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2.png"/><Relationship Id="rId1" Type="http://schemas.openxmlformats.org/officeDocument/2006/relationships/hyperlink" Target="#'BE H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4.png"/><Relationship Id="rId1" Type="http://schemas.openxmlformats.org/officeDocument/2006/relationships/hyperlink" Target="#'MI F'!A1"/><Relationship Id="rId6" Type="http://schemas.openxmlformats.org/officeDocument/2006/relationships/image" Target="../media/image5.png"/><Relationship Id="rId5" Type="http://schemas.openxmlformats.org/officeDocument/2006/relationships/hyperlink" Target="#'BE F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2.png"/><Relationship Id="rId1" Type="http://schemas.openxmlformats.org/officeDocument/2006/relationships/hyperlink" Target="#'MI H'!A1"/><Relationship Id="rId6" Type="http://schemas.openxmlformats.org/officeDocument/2006/relationships/image" Target="../media/image5.png"/><Relationship Id="rId5" Type="http://schemas.openxmlformats.org/officeDocument/2006/relationships/hyperlink" Target="#'BE H'!A1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4.png"/><Relationship Id="rId1" Type="http://schemas.openxmlformats.org/officeDocument/2006/relationships/hyperlink" Target="#'CA F'!A1"/><Relationship Id="rId6" Type="http://schemas.openxmlformats.org/officeDocument/2006/relationships/image" Target="../media/image5.png"/><Relationship Id="rId5" Type="http://schemas.openxmlformats.org/officeDocument/2006/relationships/hyperlink" Target="#'MI F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4.png"/><Relationship Id="rId1" Type="http://schemas.openxmlformats.org/officeDocument/2006/relationships/hyperlink" Target="#'CA H'!A1"/><Relationship Id="rId6" Type="http://schemas.openxmlformats.org/officeDocument/2006/relationships/image" Target="../media/image5.png"/><Relationship Id="rId5" Type="http://schemas.openxmlformats.org/officeDocument/2006/relationships/hyperlink" Target="#'MI H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4.png"/><Relationship Id="rId1" Type="http://schemas.openxmlformats.org/officeDocument/2006/relationships/hyperlink" Target="#'JU F'!A1"/><Relationship Id="rId6" Type="http://schemas.openxmlformats.org/officeDocument/2006/relationships/image" Target="../media/image5.png"/><Relationship Id="rId5" Type="http://schemas.openxmlformats.org/officeDocument/2006/relationships/hyperlink" Target="#'CA F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4.png"/><Relationship Id="rId1" Type="http://schemas.openxmlformats.org/officeDocument/2006/relationships/hyperlink" Target="#'JU H'!A1"/><Relationship Id="rId6" Type="http://schemas.openxmlformats.org/officeDocument/2006/relationships/image" Target="../media/image5.png"/><Relationship Id="rId5" Type="http://schemas.openxmlformats.org/officeDocument/2006/relationships/hyperlink" Target="#'CA H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JU F'!A1"/><Relationship Id="rId2" Type="http://schemas.openxmlformats.org/officeDocument/2006/relationships/image" Target="../media/image3.png"/><Relationship Id="rId1" Type="http://schemas.openxmlformats.org/officeDocument/2006/relationships/hyperlink" Target="#Menu!A1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130223</xdr:colOff>
      <xdr:row>3</xdr:row>
      <xdr:rowOff>7620</xdr:rowOff>
    </xdr:from>
    <xdr:to>
      <xdr:col>3</xdr:col>
      <xdr:colOff>85604</xdr:colOff>
      <xdr:row>17</xdr:row>
      <xdr:rowOff>167640</xdr:rowOff>
    </xdr:to>
    <xdr:pic>
      <xdr:nvPicPr>
        <xdr:cNvPr id="2" name="Image 1" descr="https://triathlon-centre.org/wp-content/uploads/2025/02/Calendrier-CTGO-724x102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23" y="617220"/>
          <a:ext cx="2332821" cy="3299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</xdr:colOff>
      <xdr:row>0</xdr:row>
      <xdr:rowOff>76200</xdr:rowOff>
    </xdr:from>
    <xdr:to>
      <xdr:col>1</xdr:col>
      <xdr:colOff>1363980</xdr:colOff>
      <xdr:row>3</xdr:row>
      <xdr:rowOff>38100</xdr:rowOff>
    </xdr:to>
    <xdr:sp macro="[0]!Classement_club_1étoile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 bwMode="auto">
        <a:xfrm>
          <a:off x="1668780" y="76200"/>
          <a:ext cx="1196340" cy="464820"/>
        </a:xfrm>
        <a:prstGeom prst="roundRect">
          <a:avLst/>
        </a:prstGeom>
        <a:solidFill>
          <a:srgbClr val="007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>
              <a:solidFill>
                <a:schemeClr val="bg1"/>
              </a:solidFill>
            </a:rPr>
            <a:t>CLASSEMENT</a:t>
          </a:r>
        </a:p>
      </xdr:txBody>
    </xdr:sp>
    <xdr:clientData/>
  </xdr:twoCellAnchor>
  <xdr:twoCellAnchor editAs="oneCell">
    <xdr:from>
      <xdr:col>2</xdr:col>
      <xdr:colOff>304800</xdr:colOff>
      <xdr:row>0</xdr:row>
      <xdr:rowOff>137160</xdr:rowOff>
    </xdr:from>
    <xdr:to>
      <xdr:col>2</xdr:col>
      <xdr:colOff>704214</xdr:colOff>
      <xdr:row>2</xdr:row>
      <xdr:rowOff>164374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2100" y="137160"/>
          <a:ext cx="399414" cy="36249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</xdr:colOff>
      <xdr:row>0</xdr:row>
      <xdr:rowOff>76200</xdr:rowOff>
    </xdr:from>
    <xdr:to>
      <xdr:col>1</xdr:col>
      <xdr:colOff>1363980</xdr:colOff>
      <xdr:row>3</xdr:row>
      <xdr:rowOff>38100</xdr:rowOff>
    </xdr:to>
    <xdr:sp macro="[0]!Classement_2_Etoiles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 bwMode="auto">
        <a:xfrm>
          <a:off x="1668780" y="76200"/>
          <a:ext cx="1196340" cy="464820"/>
        </a:xfrm>
        <a:prstGeom prst="roundRect">
          <a:avLst/>
        </a:prstGeom>
        <a:solidFill>
          <a:srgbClr val="007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>
              <a:solidFill>
                <a:schemeClr val="bg1"/>
              </a:solidFill>
            </a:rPr>
            <a:t>CLASSEMENT</a:t>
          </a:r>
        </a:p>
      </xdr:txBody>
    </xdr:sp>
    <xdr:clientData/>
  </xdr:twoCellAnchor>
  <xdr:twoCellAnchor editAs="oneCell">
    <xdr:from>
      <xdr:col>2</xdr:col>
      <xdr:colOff>304800</xdr:colOff>
      <xdr:row>0</xdr:row>
      <xdr:rowOff>144780</xdr:rowOff>
    </xdr:from>
    <xdr:to>
      <xdr:col>2</xdr:col>
      <xdr:colOff>704214</xdr:colOff>
      <xdr:row>3</xdr:row>
      <xdr:rowOff>4354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2100" y="144780"/>
          <a:ext cx="399414" cy="36249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</xdr:colOff>
      <xdr:row>0</xdr:row>
      <xdr:rowOff>76200</xdr:rowOff>
    </xdr:from>
    <xdr:to>
      <xdr:col>1</xdr:col>
      <xdr:colOff>1363980</xdr:colOff>
      <xdr:row>3</xdr:row>
      <xdr:rowOff>38100</xdr:rowOff>
    </xdr:to>
    <xdr:sp macro="[0]!Classement_3_Etoiles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 bwMode="auto">
        <a:xfrm>
          <a:off x="1668780" y="76200"/>
          <a:ext cx="1196340" cy="464820"/>
        </a:xfrm>
        <a:prstGeom prst="roundRect">
          <a:avLst/>
        </a:prstGeom>
        <a:solidFill>
          <a:srgbClr val="007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>
              <a:solidFill>
                <a:schemeClr val="bg1"/>
              </a:solidFill>
            </a:rPr>
            <a:t>CLASSEMENT</a:t>
          </a:r>
        </a:p>
      </xdr:txBody>
    </xdr:sp>
    <xdr:clientData/>
  </xdr:twoCellAnchor>
  <xdr:twoCellAnchor editAs="oneCell">
    <xdr:from>
      <xdr:col>2</xdr:col>
      <xdr:colOff>312420</xdr:colOff>
      <xdr:row>0</xdr:row>
      <xdr:rowOff>152400</xdr:rowOff>
    </xdr:from>
    <xdr:to>
      <xdr:col>2</xdr:col>
      <xdr:colOff>711834</xdr:colOff>
      <xdr:row>3</xdr:row>
      <xdr:rowOff>11974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720" y="152400"/>
          <a:ext cx="399414" cy="36249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160020</xdr:colOff>
      <xdr:row>1</xdr:row>
      <xdr:rowOff>7620</xdr:rowOff>
    </xdr:from>
    <xdr:to>
      <xdr:col>14</xdr:col>
      <xdr:colOff>624840</xdr:colOff>
      <xdr:row>2</xdr:row>
      <xdr:rowOff>10373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4740" y="175260"/>
          <a:ext cx="464820" cy="4218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381000</xdr:rowOff>
    </xdr:from>
    <xdr:to>
      <xdr:col>1</xdr:col>
      <xdr:colOff>1310640</xdr:colOff>
      <xdr:row>2</xdr:row>
      <xdr:rowOff>38100</xdr:rowOff>
    </xdr:to>
    <xdr:sp macro="[0]!Classement_BEF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14300" y="381000"/>
          <a:ext cx="1196340" cy="464820"/>
        </a:xfrm>
        <a:prstGeom prst="roundRect">
          <a:avLst/>
        </a:prstGeom>
        <a:solidFill>
          <a:srgbClr val="007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>
              <a:solidFill>
                <a:schemeClr val="bg1"/>
              </a:solidFill>
            </a:rPr>
            <a:t>CLASSEMENT</a:t>
          </a:r>
        </a:p>
      </xdr:txBody>
    </xdr:sp>
    <xdr:clientData/>
  </xdr:twoCellAnchor>
  <xdr:twoCellAnchor editAs="oneCell">
    <xdr:from>
      <xdr:col>4</xdr:col>
      <xdr:colOff>1798320</xdr:colOff>
      <xdr:row>1</xdr:row>
      <xdr:rowOff>91308</xdr:rowOff>
    </xdr:from>
    <xdr:to>
      <xdr:col>4</xdr:col>
      <xdr:colOff>2203828</xdr:colOff>
      <xdr:row>2</xdr:row>
      <xdr:rowOff>68695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7440" y="495168"/>
          <a:ext cx="405508" cy="381247"/>
        </a:xfrm>
        <a:prstGeom prst="rect">
          <a:avLst/>
        </a:prstGeom>
      </xdr:spPr>
    </xdr:pic>
    <xdr:clientData/>
  </xdr:twoCellAnchor>
  <xdr:twoCellAnchor editAs="oneCell">
    <xdr:from>
      <xdr:col>4</xdr:col>
      <xdr:colOff>1158240</xdr:colOff>
      <xdr:row>1</xdr:row>
      <xdr:rowOff>93295</xdr:rowOff>
    </xdr:from>
    <xdr:to>
      <xdr:col>4</xdr:col>
      <xdr:colOff>1557654</xdr:colOff>
      <xdr:row>2</xdr:row>
      <xdr:rowOff>51929</xdr:rowOff>
    </xdr:to>
    <xdr:pic>
      <xdr:nvPicPr>
        <xdr:cNvPr id="4" name="Imag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7360" y="497155"/>
          <a:ext cx="399414" cy="362494"/>
        </a:xfrm>
        <a:prstGeom prst="rect">
          <a:avLst/>
        </a:prstGeom>
      </xdr:spPr>
    </xdr:pic>
    <xdr:clientData/>
  </xdr:twoCellAnchor>
  <xdr:twoCellAnchor>
    <xdr:from>
      <xdr:col>6</xdr:col>
      <xdr:colOff>60960</xdr:colOff>
      <xdr:row>2</xdr:row>
      <xdr:rowOff>259080</xdr:rowOff>
    </xdr:from>
    <xdr:to>
      <xdr:col>7</xdr:col>
      <xdr:colOff>495300</xdr:colOff>
      <xdr:row>2</xdr:row>
      <xdr:rowOff>495300</xdr:rowOff>
    </xdr:to>
    <xdr:sp macro="" textlink="">
      <xdr:nvSpPr>
        <xdr:cNvPr id="5" name="Rectangle à coins arrondis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7719060" y="1066800"/>
          <a:ext cx="784860" cy="23622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/>
            <a:t>IMPORT</a:t>
          </a:r>
          <a:r>
            <a:rPr lang="fr-FR" sz="1100" b="1" baseline="0"/>
            <a:t> CSV</a:t>
          </a:r>
          <a:endParaRPr lang="fr-FR" sz="1100" b="1"/>
        </a:p>
      </xdr:txBody>
    </xdr:sp>
    <xdr:clientData/>
  </xdr:twoCellAnchor>
  <xdr:twoCellAnchor>
    <xdr:from>
      <xdr:col>8</xdr:col>
      <xdr:colOff>106680</xdr:colOff>
      <xdr:row>2</xdr:row>
      <xdr:rowOff>266700</xdr:rowOff>
    </xdr:from>
    <xdr:to>
      <xdr:col>9</xdr:col>
      <xdr:colOff>472440</xdr:colOff>
      <xdr:row>2</xdr:row>
      <xdr:rowOff>502920</xdr:rowOff>
    </xdr:to>
    <xdr:sp macro="[0]!classement_bj_f_duathlon" textlink="">
      <xdr:nvSpPr>
        <xdr:cNvPr id="6" name="Rectangle à coins arrondis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8686800" y="1074420"/>
          <a:ext cx="784860" cy="23622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/>
            <a:t>IMPORT</a:t>
          </a:r>
          <a:r>
            <a:rPr lang="fr-FR" sz="1100" b="1" baseline="0"/>
            <a:t> CSV</a:t>
          </a:r>
          <a:endParaRPr lang="fr-FR" sz="1100" b="1"/>
        </a:p>
      </xdr:txBody>
    </xdr:sp>
    <xdr:clientData/>
  </xdr:twoCellAnchor>
  <xdr:twoCellAnchor>
    <xdr:from>
      <xdr:col>10</xdr:col>
      <xdr:colOff>121920</xdr:colOff>
      <xdr:row>2</xdr:row>
      <xdr:rowOff>259080</xdr:rowOff>
    </xdr:from>
    <xdr:to>
      <xdr:col>11</xdr:col>
      <xdr:colOff>487680</xdr:colOff>
      <xdr:row>2</xdr:row>
      <xdr:rowOff>495300</xdr:rowOff>
    </xdr:to>
    <xdr:sp macro="[0]!classement_bj_f_triathlon" textlink="">
      <xdr:nvSpPr>
        <xdr:cNvPr id="7" name="Rectangle à coins arrondis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9745980" y="1066800"/>
          <a:ext cx="784860" cy="23622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/>
            <a:t>IMPORT</a:t>
          </a:r>
          <a:r>
            <a:rPr lang="fr-FR" sz="1100" b="1" baseline="0"/>
            <a:t> CSV</a:t>
          </a:r>
          <a:endParaRPr lang="fr-FR" sz="1100" b="1"/>
        </a:p>
      </xdr:txBody>
    </xdr:sp>
    <xdr:clientData/>
  </xdr:twoCellAnchor>
  <xdr:twoCellAnchor>
    <xdr:from>
      <xdr:col>12</xdr:col>
      <xdr:colOff>106680</xdr:colOff>
      <xdr:row>2</xdr:row>
      <xdr:rowOff>259080</xdr:rowOff>
    </xdr:from>
    <xdr:to>
      <xdr:col>13</xdr:col>
      <xdr:colOff>472440</xdr:colOff>
      <xdr:row>2</xdr:row>
      <xdr:rowOff>495300</xdr:rowOff>
    </xdr:to>
    <xdr:sp macro="[0]!classement_bj_f_aquathlon" textlink="">
      <xdr:nvSpPr>
        <xdr:cNvPr id="8" name="Rectangle à coins arrondis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10774680" y="1066800"/>
          <a:ext cx="784860" cy="23622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/>
            <a:t>IMPORT</a:t>
          </a:r>
          <a:r>
            <a:rPr lang="fr-FR" sz="1100" b="1" baseline="0"/>
            <a:t> CSV</a:t>
          </a:r>
          <a:endParaRPr lang="fr-FR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53340</xdr:rowOff>
    </xdr:from>
    <xdr:to>
      <xdr:col>1</xdr:col>
      <xdr:colOff>1333500</xdr:colOff>
      <xdr:row>2</xdr:row>
      <xdr:rowOff>114300</xdr:rowOff>
    </xdr:to>
    <xdr:sp macro="[0]!Classement_BEH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1447800" y="457200"/>
          <a:ext cx="1196340" cy="464820"/>
        </a:xfrm>
        <a:prstGeom prst="roundRect">
          <a:avLst/>
        </a:prstGeom>
        <a:solidFill>
          <a:srgbClr val="007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>
              <a:solidFill>
                <a:schemeClr val="bg1"/>
              </a:solidFill>
            </a:rPr>
            <a:t>CLASSEMENT</a:t>
          </a:r>
        </a:p>
      </xdr:txBody>
    </xdr:sp>
    <xdr:clientData/>
  </xdr:twoCellAnchor>
  <xdr:twoCellAnchor editAs="oneCell">
    <xdr:from>
      <xdr:col>4</xdr:col>
      <xdr:colOff>1722159</xdr:colOff>
      <xdr:row>1</xdr:row>
      <xdr:rowOff>46424</xdr:rowOff>
    </xdr:from>
    <xdr:to>
      <xdr:col>4</xdr:col>
      <xdr:colOff>2127667</xdr:colOff>
      <xdr:row>2</xdr:row>
      <xdr:rowOff>23811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6059" y="450284"/>
          <a:ext cx="405508" cy="381247"/>
        </a:xfrm>
        <a:prstGeom prst="rect">
          <a:avLst/>
        </a:prstGeom>
      </xdr:spPr>
    </xdr:pic>
    <xdr:clientData/>
  </xdr:twoCellAnchor>
  <xdr:twoCellAnchor editAs="oneCell">
    <xdr:from>
      <xdr:col>4</xdr:col>
      <xdr:colOff>1082079</xdr:colOff>
      <xdr:row>1</xdr:row>
      <xdr:rowOff>48411</xdr:rowOff>
    </xdr:from>
    <xdr:to>
      <xdr:col>4</xdr:col>
      <xdr:colOff>1481493</xdr:colOff>
      <xdr:row>2</xdr:row>
      <xdr:rowOff>7045</xdr:rowOff>
    </xdr:to>
    <xdr:pic>
      <xdr:nvPicPr>
        <xdr:cNvPr id="4" name="Imag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5979" y="452271"/>
          <a:ext cx="399414" cy="362494"/>
        </a:xfrm>
        <a:prstGeom prst="rect">
          <a:avLst/>
        </a:prstGeom>
      </xdr:spPr>
    </xdr:pic>
    <xdr:clientData/>
  </xdr:twoCellAnchor>
  <xdr:twoCellAnchor editAs="oneCell">
    <xdr:from>
      <xdr:col>4</xdr:col>
      <xdr:colOff>464820</xdr:colOff>
      <xdr:row>1</xdr:row>
      <xdr:rowOff>38100</xdr:rowOff>
    </xdr:from>
    <xdr:to>
      <xdr:col>4</xdr:col>
      <xdr:colOff>876340</xdr:colOff>
      <xdr:row>2</xdr:row>
      <xdr:rowOff>20056</xdr:rowOff>
    </xdr:to>
    <xdr:pic>
      <xdr:nvPicPr>
        <xdr:cNvPr id="5" name="Imag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8720" y="441960"/>
          <a:ext cx="411520" cy="385816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2</xdr:row>
      <xdr:rowOff>220980</xdr:rowOff>
    </xdr:from>
    <xdr:to>
      <xdr:col>7</xdr:col>
      <xdr:colOff>510540</xdr:colOff>
      <xdr:row>2</xdr:row>
      <xdr:rowOff>457200</xdr:rowOff>
    </xdr:to>
    <xdr:sp macro="" textlink="">
      <xdr:nvSpPr>
        <xdr:cNvPr id="6" name="Rectangle à coins arrondis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7741920" y="1028700"/>
          <a:ext cx="784860" cy="23622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/>
            <a:t>IMPORT</a:t>
          </a:r>
          <a:r>
            <a:rPr lang="fr-FR" sz="1100" b="1" baseline="0"/>
            <a:t> CSV</a:t>
          </a:r>
          <a:endParaRPr lang="fr-FR" sz="1100" b="1"/>
        </a:p>
      </xdr:txBody>
    </xdr:sp>
    <xdr:clientData/>
  </xdr:twoCellAnchor>
  <xdr:twoCellAnchor>
    <xdr:from>
      <xdr:col>8</xdr:col>
      <xdr:colOff>99060</xdr:colOff>
      <xdr:row>2</xdr:row>
      <xdr:rowOff>228600</xdr:rowOff>
    </xdr:from>
    <xdr:to>
      <xdr:col>9</xdr:col>
      <xdr:colOff>464820</xdr:colOff>
      <xdr:row>2</xdr:row>
      <xdr:rowOff>464820</xdr:rowOff>
    </xdr:to>
    <xdr:sp macro="[0]!classement_bj_h_duathlon" textlink="">
      <xdr:nvSpPr>
        <xdr:cNvPr id="7" name="Rectangle à coins arrondis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 bwMode="auto">
        <a:xfrm>
          <a:off x="8709660" y="1036320"/>
          <a:ext cx="784860" cy="23622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/>
            <a:t>IMPORT</a:t>
          </a:r>
          <a:r>
            <a:rPr lang="fr-FR" sz="1100" b="1" baseline="0"/>
            <a:t> CSV</a:t>
          </a:r>
          <a:endParaRPr lang="fr-FR" sz="1100" b="1"/>
        </a:p>
      </xdr:txBody>
    </xdr:sp>
    <xdr:clientData/>
  </xdr:twoCellAnchor>
  <xdr:twoCellAnchor>
    <xdr:from>
      <xdr:col>10</xdr:col>
      <xdr:colOff>114300</xdr:colOff>
      <xdr:row>2</xdr:row>
      <xdr:rowOff>220980</xdr:rowOff>
    </xdr:from>
    <xdr:to>
      <xdr:col>11</xdr:col>
      <xdr:colOff>480060</xdr:colOff>
      <xdr:row>2</xdr:row>
      <xdr:rowOff>457200</xdr:rowOff>
    </xdr:to>
    <xdr:sp macro="[0]!classement_bj_h_triathlon" textlink="">
      <xdr:nvSpPr>
        <xdr:cNvPr id="8" name="Rectangle à coins arrondis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 bwMode="auto">
        <a:xfrm>
          <a:off x="9768840" y="1028700"/>
          <a:ext cx="784860" cy="23622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/>
            <a:t>IMPORT</a:t>
          </a:r>
          <a:r>
            <a:rPr lang="fr-FR" sz="1100" b="1" baseline="0"/>
            <a:t> CSV</a:t>
          </a:r>
          <a:endParaRPr lang="fr-FR" sz="1100" b="1"/>
        </a:p>
      </xdr:txBody>
    </xdr:sp>
    <xdr:clientData/>
  </xdr:twoCellAnchor>
  <xdr:twoCellAnchor>
    <xdr:from>
      <xdr:col>12</xdr:col>
      <xdr:colOff>99060</xdr:colOff>
      <xdr:row>2</xdr:row>
      <xdr:rowOff>220980</xdr:rowOff>
    </xdr:from>
    <xdr:to>
      <xdr:col>13</xdr:col>
      <xdr:colOff>464820</xdr:colOff>
      <xdr:row>2</xdr:row>
      <xdr:rowOff>457200</xdr:rowOff>
    </xdr:to>
    <xdr:sp macro="[0]!classement_bj_h_aquathlon" textlink="">
      <xdr:nvSpPr>
        <xdr:cNvPr id="9" name="Rectangle à coins arrondis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 bwMode="auto">
        <a:xfrm>
          <a:off x="10797540" y="1028700"/>
          <a:ext cx="784860" cy="23622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/>
            <a:t>IMPORT</a:t>
          </a:r>
          <a:r>
            <a:rPr lang="fr-FR" sz="1100" b="1" baseline="0"/>
            <a:t> CSV</a:t>
          </a:r>
          <a:endParaRPr lang="fr-FR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182880</xdr:colOff>
      <xdr:row>1</xdr:row>
      <xdr:rowOff>76200</xdr:rowOff>
    </xdr:from>
    <xdr:to>
      <xdr:col>1</xdr:col>
      <xdr:colOff>1379220</xdr:colOff>
      <xdr:row>2</xdr:row>
      <xdr:rowOff>137160</xdr:rowOff>
    </xdr:to>
    <xdr:sp macro="[0]!Classement_MIF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1493520" y="480060"/>
          <a:ext cx="1196340" cy="464820"/>
        </a:xfrm>
        <a:prstGeom prst="roundRect">
          <a:avLst/>
        </a:prstGeom>
        <a:solidFill>
          <a:srgbClr val="007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>
              <a:solidFill>
                <a:schemeClr val="bg1"/>
              </a:solidFill>
            </a:rPr>
            <a:t>CLASSEMENT</a:t>
          </a:r>
        </a:p>
      </xdr:txBody>
    </xdr:sp>
    <xdr:clientData/>
  </xdr:twoCellAnchor>
  <xdr:twoCellAnchor editAs="oneCell">
    <xdr:from>
      <xdr:col>4</xdr:col>
      <xdr:colOff>1973619</xdr:colOff>
      <xdr:row>1</xdr:row>
      <xdr:rowOff>31184</xdr:rowOff>
    </xdr:from>
    <xdr:to>
      <xdr:col>4</xdr:col>
      <xdr:colOff>2379127</xdr:colOff>
      <xdr:row>2</xdr:row>
      <xdr:rowOff>8571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4159" y="435044"/>
          <a:ext cx="405508" cy="381247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1333539</xdr:colOff>
      <xdr:row>1</xdr:row>
      <xdr:rowOff>33171</xdr:rowOff>
    </xdr:from>
    <xdr:to>
      <xdr:col>4</xdr:col>
      <xdr:colOff>1732953</xdr:colOff>
      <xdr:row>1</xdr:row>
      <xdr:rowOff>395665</xdr:rowOff>
    </xdr:to>
    <xdr:pic>
      <xdr:nvPicPr>
        <xdr:cNvPr id="4" name="Imag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4079" y="437031"/>
          <a:ext cx="399414" cy="362494"/>
        </a:xfrm>
        <a:prstGeom prst="rect">
          <a:avLst/>
        </a:prstGeom>
      </xdr:spPr>
    </xdr:pic>
    <xdr:clientData/>
  </xdr:twoCellAnchor>
  <xdr:twoCellAnchor editAs="oneCell">
    <xdr:from>
      <xdr:col>4</xdr:col>
      <xdr:colOff>716280</xdr:colOff>
      <xdr:row>1</xdr:row>
      <xdr:rowOff>22860</xdr:rowOff>
    </xdr:from>
    <xdr:to>
      <xdr:col>4</xdr:col>
      <xdr:colOff>1127800</xdr:colOff>
      <xdr:row>2</xdr:row>
      <xdr:rowOff>4816</xdr:rowOff>
    </xdr:to>
    <xdr:pic>
      <xdr:nvPicPr>
        <xdr:cNvPr id="5" name="Imag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6820" y="426720"/>
          <a:ext cx="411520" cy="385816"/>
        </a:xfrm>
        <a:prstGeom prst="rect">
          <a:avLst/>
        </a:prstGeom>
      </xdr:spPr>
    </xdr:pic>
    <xdr:clientData/>
  </xdr:twoCellAnchor>
  <xdr:twoCellAnchor>
    <xdr:from>
      <xdr:col>6</xdr:col>
      <xdr:colOff>45720</xdr:colOff>
      <xdr:row>2</xdr:row>
      <xdr:rowOff>251460</xdr:rowOff>
    </xdr:from>
    <xdr:to>
      <xdr:col>7</xdr:col>
      <xdr:colOff>480060</xdr:colOff>
      <xdr:row>2</xdr:row>
      <xdr:rowOff>487680</xdr:rowOff>
    </xdr:to>
    <xdr:sp macro="" textlink="">
      <xdr:nvSpPr>
        <xdr:cNvPr id="6" name="Rectangle à coins arrondis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 bwMode="auto">
        <a:xfrm>
          <a:off x="7940040" y="1059180"/>
          <a:ext cx="784860" cy="23622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/>
            <a:t>IMPORT</a:t>
          </a:r>
          <a:r>
            <a:rPr lang="fr-FR" sz="1100" b="1" baseline="0"/>
            <a:t> CSV</a:t>
          </a:r>
          <a:endParaRPr lang="fr-FR" sz="1100" b="1"/>
        </a:p>
      </xdr:txBody>
    </xdr:sp>
    <xdr:clientData/>
  </xdr:twoCellAnchor>
  <xdr:twoCellAnchor>
    <xdr:from>
      <xdr:col>8</xdr:col>
      <xdr:colOff>106680</xdr:colOff>
      <xdr:row>2</xdr:row>
      <xdr:rowOff>259080</xdr:rowOff>
    </xdr:from>
    <xdr:to>
      <xdr:col>9</xdr:col>
      <xdr:colOff>472440</xdr:colOff>
      <xdr:row>2</xdr:row>
      <xdr:rowOff>495300</xdr:rowOff>
    </xdr:to>
    <xdr:sp macro="[0]!classement_mi_f_duathlon" textlink="">
      <xdr:nvSpPr>
        <xdr:cNvPr id="7" name="Rectangle à coins arrondis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 bwMode="auto">
        <a:xfrm>
          <a:off x="8907780" y="1066800"/>
          <a:ext cx="784860" cy="23622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/>
            <a:t>IMPORT</a:t>
          </a:r>
          <a:r>
            <a:rPr lang="fr-FR" sz="1100" b="1" baseline="0"/>
            <a:t> CSV</a:t>
          </a:r>
          <a:endParaRPr lang="fr-FR" sz="1100" b="1"/>
        </a:p>
      </xdr:txBody>
    </xdr:sp>
    <xdr:clientData/>
  </xdr:twoCellAnchor>
  <xdr:twoCellAnchor>
    <xdr:from>
      <xdr:col>10</xdr:col>
      <xdr:colOff>121920</xdr:colOff>
      <xdr:row>2</xdr:row>
      <xdr:rowOff>251460</xdr:rowOff>
    </xdr:from>
    <xdr:to>
      <xdr:col>11</xdr:col>
      <xdr:colOff>487680</xdr:colOff>
      <xdr:row>2</xdr:row>
      <xdr:rowOff>487680</xdr:rowOff>
    </xdr:to>
    <xdr:sp macro="[0]!classement_mi_f_triathlon" textlink="">
      <xdr:nvSpPr>
        <xdr:cNvPr id="8" name="Rectangle à coins arrondis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 bwMode="auto">
        <a:xfrm>
          <a:off x="9966960" y="1059180"/>
          <a:ext cx="784860" cy="23622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/>
            <a:t>IMPORT</a:t>
          </a:r>
          <a:r>
            <a:rPr lang="fr-FR" sz="1100" b="1" baseline="0"/>
            <a:t> CSV</a:t>
          </a:r>
          <a:endParaRPr lang="fr-FR" sz="1100" b="1"/>
        </a:p>
      </xdr:txBody>
    </xdr:sp>
    <xdr:clientData/>
  </xdr:twoCellAnchor>
  <xdr:twoCellAnchor>
    <xdr:from>
      <xdr:col>12</xdr:col>
      <xdr:colOff>106680</xdr:colOff>
      <xdr:row>2</xdr:row>
      <xdr:rowOff>251460</xdr:rowOff>
    </xdr:from>
    <xdr:to>
      <xdr:col>13</xdr:col>
      <xdr:colOff>472440</xdr:colOff>
      <xdr:row>2</xdr:row>
      <xdr:rowOff>487680</xdr:rowOff>
    </xdr:to>
    <xdr:sp macro="[0]!classement_mi_f_aquathlon" textlink="">
      <xdr:nvSpPr>
        <xdr:cNvPr id="9" name="Rectangle à coins arrondis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 bwMode="auto">
        <a:xfrm>
          <a:off x="10995660" y="1059180"/>
          <a:ext cx="784860" cy="23622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/>
            <a:t>IMPORT</a:t>
          </a:r>
          <a:r>
            <a:rPr lang="fr-FR" sz="1100" b="1" baseline="0"/>
            <a:t> CSV</a:t>
          </a:r>
          <a:endParaRPr lang="fr-FR" sz="11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144780</xdr:colOff>
      <xdr:row>1</xdr:row>
      <xdr:rowOff>22860</xdr:rowOff>
    </xdr:from>
    <xdr:to>
      <xdr:col>1</xdr:col>
      <xdr:colOff>1341120</xdr:colOff>
      <xdr:row>2</xdr:row>
      <xdr:rowOff>83820</xdr:rowOff>
    </xdr:to>
    <xdr:sp macro="[0]!Classement_MIH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1455420" y="426720"/>
          <a:ext cx="1196340" cy="464820"/>
        </a:xfrm>
        <a:prstGeom prst="roundRect">
          <a:avLst/>
        </a:prstGeom>
        <a:solidFill>
          <a:srgbClr val="007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>
              <a:solidFill>
                <a:schemeClr val="bg1"/>
              </a:solidFill>
            </a:rPr>
            <a:t>CLASSEMENT</a:t>
          </a:r>
        </a:p>
      </xdr:txBody>
    </xdr:sp>
    <xdr:clientData/>
  </xdr:twoCellAnchor>
  <xdr:twoCellAnchor editAs="oneCell">
    <xdr:from>
      <xdr:col>4</xdr:col>
      <xdr:colOff>1958379</xdr:colOff>
      <xdr:row>1</xdr:row>
      <xdr:rowOff>38804</xdr:rowOff>
    </xdr:from>
    <xdr:to>
      <xdr:col>4</xdr:col>
      <xdr:colOff>2363887</xdr:colOff>
      <xdr:row>2</xdr:row>
      <xdr:rowOff>16191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8979" y="442664"/>
          <a:ext cx="405508" cy="381247"/>
        </a:xfrm>
        <a:prstGeom prst="rect">
          <a:avLst/>
        </a:prstGeom>
      </xdr:spPr>
    </xdr:pic>
    <xdr:clientData/>
  </xdr:twoCellAnchor>
  <xdr:twoCellAnchor editAs="oneCell">
    <xdr:from>
      <xdr:col>4</xdr:col>
      <xdr:colOff>1318299</xdr:colOff>
      <xdr:row>1</xdr:row>
      <xdr:rowOff>40791</xdr:rowOff>
    </xdr:from>
    <xdr:to>
      <xdr:col>4</xdr:col>
      <xdr:colOff>1717713</xdr:colOff>
      <xdr:row>1</xdr:row>
      <xdr:rowOff>403285</xdr:rowOff>
    </xdr:to>
    <xdr:pic>
      <xdr:nvPicPr>
        <xdr:cNvPr id="4" name="Imag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8899" y="444651"/>
          <a:ext cx="399414" cy="362494"/>
        </a:xfrm>
        <a:prstGeom prst="rect">
          <a:avLst/>
        </a:prstGeom>
      </xdr:spPr>
    </xdr:pic>
    <xdr:clientData/>
  </xdr:twoCellAnchor>
  <xdr:twoCellAnchor editAs="oneCell">
    <xdr:from>
      <xdr:col>4</xdr:col>
      <xdr:colOff>701040</xdr:colOff>
      <xdr:row>1</xdr:row>
      <xdr:rowOff>30480</xdr:rowOff>
    </xdr:from>
    <xdr:to>
      <xdr:col>4</xdr:col>
      <xdr:colOff>1112560</xdr:colOff>
      <xdr:row>2</xdr:row>
      <xdr:rowOff>12436</xdr:rowOff>
    </xdr:to>
    <xdr:pic>
      <xdr:nvPicPr>
        <xdr:cNvPr id="5" name="Imag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34340"/>
          <a:ext cx="411520" cy="385816"/>
        </a:xfrm>
        <a:prstGeom prst="rect">
          <a:avLst/>
        </a:prstGeom>
      </xdr:spPr>
    </xdr:pic>
    <xdr:clientData/>
  </xdr:twoCellAnchor>
  <xdr:twoCellAnchor>
    <xdr:from>
      <xdr:col>6</xdr:col>
      <xdr:colOff>60960</xdr:colOff>
      <xdr:row>2</xdr:row>
      <xdr:rowOff>228600</xdr:rowOff>
    </xdr:from>
    <xdr:to>
      <xdr:col>7</xdr:col>
      <xdr:colOff>495300</xdr:colOff>
      <xdr:row>2</xdr:row>
      <xdr:rowOff>464820</xdr:rowOff>
    </xdr:to>
    <xdr:sp macro="" textlink="">
      <xdr:nvSpPr>
        <xdr:cNvPr id="6" name="Rectangle à coins arrondis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8435340" y="1036320"/>
          <a:ext cx="784860" cy="23622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/>
            <a:t>IMPORT</a:t>
          </a:r>
          <a:r>
            <a:rPr lang="fr-FR" sz="1100" b="1" baseline="0"/>
            <a:t> CSV</a:t>
          </a:r>
          <a:endParaRPr lang="fr-FR" sz="1100" b="1"/>
        </a:p>
      </xdr:txBody>
    </xdr:sp>
    <xdr:clientData/>
  </xdr:twoCellAnchor>
  <xdr:twoCellAnchor>
    <xdr:from>
      <xdr:col>8</xdr:col>
      <xdr:colOff>121920</xdr:colOff>
      <xdr:row>2</xdr:row>
      <xdr:rowOff>236220</xdr:rowOff>
    </xdr:from>
    <xdr:to>
      <xdr:col>9</xdr:col>
      <xdr:colOff>487680</xdr:colOff>
      <xdr:row>2</xdr:row>
      <xdr:rowOff>472440</xdr:rowOff>
    </xdr:to>
    <xdr:sp macro="[0]!classement_mi_h_duathlon" textlink="">
      <xdr:nvSpPr>
        <xdr:cNvPr id="7" name="Rectangle à coins arrondis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9403080" y="1043940"/>
          <a:ext cx="784860" cy="23622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/>
            <a:t>IMPORT</a:t>
          </a:r>
          <a:r>
            <a:rPr lang="fr-FR" sz="1100" b="1" baseline="0"/>
            <a:t> CSV</a:t>
          </a:r>
          <a:endParaRPr lang="fr-FR" sz="1100" b="1"/>
        </a:p>
      </xdr:txBody>
    </xdr:sp>
    <xdr:clientData/>
  </xdr:twoCellAnchor>
  <xdr:twoCellAnchor>
    <xdr:from>
      <xdr:col>10</xdr:col>
      <xdr:colOff>137160</xdr:colOff>
      <xdr:row>2</xdr:row>
      <xdr:rowOff>228600</xdr:rowOff>
    </xdr:from>
    <xdr:to>
      <xdr:col>11</xdr:col>
      <xdr:colOff>502920</xdr:colOff>
      <xdr:row>2</xdr:row>
      <xdr:rowOff>464820</xdr:rowOff>
    </xdr:to>
    <xdr:sp macro="[0]!classement_mi_h_triathlon" textlink="">
      <xdr:nvSpPr>
        <xdr:cNvPr id="8" name="Rectangle à coins arrondis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 bwMode="auto">
        <a:xfrm>
          <a:off x="10462260" y="1036320"/>
          <a:ext cx="784860" cy="23622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/>
            <a:t>IMPORT</a:t>
          </a:r>
          <a:r>
            <a:rPr lang="fr-FR" sz="1100" b="1" baseline="0"/>
            <a:t> CSV</a:t>
          </a:r>
          <a:endParaRPr lang="fr-FR" sz="1100" b="1"/>
        </a:p>
      </xdr:txBody>
    </xdr:sp>
    <xdr:clientData/>
  </xdr:twoCellAnchor>
  <xdr:twoCellAnchor>
    <xdr:from>
      <xdr:col>12</xdr:col>
      <xdr:colOff>121920</xdr:colOff>
      <xdr:row>2</xdr:row>
      <xdr:rowOff>228600</xdr:rowOff>
    </xdr:from>
    <xdr:to>
      <xdr:col>13</xdr:col>
      <xdr:colOff>487680</xdr:colOff>
      <xdr:row>2</xdr:row>
      <xdr:rowOff>464820</xdr:rowOff>
    </xdr:to>
    <xdr:sp macro="[0]!classement_mi_h_aquathlon" textlink="">
      <xdr:nvSpPr>
        <xdr:cNvPr id="9" name="Rectangle à coins arrondis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 bwMode="auto">
        <a:xfrm>
          <a:off x="11490960" y="1036320"/>
          <a:ext cx="784860" cy="23622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/>
            <a:t>IMPORT</a:t>
          </a:r>
          <a:r>
            <a:rPr lang="fr-FR" sz="1100" b="1" baseline="0"/>
            <a:t> CSV</a:t>
          </a:r>
          <a:endParaRPr lang="fr-FR" sz="11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160020</xdr:colOff>
      <xdr:row>1</xdr:row>
      <xdr:rowOff>0</xdr:rowOff>
    </xdr:from>
    <xdr:to>
      <xdr:col>1</xdr:col>
      <xdr:colOff>1356360</xdr:colOff>
      <xdr:row>2</xdr:row>
      <xdr:rowOff>60960</xdr:rowOff>
    </xdr:to>
    <xdr:sp macro="[0]!Classement_CAF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1470660" y="403860"/>
          <a:ext cx="1196340" cy="464820"/>
        </a:xfrm>
        <a:prstGeom prst="roundRect">
          <a:avLst/>
        </a:prstGeom>
        <a:solidFill>
          <a:srgbClr val="007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>
              <a:solidFill>
                <a:schemeClr val="bg1"/>
              </a:solidFill>
            </a:rPr>
            <a:t>CLASSEMENT</a:t>
          </a:r>
        </a:p>
      </xdr:txBody>
    </xdr:sp>
    <xdr:clientData/>
  </xdr:twoCellAnchor>
  <xdr:twoCellAnchor editAs="oneCell">
    <xdr:from>
      <xdr:col>4</xdr:col>
      <xdr:colOff>1798359</xdr:colOff>
      <xdr:row>1</xdr:row>
      <xdr:rowOff>38804</xdr:rowOff>
    </xdr:from>
    <xdr:to>
      <xdr:col>4</xdr:col>
      <xdr:colOff>2203867</xdr:colOff>
      <xdr:row>2</xdr:row>
      <xdr:rowOff>16191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4159" y="442664"/>
          <a:ext cx="405508" cy="381247"/>
        </a:xfrm>
        <a:prstGeom prst="rect">
          <a:avLst/>
        </a:prstGeom>
      </xdr:spPr>
    </xdr:pic>
    <xdr:clientData/>
  </xdr:twoCellAnchor>
  <xdr:twoCellAnchor editAs="oneCell">
    <xdr:from>
      <xdr:col>4</xdr:col>
      <xdr:colOff>1158279</xdr:colOff>
      <xdr:row>1</xdr:row>
      <xdr:rowOff>40791</xdr:rowOff>
    </xdr:from>
    <xdr:to>
      <xdr:col>4</xdr:col>
      <xdr:colOff>1557693</xdr:colOff>
      <xdr:row>1</xdr:row>
      <xdr:rowOff>403285</xdr:rowOff>
    </xdr:to>
    <xdr:pic>
      <xdr:nvPicPr>
        <xdr:cNvPr id="4" name="Imag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4079" y="444651"/>
          <a:ext cx="399414" cy="362494"/>
        </a:xfrm>
        <a:prstGeom prst="rect">
          <a:avLst/>
        </a:prstGeom>
      </xdr:spPr>
    </xdr:pic>
    <xdr:clientData/>
  </xdr:twoCellAnchor>
  <xdr:twoCellAnchor editAs="oneCell">
    <xdr:from>
      <xdr:col>4</xdr:col>
      <xdr:colOff>541020</xdr:colOff>
      <xdr:row>1</xdr:row>
      <xdr:rowOff>30480</xdr:rowOff>
    </xdr:from>
    <xdr:to>
      <xdr:col>4</xdr:col>
      <xdr:colOff>952540</xdr:colOff>
      <xdr:row>2</xdr:row>
      <xdr:rowOff>12436</xdr:rowOff>
    </xdr:to>
    <xdr:pic>
      <xdr:nvPicPr>
        <xdr:cNvPr id="5" name="Imag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6820" y="434340"/>
          <a:ext cx="411520" cy="385816"/>
        </a:xfrm>
        <a:prstGeom prst="rect">
          <a:avLst/>
        </a:prstGeom>
      </xdr:spPr>
    </xdr:pic>
    <xdr:clientData/>
  </xdr:twoCellAnchor>
  <xdr:twoCellAnchor>
    <xdr:from>
      <xdr:col>6</xdr:col>
      <xdr:colOff>60960</xdr:colOff>
      <xdr:row>2</xdr:row>
      <xdr:rowOff>228600</xdr:rowOff>
    </xdr:from>
    <xdr:to>
      <xdr:col>7</xdr:col>
      <xdr:colOff>495300</xdr:colOff>
      <xdr:row>2</xdr:row>
      <xdr:rowOff>464820</xdr:rowOff>
    </xdr:to>
    <xdr:sp macro="" textlink="">
      <xdr:nvSpPr>
        <xdr:cNvPr id="6" name="Rectangle à coins arrondis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 bwMode="auto">
        <a:xfrm>
          <a:off x="7825740" y="1036320"/>
          <a:ext cx="784860" cy="23622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/>
            <a:t>IMPORT</a:t>
          </a:r>
          <a:r>
            <a:rPr lang="fr-FR" sz="1100" b="1" baseline="0"/>
            <a:t> CSV</a:t>
          </a:r>
          <a:endParaRPr lang="fr-FR" sz="1100" b="1"/>
        </a:p>
      </xdr:txBody>
    </xdr:sp>
    <xdr:clientData/>
  </xdr:twoCellAnchor>
  <xdr:twoCellAnchor>
    <xdr:from>
      <xdr:col>8</xdr:col>
      <xdr:colOff>121920</xdr:colOff>
      <xdr:row>2</xdr:row>
      <xdr:rowOff>236220</xdr:rowOff>
    </xdr:from>
    <xdr:to>
      <xdr:col>9</xdr:col>
      <xdr:colOff>487680</xdr:colOff>
      <xdr:row>2</xdr:row>
      <xdr:rowOff>472440</xdr:rowOff>
    </xdr:to>
    <xdr:sp macro="[0]!classement_ca_f_duathlon" textlink="">
      <xdr:nvSpPr>
        <xdr:cNvPr id="7" name="Rectangle à coins arrondis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8793480" y="1043940"/>
          <a:ext cx="784860" cy="23622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/>
            <a:t>IMPORT</a:t>
          </a:r>
          <a:r>
            <a:rPr lang="fr-FR" sz="1100" b="1" baseline="0"/>
            <a:t> CSV</a:t>
          </a:r>
          <a:endParaRPr lang="fr-FR" sz="1100" b="1"/>
        </a:p>
      </xdr:txBody>
    </xdr:sp>
    <xdr:clientData/>
  </xdr:twoCellAnchor>
  <xdr:twoCellAnchor>
    <xdr:from>
      <xdr:col>10</xdr:col>
      <xdr:colOff>137160</xdr:colOff>
      <xdr:row>2</xdr:row>
      <xdr:rowOff>228600</xdr:rowOff>
    </xdr:from>
    <xdr:to>
      <xdr:col>11</xdr:col>
      <xdr:colOff>502920</xdr:colOff>
      <xdr:row>2</xdr:row>
      <xdr:rowOff>464820</xdr:rowOff>
    </xdr:to>
    <xdr:sp macro="[0]!classement_ca_f_triathlon" textlink="">
      <xdr:nvSpPr>
        <xdr:cNvPr id="8" name="Rectangle à coins arrondis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>
          <a:off x="9852660" y="1036320"/>
          <a:ext cx="784860" cy="23622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/>
            <a:t>IMPORT</a:t>
          </a:r>
          <a:r>
            <a:rPr lang="fr-FR" sz="1100" b="1" baseline="0"/>
            <a:t> CSV</a:t>
          </a:r>
          <a:endParaRPr lang="fr-FR" sz="1100" b="1"/>
        </a:p>
      </xdr:txBody>
    </xdr:sp>
    <xdr:clientData/>
  </xdr:twoCellAnchor>
  <xdr:twoCellAnchor>
    <xdr:from>
      <xdr:col>12</xdr:col>
      <xdr:colOff>121920</xdr:colOff>
      <xdr:row>2</xdr:row>
      <xdr:rowOff>228600</xdr:rowOff>
    </xdr:from>
    <xdr:to>
      <xdr:col>13</xdr:col>
      <xdr:colOff>487680</xdr:colOff>
      <xdr:row>2</xdr:row>
      <xdr:rowOff>464820</xdr:rowOff>
    </xdr:to>
    <xdr:sp macro="[0]!classement_ca_f_aquathlon" textlink="">
      <xdr:nvSpPr>
        <xdr:cNvPr id="9" name="Rectangle à coins arrondis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>
          <a:off x="10881360" y="1036320"/>
          <a:ext cx="784860" cy="23622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/>
            <a:t>IMPORT</a:t>
          </a:r>
          <a:r>
            <a:rPr lang="fr-FR" sz="1100" b="1" baseline="0"/>
            <a:t> CSV</a:t>
          </a:r>
          <a:endParaRPr lang="fr-FR" sz="11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160020</xdr:colOff>
      <xdr:row>0</xdr:row>
      <xdr:rowOff>396240</xdr:rowOff>
    </xdr:from>
    <xdr:to>
      <xdr:col>1</xdr:col>
      <xdr:colOff>1356360</xdr:colOff>
      <xdr:row>2</xdr:row>
      <xdr:rowOff>53340</xdr:rowOff>
    </xdr:to>
    <xdr:sp macro="[0]!Classement_CAH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 bwMode="auto">
        <a:xfrm>
          <a:off x="1470660" y="396240"/>
          <a:ext cx="1196340" cy="464820"/>
        </a:xfrm>
        <a:prstGeom prst="roundRect">
          <a:avLst/>
        </a:prstGeom>
        <a:solidFill>
          <a:srgbClr val="007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>
              <a:solidFill>
                <a:schemeClr val="bg1"/>
              </a:solidFill>
            </a:rPr>
            <a:t>CLASSEMENT</a:t>
          </a:r>
        </a:p>
      </xdr:txBody>
    </xdr:sp>
    <xdr:clientData/>
  </xdr:twoCellAnchor>
  <xdr:twoCellAnchor editAs="oneCell">
    <xdr:from>
      <xdr:col>4</xdr:col>
      <xdr:colOff>1950759</xdr:colOff>
      <xdr:row>1</xdr:row>
      <xdr:rowOff>38804</xdr:rowOff>
    </xdr:from>
    <xdr:to>
      <xdr:col>4</xdr:col>
      <xdr:colOff>2356267</xdr:colOff>
      <xdr:row>2</xdr:row>
      <xdr:rowOff>16191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4679" y="442664"/>
          <a:ext cx="405508" cy="381247"/>
        </a:xfrm>
        <a:prstGeom prst="rect">
          <a:avLst/>
        </a:prstGeom>
      </xdr:spPr>
    </xdr:pic>
    <xdr:clientData/>
  </xdr:twoCellAnchor>
  <xdr:twoCellAnchor editAs="oneCell">
    <xdr:from>
      <xdr:col>4</xdr:col>
      <xdr:colOff>1310679</xdr:colOff>
      <xdr:row>1</xdr:row>
      <xdr:rowOff>40791</xdr:rowOff>
    </xdr:from>
    <xdr:to>
      <xdr:col>4</xdr:col>
      <xdr:colOff>1710093</xdr:colOff>
      <xdr:row>1</xdr:row>
      <xdr:rowOff>403285</xdr:rowOff>
    </xdr:to>
    <xdr:pic>
      <xdr:nvPicPr>
        <xdr:cNvPr id="4" name="Imag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4599" y="444651"/>
          <a:ext cx="399414" cy="362494"/>
        </a:xfrm>
        <a:prstGeom prst="rect">
          <a:avLst/>
        </a:prstGeom>
      </xdr:spPr>
    </xdr:pic>
    <xdr:clientData/>
  </xdr:twoCellAnchor>
  <xdr:twoCellAnchor editAs="oneCell">
    <xdr:from>
      <xdr:col>4</xdr:col>
      <xdr:colOff>693420</xdr:colOff>
      <xdr:row>1</xdr:row>
      <xdr:rowOff>30480</xdr:rowOff>
    </xdr:from>
    <xdr:to>
      <xdr:col>4</xdr:col>
      <xdr:colOff>1104940</xdr:colOff>
      <xdr:row>2</xdr:row>
      <xdr:rowOff>12436</xdr:rowOff>
    </xdr:to>
    <xdr:pic>
      <xdr:nvPicPr>
        <xdr:cNvPr id="5" name="Imag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7340" y="434340"/>
          <a:ext cx="411520" cy="385816"/>
        </a:xfrm>
        <a:prstGeom prst="rect">
          <a:avLst/>
        </a:prstGeom>
      </xdr:spPr>
    </xdr:pic>
    <xdr:clientData/>
  </xdr:twoCellAnchor>
  <xdr:twoCellAnchor>
    <xdr:from>
      <xdr:col>6</xdr:col>
      <xdr:colOff>60960</xdr:colOff>
      <xdr:row>2</xdr:row>
      <xdr:rowOff>228600</xdr:rowOff>
    </xdr:from>
    <xdr:to>
      <xdr:col>7</xdr:col>
      <xdr:colOff>495300</xdr:colOff>
      <xdr:row>2</xdr:row>
      <xdr:rowOff>464820</xdr:rowOff>
    </xdr:to>
    <xdr:sp macro="" textlink="">
      <xdr:nvSpPr>
        <xdr:cNvPr id="6" name="Rectangle à coins arrondis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 bwMode="auto">
        <a:xfrm>
          <a:off x="8328660" y="1036320"/>
          <a:ext cx="784860" cy="23622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/>
            <a:t>IMPORT</a:t>
          </a:r>
          <a:r>
            <a:rPr lang="fr-FR" sz="1100" b="1" baseline="0"/>
            <a:t> CSV</a:t>
          </a:r>
          <a:endParaRPr lang="fr-FR" sz="1100" b="1"/>
        </a:p>
      </xdr:txBody>
    </xdr:sp>
    <xdr:clientData/>
  </xdr:twoCellAnchor>
  <xdr:twoCellAnchor>
    <xdr:from>
      <xdr:col>8</xdr:col>
      <xdr:colOff>121920</xdr:colOff>
      <xdr:row>2</xdr:row>
      <xdr:rowOff>236220</xdr:rowOff>
    </xdr:from>
    <xdr:to>
      <xdr:col>9</xdr:col>
      <xdr:colOff>487680</xdr:colOff>
      <xdr:row>2</xdr:row>
      <xdr:rowOff>472440</xdr:rowOff>
    </xdr:to>
    <xdr:sp macro="[0]!classement_ca_h_duathlon" textlink="">
      <xdr:nvSpPr>
        <xdr:cNvPr id="7" name="Rectangle à coins arrondis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 bwMode="auto">
        <a:xfrm>
          <a:off x="9296400" y="1043940"/>
          <a:ext cx="784860" cy="23622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/>
            <a:t>IMPORT</a:t>
          </a:r>
          <a:r>
            <a:rPr lang="fr-FR" sz="1100" b="1" baseline="0"/>
            <a:t> CSV</a:t>
          </a:r>
          <a:endParaRPr lang="fr-FR" sz="1100" b="1"/>
        </a:p>
      </xdr:txBody>
    </xdr:sp>
    <xdr:clientData/>
  </xdr:twoCellAnchor>
  <xdr:twoCellAnchor>
    <xdr:from>
      <xdr:col>10</xdr:col>
      <xdr:colOff>137160</xdr:colOff>
      <xdr:row>2</xdr:row>
      <xdr:rowOff>228600</xdr:rowOff>
    </xdr:from>
    <xdr:to>
      <xdr:col>11</xdr:col>
      <xdr:colOff>502920</xdr:colOff>
      <xdr:row>2</xdr:row>
      <xdr:rowOff>464820</xdr:rowOff>
    </xdr:to>
    <xdr:sp macro="[0]!classement_ca_h_triathlon" textlink="">
      <xdr:nvSpPr>
        <xdr:cNvPr id="8" name="Rectangle à coins arrondis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 bwMode="auto">
        <a:xfrm>
          <a:off x="10355580" y="1036320"/>
          <a:ext cx="784860" cy="23622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/>
            <a:t>IMPORT</a:t>
          </a:r>
          <a:r>
            <a:rPr lang="fr-FR" sz="1100" b="1" baseline="0"/>
            <a:t> CSV</a:t>
          </a:r>
          <a:endParaRPr lang="fr-FR" sz="1100" b="1"/>
        </a:p>
      </xdr:txBody>
    </xdr:sp>
    <xdr:clientData/>
  </xdr:twoCellAnchor>
  <xdr:twoCellAnchor>
    <xdr:from>
      <xdr:col>12</xdr:col>
      <xdr:colOff>121920</xdr:colOff>
      <xdr:row>2</xdr:row>
      <xdr:rowOff>228600</xdr:rowOff>
    </xdr:from>
    <xdr:to>
      <xdr:col>13</xdr:col>
      <xdr:colOff>487680</xdr:colOff>
      <xdr:row>2</xdr:row>
      <xdr:rowOff>464820</xdr:rowOff>
    </xdr:to>
    <xdr:sp macro="[0]!classement_ca_h_aquathlon" textlink="">
      <xdr:nvSpPr>
        <xdr:cNvPr id="9" name="Rectangle à coins arrondis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 bwMode="auto">
        <a:xfrm>
          <a:off x="11384280" y="1036320"/>
          <a:ext cx="784860" cy="23622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/>
            <a:t>IMPORT</a:t>
          </a:r>
          <a:r>
            <a:rPr lang="fr-FR" sz="1100" b="1" baseline="0"/>
            <a:t> CSV</a:t>
          </a:r>
          <a:endParaRPr lang="fr-FR" sz="11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</xdr:row>
      <xdr:rowOff>0</xdr:rowOff>
    </xdr:from>
    <xdr:to>
      <xdr:col>1</xdr:col>
      <xdr:colOff>1386840</xdr:colOff>
      <xdr:row>2</xdr:row>
      <xdr:rowOff>60960</xdr:rowOff>
    </xdr:to>
    <xdr:sp macro="[0]!Classement_JUF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 bwMode="auto">
        <a:xfrm>
          <a:off x="1501140" y="403860"/>
          <a:ext cx="1196340" cy="464820"/>
        </a:xfrm>
        <a:prstGeom prst="roundRect">
          <a:avLst/>
        </a:prstGeom>
        <a:solidFill>
          <a:srgbClr val="007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>
              <a:solidFill>
                <a:schemeClr val="bg1"/>
              </a:solidFill>
            </a:rPr>
            <a:t>CLASSEMENT</a:t>
          </a:r>
        </a:p>
      </xdr:txBody>
    </xdr:sp>
    <xdr:clientData/>
  </xdr:twoCellAnchor>
  <xdr:twoCellAnchor editAs="oneCell">
    <xdr:from>
      <xdr:col>4</xdr:col>
      <xdr:colOff>1745019</xdr:colOff>
      <xdr:row>1</xdr:row>
      <xdr:rowOff>38804</xdr:rowOff>
    </xdr:from>
    <xdr:to>
      <xdr:col>4</xdr:col>
      <xdr:colOff>2150527</xdr:colOff>
      <xdr:row>2</xdr:row>
      <xdr:rowOff>16191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1259" y="442664"/>
          <a:ext cx="405508" cy="381247"/>
        </a:xfrm>
        <a:prstGeom prst="rect">
          <a:avLst/>
        </a:prstGeom>
      </xdr:spPr>
    </xdr:pic>
    <xdr:clientData/>
  </xdr:twoCellAnchor>
  <xdr:twoCellAnchor editAs="oneCell">
    <xdr:from>
      <xdr:col>4</xdr:col>
      <xdr:colOff>1104939</xdr:colOff>
      <xdr:row>1</xdr:row>
      <xdr:rowOff>40791</xdr:rowOff>
    </xdr:from>
    <xdr:to>
      <xdr:col>4</xdr:col>
      <xdr:colOff>1504353</xdr:colOff>
      <xdr:row>1</xdr:row>
      <xdr:rowOff>403285</xdr:rowOff>
    </xdr:to>
    <xdr:pic>
      <xdr:nvPicPr>
        <xdr:cNvPr id="4" name="Imag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179" y="444651"/>
          <a:ext cx="399414" cy="362494"/>
        </a:xfrm>
        <a:prstGeom prst="rect">
          <a:avLst/>
        </a:prstGeom>
      </xdr:spPr>
    </xdr:pic>
    <xdr:clientData/>
  </xdr:twoCellAnchor>
  <xdr:twoCellAnchor editAs="oneCell">
    <xdr:from>
      <xdr:col>4</xdr:col>
      <xdr:colOff>487680</xdr:colOff>
      <xdr:row>1</xdr:row>
      <xdr:rowOff>30480</xdr:rowOff>
    </xdr:from>
    <xdr:to>
      <xdr:col>4</xdr:col>
      <xdr:colOff>899200</xdr:colOff>
      <xdr:row>2</xdr:row>
      <xdr:rowOff>12436</xdr:rowOff>
    </xdr:to>
    <xdr:pic>
      <xdr:nvPicPr>
        <xdr:cNvPr id="5" name="Imag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3920" y="434340"/>
          <a:ext cx="411520" cy="385816"/>
        </a:xfrm>
        <a:prstGeom prst="rect">
          <a:avLst/>
        </a:prstGeom>
      </xdr:spPr>
    </xdr:pic>
    <xdr:clientData/>
  </xdr:twoCellAnchor>
  <xdr:twoCellAnchor>
    <xdr:from>
      <xdr:col>6</xdr:col>
      <xdr:colOff>60960</xdr:colOff>
      <xdr:row>2</xdr:row>
      <xdr:rowOff>228600</xdr:rowOff>
    </xdr:from>
    <xdr:to>
      <xdr:col>7</xdr:col>
      <xdr:colOff>495300</xdr:colOff>
      <xdr:row>2</xdr:row>
      <xdr:rowOff>464820</xdr:rowOff>
    </xdr:to>
    <xdr:sp macro="" textlink="">
      <xdr:nvSpPr>
        <xdr:cNvPr id="6" name="Rectangle à coins arrondis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 bwMode="auto">
        <a:xfrm>
          <a:off x="7399020" y="1036320"/>
          <a:ext cx="784860" cy="23622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/>
            <a:t>IMPORT</a:t>
          </a:r>
          <a:r>
            <a:rPr lang="fr-FR" sz="1100" b="1" baseline="0"/>
            <a:t> CSV</a:t>
          </a:r>
          <a:endParaRPr lang="fr-FR" sz="1100" b="1"/>
        </a:p>
      </xdr:txBody>
    </xdr:sp>
    <xdr:clientData/>
  </xdr:twoCellAnchor>
  <xdr:twoCellAnchor>
    <xdr:from>
      <xdr:col>8</xdr:col>
      <xdr:colOff>121920</xdr:colOff>
      <xdr:row>2</xdr:row>
      <xdr:rowOff>236220</xdr:rowOff>
    </xdr:from>
    <xdr:to>
      <xdr:col>9</xdr:col>
      <xdr:colOff>487680</xdr:colOff>
      <xdr:row>2</xdr:row>
      <xdr:rowOff>472440</xdr:rowOff>
    </xdr:to>
    <xdr:sp macro="[0]!classement_ju_f_duathlon" textlink="">
      <xdr:nvSpPr>
        <xdr:cNvPr id="7" name="Rectangle à coins arrondis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 bwMode="auto">
        <a:xfrm>
          <a:off x="8366760" y="1043940"/>
          <a:ext cx="784860" cy="23622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/>
            <a:t>IMPORT</a:t>
          </a:r>
          <a:r>
            <a:rPr lang="fr-FR" sz="1100" b="1" baseline="0"/>
            <a:t> CSV</a:t>
          </a:r>
          <a:endParaRPr lang="fr-FR" sz="1100" b="1"/>
        </a:p>
      </xdr:txBody>
    </xdr:sp>
    <xdr:clientData/>
  </xdr:twoCellAnchor>
  <xdr:twoCellAnchor>
    <xdr:from>
      <xdr:col>10</xdr:col>
      <xdr:colOff>137160</xdr:colOff>
      <xdr:row>2</xdr:row>
      <xdr:rowOff>228600</xdr:rowOff>
    </xdr:from>
    <xdr:to>
      <xdr:col>11</xdr:col>
      <xdr:colOff>502920</xdr:colOff>
      <xdr:row>2</xdr:row>
      <xdr:rowOff>464820</xdr:rowOff>
    </xdr:to>
    <xdr:sp macro="[0]!classement_ju_f_triathlon" textlink="">
      <xdr:nvSpPr>
        <xdr:cNvPr id="8" name="Rectangle à coins arrondis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 bwMode="auto">
        <a:xfrm>
          <a:off x="9425940" y="1036320"/>
          <a:ext cx="784860" cy="23622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/>
            <a:t>IMPORT</a:t>
          </a:r>
          <a:r>
            <a:rPr lang="fr-FR" sz="1100" b="1" baseline="0"/>
            <a:t> CSV</a:t>
          </a:r>
          <a:endParaRPr lang="fr-FR" sz="1100" b="1"/>
        </a:p>
      </xdr:txBody>
    </xdr:sp>
    <xdr:clientData/>
  </xdr:twoCellAnchor>
  <xdr:twoCellAnchor>
    <xdr:from>
      <xdr:col>12</xdr:col>
      <xdr:colOff>121920</xdr:colOff>
      <xdr:row>2</xdr:row>
      <xdr:rowOff>228600</xdr:rowOff>
    </xdr:from>
    <xdr:to>
      <xdr:col>13</xdr:col>
      <xdr:colOff>487680</xdr:colOff>
      <xdr:row>2</xdr:row>
      <xdr:rowOff>464820</xdr:rowOff>
    </xdr:to>
    <xdr:sp macro="[0]!classement_ju_f_aquathlon" textlink="">
      <xdr:nvSpPr>
        <xdr:cNvPr id="9" name="Rectangle à coins arrondis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 bwMode="auto">
        <a:xfrm>
          <a:off x="10454640" y="1036320"/>
          <a:ext cx="784860" cy="23622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/>
            <a:t>IMPORT</a:t>
          </a:r>
          <a:r>
            <a:rPr lang="fr-FR" sz="1100" b="1" baseline="0"/>
            <a:t> CSV</a:t>
          </a:r>
          <a:endParaRPr lang="fr-FR" sz="1100" b="1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0</xdr:row>
      <xdr:rowOff>373380</xdr:rowOff>
    </xdr:from>
    <xdr:to>
      <xdr:col>1</xdr:col>
      <xdr:colOff>1318260</xdr:colOff>
      <xdr:row>2</xdr:row>
      <xdr:rowOff>30480</xdr:rowOff>
    </xdr:to>
    <xdr:sp macro="[0]!Classement_JUH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 bwMode="auto">
        <a:xfrm>
          <a:off x="1432560" y="373380"/>
          <a:ext cx="1196340" cy="464820"/>
        </a:xfrm>
        <a:prstGeom prst="roundRect">
          <a:avLst/>
        </a:prstGeom>
        <a:solidFill>
          <a:srgbClr val="007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>
              <a:solidFill>
                <a:schemeClr val="bg1"/>
              </a:solidFill>
            </a:rPr>
            <a:t>CLASSEMENT</a:t>
          </a:r>
        </a:p>
      </xdr:txBody>
    </xdr:sp>
    <xdr:clientData/>
  </xdr:twoCellAnchor>
  <xdr:twoCellAnchor editAs="oneCell">
    <xdr:from>
      <xdr:col>4</xdr:col>
      <xdr:colOff>1364019</xdr:colOff>
      <xdr:row>1</xdr:row>
      <xdr:rowOff>33171</xdr:rowOff>
    </xdr:from>
    <xdr:to>
      <xdr:col>4</xdr:col>
      <xdr:colOff>1763433</xdr:colOff>
      <xdr:row>1</xdr:row>
      <xdr:rowOff>395665</xdr:rowOff>
    </xdr:to>
    <xdr:pic>
      <xdr:nvPicPr>
        <xdr:cNvPr id="4" name="Imag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9919" y="437031"/>
          <a:ext cx="399414" cy="362494"/>
        </a:xfrm>
        <a:prstGeom prst="rect">
          <a:avLst/>
        </a:prstGeom>
      </xdr:spPr>
    </xdr:pic>
    <xdr:clientData/>
  </xdr:twoCellAnchor>
  <xdr:twoCellAnchor editAs="oneCell">
    <xdr:from>
      <xdr:col>4</xdr:col>
      <xdr:colOff>746760</xdr:colOff>
      <xdr:row>1</xdr:row>
      <xdr:rowOff>22860</xdr:rowOff>
    </xdr:from>
    <xdr:to>
      <xdr:col>4</xdr:col>
      <xdr:colOff>1158280</xdr:colOff>
      <xdr:row>2</xdr:row>
      <xdr:rowOff>4816</xdr:rowOff>
    </xdr:to>
    <xdr:pic>
      <xdr:nvPicPr>
        <xdr:cNvPr id="5" name="Imag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2660" y="426720"/>
          <a:ext cx="411520" cy="385816"/>
        </a:xfrm>
        <a:prstGeom prst="rect">
          <a:avLst/>
        </a:prstGeom>
      </xdr:spPr>
    </xdr:pic>
    <xdr:clientData/>
  </xdr:twoCellAnchor>
  <xdr:twoCellAnchor>
    <xdr:from>
      <xdr:col>6</xdr:col>
      <xdr:colOff>60960</xdr:colOff>
      <xdr:row>2</xdr:row>
      <xdr:rowOff>220980</xdr:rowOff>
    </xdr:from>
    <xdr:to>
      <xdr:col>7</xdr:col>
      <xdr:colOff>495300</xdr:colOff>
      <xdr:row>2</xdr:row>
      <xdr:rowOff>457200</xdr:rowOff>
    </xdr:to>
    <xdr:sp macro="" textlink="">
      <xdr:nvSpPr>
        <xdr:cNvPr id="6" name="Rectangle à coins arrondis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 bwMode="auto">
        <a:xfrm>
          <a:off x="8930640" y="1028700"/>
          <a:ext cx="784860" cy="23622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/>
            <a:t>IMPORT</a:t>
          </a:r>
          <a:r>
            <a:rPr lang="fr-FR" sz="1100" b="1" baseline="0"/>
            <a:t> CSV</a:t>
          </a:r>
          <a:endParaRPr lang="fr-FR" sz="1100" b="1"/>
        </a:p>
      </xdr:txBody>
    </xdr:sp>
    <xdr:clientData/>
  </xdr:twoCellAnchor>
  <xdr:twoCellAnchor>
    <xdr:from>
      <xdr:col>8</xdr:col>
      <xdr:colOff>121920</xdr:colOff>
      <xdr:row>2</xdr:row>
      <xdr:rowOff>228600</xdr:rowOff>
    </xdr:from>
    <xdr:to>
      <xdr:col>9</xdr:col>
      <xdr:colOff>487680</xdr:colOff>
      <xdr:row>2</xdr:row>
      <xdr:rowOff>464820</xdr:rowOff>
    </xdr:to>
    <xdr:sp macro="[0]!classement_ju_h_duathlon" textlink="">
      <xdr:nvSpPr>
        <xdr:cNvPr id="7" name="Rectangle à coins arrondis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 bwMode="auto">
        <a:xfrm>
          <a:off x="9898380" y="1036320"/>
          <a:ext cx="784860" cy="23622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/>
            <a:t>IMPORT</a:t>
          </a:r>
          <a:r>
            <a:rPr lang="fr-FR" sz="1100" b="1" baseline="0"/>
            <a:t> CSV</a:t>
          </a:r>
          <a:endParaRPr lang="fr-FR" sz="1100" b="1"/>
        </a:p>
      </xdr:txBody>
    </xdr:sp>
    <xdr:clientData/>
  </xdr:twoCellAnchor>
  <xdr:twoCellAnchor>
    <xdr:from>
      <xdr:col>10</xdr:col>
      <xdr:colOff>137160</xdr:colOff>
      <xdr:row>2</xdr:row>
      <xdr:rowOff>220980</xdr:rowOff>
    </xdr:from>
    <xdr:to>
      <xdr:col>11</xdr:col>
      <xdr:colOff>502920</xdr:colOff>
      <xdr:row>2</xdr:row>
      <xdr:rowOff>457200</xdr:rowOff>
    </xdr:to>
    <xdr:sp macro="[0]!classement_ju_h_triathlon" textlink="">
      <xdr:nvSpPr>
        <xdr:cNvPr id="8" name="Rectangle à coins arrondis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 bwMode="auto">
        <a:xfrm>
          <a:off x="10957560" y="1028700"/>
          <a:ext cx="784860" cy="23622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/>
            <a:t>IMPORT</a:t>
          </a:r>
          <a:r>
            <a:rPr lang="fr-FR" sz="1100" b="1" baseline="0"/>
            <a:t> CSV</a:t>
          </a:r>
          <a:endParaRPr lang="fr-FR" sz="1100" b="1"/>
        </a:p>
      </xdr:txBody>
    </xdr:sp>
    <xdr:clientData/>
  </xdr:twoCellAnchor>
  <xdr:twoCellAnchor>
    <xdr:from>
      <xdr:col>12</xdr:col>
      <xdr:colOff>121920</xdr:colOff>
      <xdr:row>2</xdr:row>
      <xdr:rowOff>220980</xdr:rowOff>
    </xdr:from>
    <xdr:to>
      <xdr:col>13</xdr:col>
      <xdr:colOff>487680</xdr:colOff>
      <xdr:row>2</xdr:row>
      <xdr:rowOff>457200</xdr:rowOff>
    </xdr:to>
    <xdr:sp macro="[0]!classement_ju_h_aquathlon" textlink="">
      <xdr:nvSpPr>
        <xdr:cNvPr id="9" name="Rectangle à coins arrondis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 bwMode="auto">
        <a:xfrm>
          <a:off x="11986260" y="1028700"/>
          <a:ext cx="784860" cy="23622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 b="1"/>
            <a:t>IMPORT</a:t>
          </a:r>
          <a:r>
            <a:rPr lang="fr-FR" sz="1100" b="1" baseline="0"/>
            <a:t> CSV</a:t>
          </a:r>
          <a:endParaRPr lang="fr-FR" sz="1100" b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4:P199" totalsRowShown="0" tableBorderDxfId="208">
  <autoFilter ref="A4:P199" xr:uid="{00000000-0009-0000-0100-000001000000}"/>
  <sortState xmlns:xlrd2="http://schemas.microsoft.com/office/spreadsheetml/2017/richdata2" ref="A5:P199">
    <sortCondition ref="A5:A199"/>
  </sortState>
  <tableColumns count="16">
    <tableColumn id="1" xr3:uid="{00000000-0010-0000-0000-000001000000}" name="Classement général" dataDxfId="207">
      <calculatedColumnFormula>RANK(O5,O:O)</calculatedColumnFormula>
    </tableColumn>
    <tableColumn id="2" xr3:uid="{00000000-0010-0000-0000-000002000000}" name="N° licence" dataDxfId="206"/>
    <tableColumn id="3" xr3:uid="{00000000-0010-0000-0000-000003000000}" name="Prénom" dataDxfId="205"/>
    <tableColumn id="4" xr3:uid="{00000000-0010-0000-0000-000004000000}" name="Nom" dataDxfId="204"/>
    <tableColumn id="5" xr3:uid="{00000000-0010-0000-0000-000005000000}" name="Club" dataDxfId="203"/>
    <tableColumn id="6" xr3:uid="{00000000-0010-0000-0000-000006000000}" name="Ligue" dataDxfId="202"/>
    <tableColumn id="7" xr3:uid="{00000000-0010-0000-0000-000007000000}" name="Clt" dataDxfId="201">
      <calculatedColumnFormula>IF(ISBLANK(Tableau1[[#This Row],[Points]]),"",RANK(Tableau1[[#This Row],[Points]],H:H))</calculatedColumnFormula>
    </tableColumn>
    <tableColumn id="8" xr3:uid="{00000000-0010-0000-0000-000008000000}" name="Points" dataDxfId="200"/>
    <tableColumn id="9" xr3:uid="{00000000-0010-0000-0000-000009000000}" name="Clt2" dataDxfId="199"/>
    <tableColumn id="10" xr3:uid="{00000000-0010-0000-0000-00000A000000}" name="Points3" dataDxfId="198">
      <calculatedColumnFormula>IF(ISBLANK(I5),,VLOOKUP(I5,Classement_points[],2,FALSE)*Paramètres!$M$4)</calculatedColumnFormula>
    </tableColumn>
    <tableColumn id="11" xr3:uid="{00000000-0010-0000-0000-00000B000000}" name="Clt4" dataDxfId="197"/>
    <tableColumn id="12" xr3:uid="{00000000-0010-0000-0000-00000C000000}" name="Points5" dataDxfId="196">
      <calculatedColumnFormula>IF(ISBLANK(K5),,VLOOKUP(K5,Classement_points[],2,FALSE)*Paramètres!$M$5)</calculatedColumnFormula>
    </tableColumn>
    <tableColumn id="13" xr3:uid="{00000000-0010-0000-0000-00000D000000}" name="Clt6" dataDxfId="195"/>
    <tableColumn id="14" xr3:uid="{00000000-0010-0000-0000-00000E000000}" name="Points7" dataDxfId="194">
      <calculatedColumnFormula>IF(ISBLANK(M5),,VLOOKUP(M5,Classement_points[],2,FALSE)*Paramètres!$M$6)</calculatedColumnFormula>
    </tableColumn>
    <tableColumn id="15" xr3:uid="{00000000-0010-0000-0000-00000F000000}" name="PTS INDIV" dataDxfId="193">
      <calculatedColumnFormula>H5+J5+L5+N5</calculatedColumnFormula>
    </tableColumn>
    <tableColumn id="16" xr3:uid="{00000000-0010-0000-0000-000010000000}" name="Epreuves disputées" dataDxfId="192">
      <calculatedColumnFormula>COUNTA(Tableau1[[#This Row],[Points]],Tableau1[[#This Row],[Clt2]],Tableau1[[#This Row],[Clt4]],Tableau1[[#This Row],[Clt6]])</calculatedColumnFormula>
    </tableColumn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leau_2_Etoiles" displayName="Tableau_2_Etoiles" ref="A5:O29" totalsRowShown="0" headerRowDxfId="55" tableBorderDxfId="54">
  <autoFilter ref="A5:O29" xr:uid="{00000000-0009-0000-0100-00000C000000}"/>
  <sortState xmlns:xlrd2="http://schemas.microsoft.com/office/spreadsheetml/2017/richdata2" ref="A6:O29">
    <sortCondition ref="A6:A29"/>
  </sortState>
  <tableColumns count="15">
    <tableColumn id="1" xr3:uid="{00000000-0010-0000-0900-000001000000}" name="Classement général" dataDxfId="53">
      <calculatedColumnFormula>RANK(Tableau_2_Etoiles[[#This Row],[TOTAL POINTS]],Tableau_2_Etoiles[TOTAL POINTS])</calculatedColumnFormula>
    </tableColumn>
    <tableColumn id="2" xr3:uid="{00000000-0010-0000-0900-000002000000}" name="CLUBS : _x000a_ 2*" dataDxfId="52"/>
    <tableColumn id="3" xr3:uid="{00000000-0010-0000-0900-000003000000}" name="Nbr étoiles" dataDxfId="51"/>
    <tableColumn id="4" xr3:uid="{00000000-0010-0000-0900-000004000000}" name="Ligue" dataDxfId="50"/>
    <tableColumn id="5" xr3:uid="{00000000-0010-0000-0900-000005000000}" name="Engagés Etape n°1" dataDxfId="49">
      <calculatedColumnFormula>COUNTIFS(Tableau1[Club],Tableau_2_Etoiles[[#This Row],[CLUBS : 
 2*]],Tableau1[Points],"&gt;0")+COUNTIFS(Tableau2[Club],Tableau_2_Etoiles[[#This Row],[CLUBS : 
 2*]],Tableau2[Points],"&gt;0")+COUNTIFS(Tableau3[Club],Tableau_2_Etoiles[[#This Row],[CLUBS : 
 2*]],Tableau3[Points],"&gt;0")+COUNTIFS(Tableau4[Club],Tableau_2_Etoiles[[#This Row],[CLUBS : 
 2*]],Tableau4[Points],"&gt;0")+COUNTIFS(Tableau5[Club],Tableau_2_Etoiles[[#This Row],[CLUBS : 
 2*]],Tableau5[Points],"&gt;0")+COUNTIFS(Tableau6[Club],Tableau_2_Etoiles[[#This Row],[CLUBS : 
 2*]],Tableau6[Points],"&gt;0")+COUNTIFS(Tableau7[Club],Tableau_2_Etoiles[[#This Row],[CLUBS : 
 2*]],Tableau7[Points],"&gt;0")+COUNTIFS(Tableau8[Club],Tableau_2_Etoiles[[#This Row],[CLUBS : 
 2*]],Tableau8[Points],"&gt;0")</calculatedColumnFormula>
    </tableColumn>
    <tableColumn id="6" xr3:uid="{00000000-0010-0000-0900-000006000000}" name="Points Etape n°1" dataDxfId="48">
      <calculatedColumnFormula>SUMIF(Tableau1[Club],Tableau_2_Etoiles[[#This Row],[CLUBS : 
 2*]],Tableau1[Points])+SUMIF(Tableau2[Club],Tableau_2_Etoiles[[#This Row],[CLUBS : 
 2*]],Tableau2[Points])+SUMIF(Tableau3[Club],Tableau_2_Etoiles[[#This Row],[CLUBS : 
 2*]],Tableau3[Points])+SUMIF(Tableau4[Club],Tableau_2_Etoiles[[#This Row],[CLUBS : 
 2*]],Tableau4[Points])+SUMIF(Tableau5[Club],Tableau_2_Etoiles[[#This Row],[CLUBS : 
 2*]],Tableau5[Points])+SUMIF(Tableau6[Club],Tableau_2_Etoiles[[#This Row],[CLUBS : 
 2*]],Tableau6[Points])+SUMIF(Tableau7[Club],Tableau_2_Etoiles[[#This Row],[CLUBS : 
 2*]],Tableau7[Points])+SUMIF(Tableau8[Club],Tableau_2_Etoiles[[#This Row],[CLUBS : 
 2*]],Tableau8[Points])</calculatedColumnFormula>
    </tableColumn>
    <tableColumn id="7" xr3:uid="{00000000-0010-0000-0900-000007000000}" name="Engagés Etape n°2" dataDxfId="47">
      <calculatedColumnFormula>COUNTIFS(Tableau1[Club],Tableau_2_Etoiles[[#This Row],[CLUBS : 
 2*]],Tableau1[Points3],"&gt;0")+COUNTIFS(Tableau2[Club],Tableau_2_Etoiles[[#This Row],[CLUBS : 
 2*]],Tableau2[Points3],"&gt;0")+COUNTIFS(Tableau3[Club],Tableau_2_Etoiles[[#This Row],[CLUBS : 
 2*]],Tableau3[Points3],"&gt;0")+COUNTIFS(Tableau4[Club],Tableau_2_Etoiles[[#This Row],[CLUBS : 
 2*]],Tableau4[Points3],"&gt;0")+COUNTIFS(Tableau5[Club],Tableau_2_Etoiles[[#This Row],[CLUBS : 
 2*]],Tableau5[Points3],"&gt;0")+COUNTIFS(Tableau6[Club],Tableau_2_Etoiles[[#This Row],[CLUBS : 
 2*]],Tableau6[Points3],"&gt;0")+COUNTIFS(Tableau7[Club],Tableau_2_Etoiles[[#This Row],[CLUBS : 
 2*]],Tableau7[Points3],"&gt;0")+COUNTIFS(Tableau8[Club],Tableau_2_Etoiles[[#This Row],[CLUBS : 
 2*]],Tableau8[Points3],"&gt;0")</calculatedColumnFormula>
    </tableColumn>
    <tableColumn id="8" xr3:uid="{00000000-0010-0000-0900-000008000000}" name="Points Etape n°2" dataDxfId="46">
      <calculatedColumnFormula>SUMIF(Tableau1[Club],Tableau_2_Etoiles[[#This Row],[CLUBS : 
 2*]],Tableau1[Points3])+SUMIF(Tableau2[Club],Tableau_2_Etoiles[[#This Row],[CLUBS : 
 2*]],Tableau2[Points3])+SUMIF(Tableau3[Club],Tableau_2_Etoiles[[#This Row],[CLUBS : 
 2*]],Tableau3[Points3])+SUMIF(Tableau4[Club],Tableau_2_Etoiles[[#This Row],[CLUBS : 
 2*]],Tableau4[Points3])+SUMIF(Tableau5[Club],Tableau_2_Etoiles[[#This Row],[CLUBS : 
 2*]],Tableau5[Points3])+SUMIF(Tableau6[Club],Tableau_2_Etoiles[[#This Row],[CLUBS : 
 2*]],Tableau6[Points3])+SUMIF(Tableau7[Club],Tableau_2_Etoiles[[#This Row],[CLUBS : 
 2*]],Tableau7[Points3])+SUMIF(Tableau8[Club],Tableau_2_Etoiles[[#This Row],[CLUBS : 
 2*]],Tableau8[Points3])</calculatedColumnFormula>
    </tableColumn>
    <tableColumn id="9" xr3:uid="{00000000-0010-0000-0900-000009000000}" name="Engagés Etape n°3" dataDxfId="45">
      <calculatedColumnFormula>COUNTIFS(Tableau1[Club],Tableau_2_Etoiles[[#This Row],[CLUBS : 
 2*]],Tableau1[Points5],"&gt;0")+COUNTIFS(Tableau2[Club],Tableau_2_Etoiles[[#This Row],[CLUBS : 
 2*]],Tableau2[Points5],"&gt;0")+COUNTIFS(Tableau3[Club],Tableau_2_Etoiles[[#This Row],[CLUBS : 
 2*]],Tableau3[Points5],"&gt;0")+COUNTIFS(Tableau4[Club],Tableau_2_Etoiles[[#This Row],[CLUBS : 
 2*]],Tableau4[Points5],"&gt;0")+COUNTIFS(Tableau5[Club],Tableau_2_Etoiles[[#This Row],[CLUBS : 
 2*]],Tableau5[Points5],"&gt;0")+COUNTIFS(Tableau6[Club],Tableau_2_Etoiles[[#This Row],[CLUBS : 
 2*]],Tableau6[Points5],"&gt;0")+COUNTIFS(Tableau7[Club],Tableau_2_Etoiles[[#This Row],[CLUBS : 
 2*]],Tableau7[Points5],"&gt;0")+COUNTIFS(Tableau8[Club],Tableau_2_Etoiles[[#This Row],[CLUBS : 
 2*]],Tableau8[Points5],"&gt;0")</calculatedColumnFormula>
    </tableColumn>
    <tableColumn id="10" xr3:uid="{00000000-0010-0000-0900-00000A000000}" name="Points Etape n°3" dataDxfId="44">
      <calculatedColumnFormula>SUMIF(Tableau1[Club],Tableau_2_Etoiles[[#This Row],[CLUBS : 
 2*]],Tableau1[Points5])+SUMIF(Tableau2[Club],Tableau_2_Etoiles[[#This Row],[CLUBS : 
 2*]],Tableau2[Points5])+SUMIF(Tableau3[Club],Tableau_2_Etoiles[[#This Row],[CLUBS : 
 2*]],Tableau3[Points5])+SUMIF(Tableau4[Club],Tableau_2_Etoiles[[#This Row],[CLUBS : 
 2*]],Tableau4[Points5])+SUMIF(Tableau5[Club],Tableau_2_Etoiles[[#This Row],[CLUBS : 
 2*]],Tableau5[Points5])+SUMIF(Tableau6[Club],Tableau_2_Etoiles[[#This Row],[CLUBS : 
 2*]],Tableau6[Points5])+SUMIF(Tableau7[Club],Tableau_2_Etoiles[[#This Row],[CLUBS : 
 2*]],Tableau7[Points5])+SUMIF(Tableau8[Club],Tableau_2_Etoiles[[#This Row],[CLUBS : 
 2*]],Tableau8[Points5])</calculatedColumnFormula>
    </tableColumn>
    <tableColumn id="11" xr3:uid="{00000000-0010-0000-0900-00000B000000}" name="Engagés Etape n°4" dataDxfId="43">
      <calculatedColumnFormula>COUNTIFS(Tableau1[Club],Tableau_2_Etoiles[[#This Row],[CLUBS : 
 2*]],Tableau1[Points7],"&gt;0")+COUNTIFS(Tableau2[Club],Tableau_2_Etoiles[[#This Row],[CLUBS : 
 2*]],Tableau2[Points7],"&gt;0")+COUNTIFS(Tableau3[Club],Tableau_2_Etoiles[[#This Row],[CLUBS : 
 2*]],Tableau3[Points7],"&gt;0")+COUNTIFS(Tableau4[Club],Tableau_2_Etoiles[[#This Row],[CLUBS : 
 2*]],Tableau4[Points7],"&gt;0")+COUNTIFS(Tableau5[Club],Tableau_2_Etoiles[[#This Row],[CLUBS : 
 2*]],Tableau5[Points7],"&gt;0")+COUNTIFS(Tableau6[Club],Tableau_2_Etoiles[[#This Row],[CLUBS : 
 2*]],Tableau6[Points7],"&gt;0")+COUNTIFS(Tableau7[Club],Tableau_2_Etoiles[[#This Row],[CLUBS : 
 2*]],Tableau7[Points7],"&gt;0")+COUNTIFS(Tableau8[Club],Tableau_2_Etoiles[[#This Row],[CLUBS : 
 2*]],Tableau8[Points7],"&gt;0")</calculatedColumnFormula>
    </tableColumn>
    <tableColumn id="12" xr3:uid="{00000000-0010-0000-0900-00000C000000}" name="Points Etape n°4" dataDxfId="42">
      <calculatedColumnFormula>SUMIF(Tableau1[Club],Tableau_2_Etoiles[[#This Row],[CLUBS : 
 2*]],Tableau1[Points7])+SUMIF(Tableau2[Club],Tableau_2_Etoiles[[#This Row],[CLUBS : 
 2*]],Tableau2[Points7])+SUMIF(Tableau3[Club],Tableau_2_Etoiles[[#This Row],[CLUBS : 
 2*]],Tableau3[Points7])+SUMIF(Tableau4[Club],Tableau_2_Etoiles[[#This Row],[CLUBS : 
 2*]],Tableau4[Points7])+SUMIF(Tableau5[Club],Tableau_2_Etoiles[[#This Row],[CLUBS : 
 2*]],Tableau5[Points7])+SUMIF(Tableau6[Club],Tableau_2_Etoiles[[#This Row],[CLUBS : 
 2*]],Tableau6[Points7])+SUMIF(Tableau7[Club],Tableau_2_Etoiles[[#This Row],[CLUBS : 
 2*]],Tableau7[Points7])+SUMIF(Tableau8[Club],Tableau_2_Etoiles[[#This Row],[CLUBS : 
 2*]],Tableau8[Points7])</calculatedColumnFormula>
    </tableColumn>
    <tableColumn id="13" xr3:uid="{00000000-0010-0000-0900-00000D000000}" name="TOTAL DES ENGAGES" dataDxfId="41">
      <calculatedColumnFormula>Tableau_2_Etoiles[[#This Row],[Engagés Etape n°1]]+Tableau_2_Etoiles[[#This Row],[Engagés Etape n°2]]+Tableau_2_Etoiles[[#This Row],[Engagés Etape n°3]]+Tableau_2_Etoiles[[#This Row],[Engagés Etape n°4]]</calculatedColumnFormula>
    </tableColumn>
    <tableColumn id="14" xr3:uid="{00000000-0010-0000-0900-00000E000000}" name="TOTAL POINTS" dataDxfId="40">
      <calculatedColumnFormula>SUM(Tableau_2_Etoiles[[#This Row],[Points Etape n°1]],Tableau_2_Etoiles[[#This Row],[Points Etape n°2]],Tableau_2_Etoiles[[#This Row],[Points Etape n°3]],Tableau_2_Etoiles[[#This Row],[Points Etape n°4]])</calculatedColumnFormula>
    </tableColumn>
    <tableColumn id="15" xr3:uid="{00000000-0010-0000-0900-00000F000000}" name="moyenne points/nbr engagements" dataDxfId="39">
      <calculatedColumnFormula>IF(Tableau_2_Etoiles[[#This Row],[TOTAL DES ENGAGES]]=0,0,PRODUCT(Tableau_2_Etoiles[[#This Row],[TOTAL POINTS]],1/Tableau_2_Etoiles[[#This Row],[TOTAL DES ENGAGES]]))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Tableau_3_Etoiles" displayName="Tableau_3_Etoiles" ref="A5:O11" totalsRowShown="0" headerRowDxfId="38" tableBorderDxfId="37">
  <autoFilter ref="A5:O11" xr:uid="{00000000-0009-0000-0100-00000D000000}"/>
  <sortState xmlns:xlrd2="http://schemas.microsoft.com/office/spreadsheetml/2017/richdata2" ref="A6:O11">
    <sortCondition ref="A6:A11"/>
  </sortState>
  <tableColumns count="15">
    <tableColumn id="1" xr3:uid="{00000000-0010-0000-0A00-000001000000}" name="Classement général" dataDxfId="36">
      <calculatedColumnFormula>RANK(Tableau_3_Etoiles[[#This Row],[TOTAL POINTS]],Tableau_3_Etoiles[TOTAL POINTS])</calculatedColumnFormula>
    </tableColumn>
    <tableColumn id="2" xr3:uid="{00000000-0010-0000-0A00-000002000000}" name="CLUBS : _x000a_3*" dataDxfId="35"/>
    <tableColumn id="3" xr3:uid="{00000000-0010-0000-0A00-000003000000}" name="Nbr étoiles" dataDxfId="34"/>
    <tableColumn id="4" xr3:uid="{00000000-0010-0000-0A00-000004000000}" name="Ligue" dataDxfId="33"/>
    <tableColumn id="5" xr3:uid="{00000000-0010-0000-0A00-000005000000}" name="Engagés Etape n°1" dataDxfId="32">
      <calculatedColumnFormula>COUNTIFS(Tableau1[Club],Tableau_3_Etoiles[[#This Row],[CLUBS : 
3*]],Tableau1[Points],"&gt;0")+COUNTIFS(Tableau2[Club],Tableau_3_Etoiles[[#This Row],[CLUBS : 
3*]],Tableau2[Points],"&gt;0")+COUNTIFS(Tableau3[Club],Tableau_3_Etoiles[[#This Row],[CLUBS : 
3*]],Tableau3[Points],"&gt;0")+COUNTIFS(Tableau4[Club],Tableau_3_Etoiles[[#This Row],[CLUBS : 
3*]],Tableau4[Points],"&gt;0")+COUNTIFS(Tableau5[Club],Tableau_3_Etoiles[[#This Row],[CLUBS : 
3*]],Tableau5[Points],"&gt;0")+COUNTIFS(Tableau6[Club],Tableau_3_Etoiles[[#This Row],[CLUBS : 
3*]],Tableau6[Points],"&gt;0")+COUNTIFS(Tableau7[Club],Tableau_3_Etoiles[[#This Row],[CLUBS : 
3*]],Tableau7[Points],"&gt;0")+COUNTIFS(Tableau8[Club],Tableau_3_Etoiles[[#This Row],[CLUBS : 
3*]],Tableau8[Points],"&gt;0")</calculatedColumnFormula>
    </tableColumn>
    <tableColumn id="6" xr3:uid="{00000000-0010-0000-0A00-000006000000}" name="Points Etape n°1" dataDxfId="31">
      <calculatedColumnFormula>SUMIF(Tableau1[Club],Tableau_3_Etoiles[[#This Row],[CLUBS : 
3*]],Tableau1[Points])+SUMIF(Tableau2[Club],Tableau_3_Etoiles[[#This Row],[CLUBS : 
3*]],Tableau2[Points])+SUMIF(Tableau3[Club],Tableau_3_Etoiles[[#This Row],[CLUBS : 
3*]],Tableau3[Points])+SUMIF(Tableau4[Club],Tableau_3_Etoiles[[#This Row],[CLUBS : 
3*]],Tableau4[Points])+SUMIF(Tableau5[Club],Tableau_3_Etoiles[[#This Row],[CLUBS : 
3*]],Tableau5[Points])+SUMIF(Tableau6[Club],Tableau_3_Etoiles[[#This Row],[CLUBS : 
3*]],Tableau6[Points])+SUMIF(Tableau7[Club],Tableau_3_Etoiles[[#This Row],[CLUBS : 
3*]],Tableau7[Points])+SUMIF(Tableau8[Club],Tableau_3_Etoiles[[#This Row],[CLUBS : 
3*]],Tableau8[Points])</calculatedColumnFormula>
    </tableColumn>
    <tableColumn id="7" xr3:uid="{00000000-0010-0000-0A00-000007000000}" name="Engagés Etape n°2" dataDxfId="30">
      <calculatedColumnFormula>COUNTIFS(Tableau1[Club],Tableau_3_Etoiles[[#This Row],[CLUBS : 
3*]],Tableau1[Points3],"&gt;0")+COUNTIFS(Tableau2[Club],Tableau_3_Etoiles[[#This Row],[CLUBS : 
3*]],Tableau2[Points3],"&gt;0")+COUNTIFS(Tableau3[Club],Tableau_3_Etoiles[[#This Row],[CLUBS : 
3*]],Tableau3[Points3],"&gt;0")+COUNTIFS(Tableau4[Club],Tableau_3_Etoiles[[#This Row],[CLUBS : 
3*]],Tableau4[Points3],"&gt;0")+COUNTIFS(Tableau5[Club],Tableau_3_Etoiles[[#This Row],[CLUBS : 
3*]],Tableau5[Points3],"&gt;0")+COUNTIFS(Tableau6[Club],Tableau_3_Etoiles[[#This Row],[CLUBS : 
3*]],Tableau6[Points3],"&gt;0")+COUNTIFS(Tableau7[Club],Tableau_3_Etoiles[[#This Row],[CLUBS : 
3*]],Tableau7[Points3],"&gt;0")+COUNTIFS(Tableau8[Club],Tableau_3_Etoiles[[#This Row],[CLUBS : 
3*]],Tableau8[Points3],"&gt;0")</calculatedColumnFormula>
    </tableColumn>
    <tableColumn id="8" xr3:uid="{00000000-0010-0000-0A00-000008000000}" name="Points Etape n°2" dataDxfId="29">
      <calculatedColumnFormula>SUMIF(Tableau1[Club],Tableau_3_Etoiles[[#This Row],[CLUBS : 
3*]],Tableau1[Points3])+SUMIF(Tableau2[Club],Tableau_3_Etoiles[[#This Row],[CLUBS : 
3*]],Tableau2[Points3])+SUMIF(Tableau3[Club],Tableau_3_Etoiles[[#This Row],[CLUBS : 
3*]],Tableau3[Points3])+SUMIF(Tableau4[Club],Tableau_3_Etoiles[[#This Row],[CLUBS : 
3*]],Tableau4[Points3])+SUMIF(Tableau5[Club],Tableau_3_Etoiles[[#This Row],[CLUBS : 
3*]],Tableau5[Points3])+SUMIF(Tableau6[Club],Tableau_3_Etoiles[[#This Row],[CLUBS : 
3*]],Tableau6[Points3])+SUMIF(Tableau7[Club],Tableau_3_Etoiles[[#This Row],[CLUBS : 
3*]],Tableau7[Points3])+SUMIF(Tableau8[Club],Tableau_3_Etoiles[[#This Row],[CLUBS : 
3*]],Tableau8[Points3])</calculatedColumnFormula>
    </tableColumn>
    <tableColumn id="9" xr3:uid="{00000000-0010-0000-0A00-000009000000}" name="Engagés Etape n°3" dataDxfId="28">
      <calculatedColumnFormula>COUNTIFS(Tableau1[Club],Tableau_3_Etoiles[[#This Row],[CLUBS : 
3*]],Tableau1[Points5],"&gt;0")+COUNTIFS(Tableau2[Club],Tableau_3_Etoiles[[#This Row],[CLUBS : 
3*]],Tableau2[Points5],"&gt;0")+COUNTIFS(Tableau3[Club],Tableau_3_Etoiles[[#This Row],[CLUBS : 
3*]],Tableau3[Points5],"&gt;0")+COUNTIFS(Tableau4[Club],Tableau_3_Etoiles[[#This Row],[CLUBS : 
3*]],Tableau4[Points5],"&gt;0")+COUNTIFS(Tableau5[Club],Tableau_3_Etoiles[[#This Row],[CLUBS : 
3*]],Tableau5[Points5],"&gt;0")+COUNTIFS(Tableau6[Club],Tableau_3_Etoiles[[#This Row],[CLUBS : 
3*]],Tableau6[Points5],"&gt;0")+COUNTIFS(Tableau7[Club],Tableau_3_Etoiles[[#This Row],[CLUBS : 
3*]],Tableau7[Points5],"&gt;0")+COUNTIFS(Tableau8[Club],Tableau_3_Etoiles[[#This Row],[CLUBS : 
3*]],Tableau8[Points5],"&gt;0")</calculatedColumnFormula>
    </tableColumn>
    <tableColumn id="10" xr3:uid="{00000000-0010-0000-0A00-00000A000000}" name="Points Etape n°3" dataDxfId="27">
      <calculatedColumnFormula>SUMIF(Tableau1[Club],Tableau_3_Etoiles[[#This Row],[CLUBS : 
3*]],Tableau1[Points5])+SUMIF(Tableau2[Club],Tableau_3_Etoiles[[#This Row],[CLUBS : 
3*]],Tableau2[Points5])+SUMIF(Tableau3[Club],Tableau_3_Etoiles[[#This Row],[CLUBS : 
3*]],Tableau3[Points5])+SUMIF(Tableau4[Club],Tableau_3_Etoiles[[#This Row],[CLUBS : 
3*]],Tableau4[Points5])+SUMIF(Tableau5[Club],Tableau_3_Etoiles[[#This Row],[CLUBS : 
3*]],Tableau5[Points5])+SUMIF(Tableau6[Club],Tableau_3_Etoiles[[#This Row],[CLUBS : 
3*]],Tableau6[Points5])+SUMIF(Tableau7[Club],Tableau_3_Etoiles[[#This Row],[CLUBS : 
3*]],Tableau7[Points5])+SUMIF(Tableau8[Club],Tableau_3_Etoiles[[#This Row],[CLUBS : 
3*]],Tableau8[Points5])</calculatedColumnFormula>
    </tableColumn>
    <tableColumn id="11" xr3:uid="{00000000-0010-0000-0A00-00000B000000}" name="Engagés Etape n°4" dataDxfId="26">
      <calculatedColumnFormula>COUNTIFS(Tableau1[Club],Tableau_3_Etoiles[[#This Row],[CLUBS : 
3*]],Tableau1[Points7],"&gt;0")+COUNTIFS(Tableau2[Club],Tableau_3_Etoiles[[#This Row],[CLUBS : 
3*]],Tableau2[Points7],"&gt;0")+COUNTIFS(Tableau3[Club],Tableau_3_Etoiles[[#This Row],[CLUBS : 
3*]],Tableau3[Points7],"&gt;0")+COUNTIFS(Tableau4[Club],Tableau_3_Etoiles[[#This Row],[CLUBS : 
3*]],Tableau4[Points7],"&gt;0")+COUNTIFS(Tableau5[Club],Tableau_3_Etoiles[[#This Row],[CLUBS : 
3*]],Tableau5[Points7],"&gt;0")+COUNTIFS(Tableau6[Club],Tableau_3_Etoiles[[#This Row],[CLUBS : 
3*]],Tableau6[Points7],"&gt;0")+COUNTIFS(Tableau7[Club],Tableau_3_Etoiles[[#This Row],[CLUBS : 
3*]],Tableau7[Points7],"&gt;0")+COUNTIFS(Tableau8[Club],Tableau_3_Etoiles[[#This Row],[CLUBS : 
3*]],Tableau8[Points7],"&gt;0")</calculatedColumnFormula>
    </tableColumn>
    <tableColumn id="12" xr3:uid="{00000000-0010-0000-0A00-00000C000000}" name="Points Etape n°4" dataDxfId="25">
      <calculatedColumnFormula>SUMIF(Tableau1[Club],Tableau_3_Etoiles[[#This Row],[CLUBS : 
3*]],Tableau1[Points7])+SUMIF(Tableau2[Club],Tableau_3_Etoiles[[#This Row],[CLUBS : 
3*]],Tableau2[Points7])+SUMIF(Tableau3[Club],Tableau_3_Etoiles[[#This Row],[CLUBS : 
3*]],Tableau3[Points7])+SUMIF(Tableau4[Club],Tableau_3_Etoiles[[#This Row],[CLUBS : 
3*]],Tableau4[Points7])+SUMIF(Tableau5[Club],Tableau_3_Etoiles[[#This Row],[CLUBS : 
3*]],Tableau5[Points7])+SUMIF(Tableau6[Club],Tableau_3_Etoiles[[#This Row],[CLUBS : 
3*]],Tableau6[Points7])+SUMIF(Tableau7[Club],Tableau_3_Etoiles[[#This Row],[CLUBS : 
3*]],Tableau7[Points7])+SUMIF(Tableau8[Club],Tableau_3_Etoiles[[#This Row],[CLUBS : 
3*]],Tableau8[Points7])</calculatedColumnFormula>
    </tableColumn>
    <tableColumn id="13" xr3:uid="{00000000-0010-0000-0A00-00000D000000}" name="TOTAL DES ENGAGES" dataDxfId="24">
      <calculatedColumnFormula>Tableau_3_Etoiles[[#This Row],[Engagés Etape n°1]]+Tableau_3_Etoiles[[#This Row],[Engagés Etape n°2]]+Tableau_3_Etoiles[[#This Row],[Engagés Etape n°3]]+Tableau_3_Etoiles[[#This Row],[Engagés Etape n°4]]</calculatedColumnFormula>
    </tableColumn>
    <tableColumn id="14" xr3:uid="{00000000-0010-0000-0A00-00000E000000}" name="TOTAL POINTS" dataDxfId="23">
      <calculatedColumnFormula>SUM(Tableau_3_Etoiles[[#This Row],[Points Etape n°1]],Tableau_3_Etoiles[[#This Row],[Points Etape n°2]],Tableau_3_Etoiles[[#This Row],[Points Etape n°3]],Tableau_3_Etoiles[[#This Row],[Points Etape n°4]])</calculatedColumnFormula>
    </tableColumn>
    <tableColumn id="15" xr3:uid="{00000000-0010-0000-0A00-00000F000000}" name="moyenne points/nbr engagements" dataDxfId="22">
      <calculatedColumnFormula>IF(Tableau_3_Etoiles[[#This Row],[TOTAL DES ENGAGES]]=0,0,PRODUCT(Tableau_3_Etoiles[[#This Row],[TOTAL POINTS]],1/Tableau_3_Etoiles[[#This Row],[TOTAL DES ENGAGES]]))</calculatedColumnFormula>
    </tableColumn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B000000}" name="Clubs" displayName="Clubs" ref="E2:G209" totalsRowShown="0" headerRowDxfId="21" dataDxfId="19" headerRowBorderDxfId="20" tableBorderDxfId="18" totalsRowBorderDxfId="17">
  <autoFilter ref="E2:G209" xr:uid="{00000000-0009-0000-0100-000009000000}"/>
  <tableColumns count="3">
    <tableColumn id="1" xr3:uid="{00000000-0010-0000-0B00-000001000000}" name="Clubs" dataDxfId="16"/>
    <tableColumn id="2" xr3:uid="{00000000-0010-0000-0B00-000002000000}" name="Label Ecole de Tri" dataDxfId="15"/>
    <tableColumn id="3" xr3:uid="{00000000-0010-0000-0B00-000003000000}" name="LIGUE" dataDxfId="14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C000000}" name="Epreuves" displayName="Epreuves" ref="I2:M6" totalsRowShown="0" headerRowDxfId="13" dataDxfId="11" headerRowBorderDxfId="12" tableBorderDxfId="10" totalsRowBorderDxfId="9">
  <autoFilter ref="I2:M6" xr:uid="{00000000-0009-0000-0100-00000A000000}"/>
  <tableColumns count="5">
    <tableColumn id="1" xr3:uid="{00000000-0010-0000-0C00-000001000000}" name="Numéro épreuve" dataDxfId="8"/>
    <tableColumn id="2" xr3:uid="{00000000-0010-0000-0C00-000002000000}" name="Date" dataDxfId="7"/>
    <tableColumn id="3" xr3:uid="{00000000-0010-0000-0C00-000003000000}" name="Type" dataDxfId="6"/>
    <tableColumn id="4" xr3:uid="{00000000-0010-0000-0C00-000004000000}" name="Ville" dataDxfId="5"/>
    <tableColumn id="5" xr3:uid="{00000000-0010-0000-0C00-000005000000}" name="Coefficient" dataDxfId="4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Classement_points" displayName="Classement_points" ref="B2:C171" totalsRowShown="0" headerRowBorderDxfId="3" tableBorderDxfId="2">
  <autoFilter ref="B2:C171" xr:uid="{00000000-0009-0000-0100-00000E000000}"/>
  <tableColumns count="2">
    <tableColumn id="1" xr3:uid="{00000000-0010-0000-0D00-000001000000}" name="Classement" dataDxfId="1"/>
    <tableColumn id="2" xr3:uid="{00000000-0010-0000-0D00-000002000000}" name="30 et +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A4:P313" totalsRowShown="0" tableBorderDxfId="191">
  <autoFilter ref="A4:P313" xr:uid="{00000000-0009-0000-0100-000002000000}"/>
  <sortState xmlns:xlrd2="http://schemas.microsoft.com/office/spreadsheetml/2017/richdata2" ref="A5:P313">
    <sortCondition ref="A5:A313"/>
  </sortState>
  <tableColumns count="16">
    <tableColumn id="1" xr3:uid="{00000000-0010-0000-0100-000001000000}" name="Classement général" dataDxfId="190">
      <calculatedColumnFormula>RANK(O5,O:O)</calculatedColumnFormula>
    </tableColumn>
    <tableColumn id="2" xr3:uid="{00000000-0010-0000-0100-000002000000}" name="N° licence" dataDxfId="189"/>
    <tableColumn id="3" xr3:uid="{00000000-0010-0000-0100-000003000000}" name="Prénom" dataDxfId="188"/>
    <tableColumn id="4" xr3:uid="{00000000-0010-0000-0100-000004000000}" name="Nom" dataDxfId="187"/>
    <tableColumn id="5" xr3:uid="{00000000-0010-0000-0100-000005000000}" name="Club" dataDxfId="186"/>
    <tableColumn id="6" xr3:uid="{00000000-0010-0000-0100-000006000000}" name="Ligue" dataDxfId="185"/>
    <tableColumn id="7" xr3:uid="{00000000-0010-0000-0100-000007000000}" name="Clt" dataDxfId="184">
      <calculatedColumnFormula>IF(ISBLANK(Tableau2[[#This Row],[Points]]),"",RANK(Tableau2[[#This Row],[Points]],H:H))</calculatedColumnFormula>
    </tableColumn>
    <tableColumn id="8" xr3:uid="{00000000-0010-0000-0100-000008000000}" name="Points" dataDxfId="183"/>
    <tableColumn id="9" xr3:uid="{00000000-0010-0000-0100-000009000000}" name="Clt2" dataDxfId="182"/>
    <tableColumn id="10" xr3:uid="{00000000-0010-0000-0100-00000A000000}" name="Points3" dataDxfId="181">
      <calculatedColumnFormula>IF(ISBLANK(I5),,VLOOKUP(I5,Classement_points[],2,FALSE)*Paramètres!$M$4)</calculatedColumnFormula>
    </tableColumn>
    <tableColumn id="11" xr3:uid="{00000000-0010-0000-0100-00000B000000}" name="Clt4" dataDxfId="180"/>
    <tableColumn id="12" xr3:uid="{00000000-0010-0000-0100-00000C000000}" name="Points5" dataDxfId="179">
      <calculatedColumnFormula>IF(ISBLANK(K5),,VLOOKUP(K5,Classement_points[],2,FALSE)*Paramètres!$M$5)</calculatedColumnFormula>
    </tableColumn>
    <tableColumn id="13" xr3:uid="{00000000-0010-0000-0100-00000D000000}" name="Clt6" dataDxfId="178"/>
    <tableColumn id="14" xr3:uid="{00000000-0010-0000-0100-00000E000000}" name="Points7" dataDxfId="177">
      <calculatedColumnFormula>IF(ISBLANK(M5),,VLOOKUP(M5,Classement_points[],2,FALSE)*Paramètres!$M$6)</calculatedColumnFormula>
    </tableColumn>
    <tableColumn id="15" xr3:uid="{00000000-0010-0000-0100-00000F000000}" name="PTS INDIV" dataDxfId="176">
      <calculatedColumnFormula>H5+J5+L5+N5</calculatedColumnFormula>
    </tableColumn>
    <tableColumn id="16" xr3:uid="{00000000-0010-0000-0100-000010000000}" name="Epreuves disputées" dataDxfId="175">
      <calculatedColumnFormula>COUNTA(Tableau2[[#This Row],[Points]],Tableau2[[#This Row],[Clt2]],Tableau2[[#This Row],[Clt4]],Tableau2[[#This Row],[Clt6]])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au3" displayName="Tableau3" ref="A4:P256" totalsRowShown="0" tableBorderDxfId="174">
  <autoFilter ref="A4:P256" xr:uid="{00000000-0009-0000-0100-000003000000}"/>
  <sortState xmlns:xlrd2="http://schemas.microsoft.com/office/spreadsheetml/2017/richdata2" ref="A5:P256">
    <sortCondition ref="A5:A256"/>
  </sortState>
  <tableColumns count="16">
    <tableColumn id="1" xr3:uid="{00000000-0010-0000-0200-000001000000}" name="Classement général" dataDxfId="173">
      <calculatedColumnFormula>RANK(O5,O:O)</calculatedColumnFormula>
    </tableColumn>
    <tableColumn id="2" xr3:uid="{00000000-0010-0000-0200-000002000000}" name="N° licence" dataDxfId="172"/>
    <tableColumn id="3" xr3:uid="{00000000-0010-0000-0200-000003000000}" name="Prénom" dataDxfId="171"/>
    <tableColumn id="4" xr3:uid="{00000000-0010-0000-0200-000004000000}" name="Nom" dataDxfId="170"/>
    <tableColumn id="5" xr3:uid="{00000000-0010-0000-0200-000005000000}" name="Club" dataDxfId="169"/>
    <tableColumn id="6" xr3:uid="{00000000-0010-0000-0200-000006000000}" name="Ligue" dataDxfId="168"/>
    <tableColumn id="7" xr3:uid="{00000000-0010-0000-0200-000007000000}" name="Clt" dataDxfId="167">
      <calculatedColumnFormula>IF(ISBLANK(Tableau3[[#This Row],[Points]]),"",RANK(Tableau3[[#This Row],[Points]],H:H))</calculatedColumnFormula>
    </tableColumn>
    <tableColumn id="8" xr3:uid="{00000000-0010-0000-0200-000008000000}" name="Points" dataDxfId="166"/>
    <tableColumn id="9" xr3:uid="{00000000-0010-0000-0200-000009000000}" name="Clt2" dataDxfId="165"/>
    <tableColumn id="10" xr3:uid="{00000000-0010-0000-0200-00000A000000}" name="Points3" dataDxfId="164">
      <calculatedColumnFormula>IF(ISBLANK(I5),,VLOOKUP(I5,Classement_points[],2,FALSE)*Paramètres!$M$4)</calculatedColumnFormula>
    </tableColumn>
    <tableColumn id="11" xr3:uid="{00000000-0010-0000-0200-00000B000000}" name="Clt4" dataDxfId="163"/>
    <tableColumn id="12" xr3:uid="{00000000-0010-0000-0200-00000C000000}" name="Points5" dataDxfId="162">
      <calculatedColumnFormula>IF(ISBLANK(K5),,VLOOKUP(K5,Classement_points[],2,FALSE)*Paramètres!$M$5)</calculatedColumnFormula>
    </tableColumn>
    <tableColumn id="13" xr3:uid="{00000000-0010-0000-0200-00000D000000}" name="Clt6" dataDxfId="161"/>
    <tableColumn id="14" xr3:uid="{00000000-0010-0000-0200-00000E000000}" name="Points7" dataDxfId="160">
      <calculatedColumnFormula>IF(ISBLANK(M5),,VLOOKUP(M5,Classement_points[],2,FALSE)*Paramètres!$M$6)</calculatedColumnFormula>
    </tableColumn>
    <tableColumn id="15" xr3:uid="{00000000-0010-0000-0200-00000F000000}" name="PTS INDIV" dataDxfId="159">
      <calculatedColumnFormula>H5+J5+L5+N5</calculatedColumnFormula>
    </tableColumn>
    <tableColumn id="16" xr3:uid="{00000000-0010-0000-0200-000010000000}" name="Epreuves disputées" dataDxfId="158">
      <calculatedColumnFormula>COUNTA(Tableau3[[#This Row],[Points]],Tableau3[[#This Row],[Clt2]],Tableau3[[#This Row],[Clt4]],Tableau3[[#This Row],[Clt6]])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4:P346" totalsRowShown="0" tableBorderDxfId="157">
  <autoFilter ref="A4:P346" xr:uid="{00000000-0009-0000-0100-000004000000}"/>
  <sortState xmlns:xlrd2="http://schemas.microsoft.com/office/spreadsheetml/2017/richdata2" ref="A5:P346">
    <sortCondition ref="A5:A346"/>
  </sortState>
  <tableColumns count="16">
    <tableColumn id="1" xr3:uid="{00000000-0010-0000-0300-000001000000}" name="Classement général" dataDxfId="156">
      <calculatedColumnFormula>RANK(O5,O:O)</calculatedColumnFormula>
    </tableColumn>
    <tableColumn id="2" xr3:uid="{00000000-0010-0000-0300-000002000000}" name="N° licence" dataDxfId="155"/>
    <tableColumn id="3" xr3:uid="{00000000-0010-0000-0300-000003000000}" name="Prénom" dataDxfId="154"/>
    <tableColumn id="4" xr3:uid="{00000000-0010-0000-0300-000004000000}" name="Nom" dataDxfId="153"/>
    <tableColumn id="5" xr3:uid="{00000000-0010-0000-0300-000005000000}" name="Club" dataDxfId="152"/>
    <tableColumn id="6" xr3:uid="{00000000-0010-0000-0300-000006000000}" name="Ligue" dataDxfId="151"/>
    <tableColumn id="7" xr3:uid="{00000000-0010-0000-0300-000007000000}" name="Clt" dataDxfId="150">
      <calculatedColumnFormula>IF(ISBLANK(Tableau4[[#This Row],[Points]]),"",RANK(Tableau4[[#This Row],[Points]],H:H))</calculatedColumnFormula>
    </tableColumn>
    <tableColumn id="8" xr3:uid="{00000000-0010-0000-0300-000008000000}" name="Points" dataDxfId="149"/>
    <tableColumn id="9" xr3:uid="{00000000-0010-0000-0300-000009000000}" name="Clt2" dataDxfId="148"/>
    <tableColumn id="10" xr3:uid="{00000000-0010-0000-0300-00000A000000}" name="Points3" dataDxfId="147">
      <calculatedColumnFormula>IF(ISBLANK(I5),,VLOOKUP(I5,Classement_points[],2,FALSE)*Paramètres!$M$4)</calculatedColumnFormula>
    </tableColumn>
    <tableColumn id="11" xr3:uid="{00000000-0010-0000-0300-00000B000000}" name="Clt4" dataDxfId="146"/>
    <tableColumn id="12" xr3:uid="{00000000-0010-0000-0300-00000C000000}" name="Points5" dataDxfId="145">
      <calculatedColumnFormula>IF(ISBLANK(K5),,VLOOKUP(K5,Classement_points[],2,FALSE)*Paramètres!$M$5)</calculatedColumnFormula>
    </tableColumn>
    <tableColumn id="13" xr3:uid="{00000000-0010-0000-0300-00000D000000}" name="Clt6" dataDxfId="144"/>
    <tableColumn id="14" xr3:uid="{00000000-0010-0000-0300-00000E000000}" name="Points7" dataDxfId="143">
      <calculatedColumnFormula>IF(ISBLANK(M5),,VLOOKUP(M5,Classement_points[],2,FALSE)*Paramètres!$M$6)</calculatedColumnFormula>
    </tableColumn>
    <tableColumn id="15" xr3:uid="{00000000-0010-0000-0300-00000F000000}" name="PTS INDIV" dataDxfId="142">
      <calculatedColumnFormula>H5+J5+L5+N5</calculatedColumnFormula>
    </tableColumn>
    <tableColumn id="16" xr3:uid="{00000000-0010-0000-0300-000010000000}" name="Epreuves disputées" dataDxfId="141">
      <calculatedColumnFormula>COUNTA(Tableau4[[#This Row],[Points]],Tableau4[[#This Row],[Clt2]],Tableau4[[#This Row],[Clt4]],Tableau4[[#This Row],[Clt6]])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au5" displayName="Tableau5" ref="A4:P228" totalsRowShown="0" tableBorderDxfId="140">
  <autoFilter ref="A4:P228" xr:uid="{00000000-0009-0000-0100-000005000000}"/>
  <sortState xmlns:xlrd2="http://schemas.microsoft.com/office/spreadsheetml/2017/richdata2" ref="A5:P228">
    <sortCondition ref="A5:A228"/>
  </sortState>
  <tableColumns count="16">
    <tableColumn id="1" xr3:uid="{00000000-0010-0000-0400-000001000000}" name="Classement général" dataDxfId="139">
      <calculatedColumnFormula>RANK(O5,O:O)</calculatedColumnFormula>
    </tableColumn>
    <tableColumn id="2" xr3:uid="{00000000-0010-0000-0400-000002000000}" name="N° licence" dataDxfId="138"/>
    <tableColumn id="3" xr3:uid="{00000000-0010-0000-0400-000003000000}" name="Prénom" dataDxfId="137"/>
    <tableColumn id="4" xr3:uid="{00000000-0010-0000-0400-000004000000}" name="Nom" dataDxfId="136"/>
    <tableColumn id="5" xr3:uid="{00000000-0010-0000-0400-000005000000}" name="Club" dataDxfId="135"/>
    <tableColumn id="6" xr3:uid="{00000000-0010-0000-0400-000006000000}" name="Ligue" dataDxfId="134"/>
    <tableColumn id="7" xr3:uid="{00000000-0010-0000-0400-000007000000}" name="Clt" dataDxfId="133">
      <calculatedColumnFormula>IF(ISBLANK(Tableau5[[#This Row],[Points]]),"",RANK(Tableau5[[#This Row],[Points]],H:H))</calculatedColumnFormula>
    </tableColumn>
    <tableColumn id="8" xr3:uid="{00000000-0010-0000-0400-000008000000}" name="Points" dataDxfId="132"/>
    <tableColumn id="9" xr3:uid="{00000000-0010-0000-0400-000009000000}" name="Clt2" dataDxfId="131"/>
    <tableColumn id="10" xr3:uid="{00000000-0010-0000-0400-00000A000000}" name="Points3" dataDxfId="130">
      <calculatedColumnFormula>IF(ISBLANK(I5),,VLOOKUP(I5,Classement_points[],2,FALSE)*Paramètres!$M$4)</calculatedColumnFormula>
    </tableColumn>
    <tableColumn id="11" xr3:uid="{00000000-0010-0000-0400-00000B000000}" name="Clt4" dataDxfId="129"/>
    <tableColumn id="12" xr3:uid="{00000000-0010-0000-0400-00000C000000}" name="Points5" dataDxfId="128">
      <calculatedColumnFormula>IF(ISBLANK(K5),,VLOOKUP(K5,Classement_points[],2,FALSE)*Paramètres!$M$5)</calculatedColumnFormula>
    </tableColumn>
    <tableColumn id="13" xr3:uid="{00000000-0010-0000-0400-00000D000000}" name="Clt6" dataDxfId="127"/>
    <tableColumn id="14" xr3:uid="{00000000-0010-0000-0400-00000E000000}" name="Points7" dataDxfId="126">
      <calculatedColumnFormula>IF(ISBLANK(M5),,VLOOKUP(M5,Classement_points[],2,FALSE)*Paramètres!$M$6)</calculatedColumnFormula>
    </tableColumn>
    <tableColumn id="15" xr3:uid="{00000000-0010-0000-0400-00000F000000}" name="PTS INDIV" dataDxfId="125">
      <calculatedColumnFormula>H5+J5+L5+N5</calculatedColumnFormula>
    </tableColumn>
    <tableColumn id="16" xr3:uid="{00000000-0010-0000-0400-000010000000}" name="Epreuves disputées" dataDxfId="124">
      <calculatedColumnFormula>COUNTA(Tableau5[[#This Row],[Points]],Tableau5[[#This Row],[Clt2]],Tableau5[[#This Row],[Clt4]],Tableau5[[#This Row],[Clt6]])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au6" displayName="Tableau6" ref="A4:P372" totalsRowShown="0" tableBorderDxfId="123">
  <autoFilter ref="A4:P372" xr:uid="{00000000-0009-0000-0100-000006000000}"/>
  <sortState xmlns:xlrd2="http://schemas.microsoft.com/office/spreadsheetml/2017/richdata2" ref="A5:P372">
    <sortCondition ref="A5:A372"/>
  </sortState>
  <tableColumns count="16">
    <tableColumn id="1" xr3:uid="{00000000-0010-0000-0500-000001000000}" name="Classement général" dataDxfId="122">
      <calculatedColumnFormula>RANK(O5,O:O)</calculatedColumnFormula>
    </tableColumn>
    <tableColumn id="2" xr3:uid="{00000000-0010-0000-0500-000002000000}" name="N° licence" dataDxfId="121"/>
    <tableColumn id="3" xr3:uid="{00000000-0010-0000-0500-000003000000}" name="Prénom" dataDxfId="120"/>
    <tableColumn id="4" xr3:uid="{00000000-0010-0000-0500-000004000000}" name="Nom" dataDxfId="119"/>
    <tableColumn id="5" xr3:uid="{00000000-0010-0000-0500-000005000000}" name="Club" dataDxfId="118"/>
    <tableColumn id="6" xr3:uid="{00000000-0010-0000-0500-000006000000}" name="Ligue" dataDxfId="117"/>
    <tableColumn id="7" xr3:uid="{00000000-0010-0000-0500-000007000000}" name="Clt" dataDxfId="116">
      <calculatedColumnFormula>IF(ISBLANK(Tableau6[[#This Row],[Points]]),"",RANK(Tableau6[[#This Row],[Points]],H:H))</calculatedColumnFormula>
    </tableColumn>
    <tableColumn id="8" xr3:uid="{00000000-0010-0000-0500-000008000000}" name="Points" dataDxfId="115"/>
    <tableColumn id="9" xr3:uid="{00000000-0010-0000-0500-000009000000}" name="Clt2" dataDxfId="114"/>
    <tableColumn id="10" xr3:uid="{00000000-0010-0000-0500-00000A000000}" name="Points3" dataDxfId="113">
      <calculatedColumnFormula>IF(ISBLANK(I5),,VLOOKUP(I5,Classement_points[],2,FALSE)*Paramètres!$M$4)</calculatedColumnFormula>
    </tableColumn>
    <tableColumn id="11" xr3:uid="{00000000-0010-0000-0500-00000B000000}" name="Clt4" dataDxfId="112"/>
    <tableColumn id="12" xr3:uid="{00000000-0010-0000-0500-00000C000000}" name="Points5" dataDxfId="111">
      <calculatedColumnFormula>IF(ISBLANK(K5),,VLOOKUP(K5,Classement_points[],2,FALSE)*Paramètres!$M$5)</calculatedColumnFormula>
    </tableColumn>
    <tableColumn id="13" xr3:uid="{00000000-0010-0000-0500-00000D000000}" name="Clt6" dataDxfId="110"/>
    <tableColumn id="14" xr3:uid="{00000000-0010-0000-0500-00000E000000}" name="Points7" dataDxfId="109">
      <calculatedColumnFormula>IF(ISBLANK(M5),,VLOOKUP(M5,Classement_points[],2,FALSE)*Paramètres!$M$6)</calculatedColumnFormula>
    </tableColumn>
    <tableColumn id="15" xr3:uid="{00000000-0010-0000-0500-00000F000000}" name="PTS INDIV" dataDxfId="108">
      <calculatedColumnFormula>H5+J5+L5+N5</calculatedColumnFormula>
    </tableColumn>
    <tableColumn id="16" xr3:uid="{00000000-0010-0000-0500-000010000000}" name="Epreuves disputées" dataDxfId="107">
      <calculatedColumnFormula>COUNTA(Tableau6[[#This Row],[Points]],Tableau6[[#This Row],[Clt2]],Tableau6[[#This Row],[Clt4]],Tableau6[[#This Row],[Clt6]])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au7" displayName="Tableau7" ref="A4:P169" totalsRowShown="0" tableBorderDxfId="106">
  <autoFilter ref="A4:P169" xr:uid="{00000000-0009-0000-0100-000007000000}"/>
  <sortState xmlns:xlrd2="http://schemas.microsoft.com/office/spreadsheetml/2017/richdata2" ref="A5:P169">
    <sortCondition ref="A5:A169"/>
  </sortState>
  <tableColumns count="16">
    <tableColumn id="1" xr3:uid="{00000000-0010-0000-0600-000001000000}" name="Classement général" dataDxfId="105">
      <calculatedColumnFormula>RANK(O5,O:O)</calculatedColumnFormula>
    </tableColumn>
    <tableColumn id="2" xr3:uid="{00000000-0010-0000-0600-000002000000}" name="N° licence" dataDxfId="104"/>
    <tableColumn id="3" xr3:uid="{00000000-0010-0000-0600-000003000000}" name="Prénom" dataDxfId="103"/>
    <tableColumn id="4" xr3:uid="{00000000-0010-0000-0600-000004000000}" name="Nom" dataDxfId="102"/>
    <tableColumn id="5" xr3:uid="{00000000-0010-0000-0600-000005000000}" name="Club" dataDxfId="101"/>
    <tableColumn id="6" xr3:uid="{00000000-0010-0000-0600-000006000000}" name="Ligue" dataDxfId="100"/>
    <tableColumn id="7" xr3:uid="{00000000-0010-0000-0600-000007000000}" name="Clt" dataDxfId="99">
      <calculatedColumnFormula>IF(ISBLANK(Tableau7[[#This Row],[Points]]),"",RANK(Tableau7[[#This Row],[Points]],H:H))</calculatedColumnFormula>
    </tableColumn>
    <tableColumn id="8" xr3:uid="{00000000-0010-0000-0600-000008000000}" name="Points" dataDxfId="98"/>
    <tableColumn id="9" xr3:uid="{00000000-0010-0000-0600-000009000000}" name="Clt2" dataDxfId="97"/>
    <tableColumn id="10" xr3:uid="{00000000-0010-0000-0600-00000A000000}" name="Points3" dataDxfId="96">
      <calculatedColumnFormula>IF(ISBLANK(I5),,VLOOKUP(I5,Classement_points[],2,FALSE)*Paramètres!$M$4)</calculatedColumnFormula>
    </tableColumn>
    <tableColumn id="11" xr3:uid="{00000000-0010-0000-0600-00000B000000}" name="Clt4" dataDxfId="95"/>
    <tableColumn id="12" xr3:uid="{00000000-0010-0000-0600-00000C000000}" name="Points5" dataDxfId="94">
      <calculatedColumnFormula>IF(ISBLANK(K5),,VLOOKUP(K5,Classement_points[],2,FALSE)*Paramètres!$M$5)</calculatedColumnFormula>
    </tableColumn>
    <tableColumn id="13" xr3:uid="{00000000-0010-0000-0600-00000D000000}" name="Clt6" dataDxfId="93"/>
    <tableColumn id="14" xr3:uid="{00000000-0010-0000-0600-00000E000000}" name="Points7" dataDxfId="92">
      <calculatedColumnFormula>IF(ISBLANK(M5),,VLOOKUP(M5,Classement_points[],2,FALSE)*Paramètres!$M$6)</calculatedColumnFormula>
    </tableColumn>
    <tableColumn id="15" xr3:uid="{00000000-0010-0000-0600-00000F000000}" name="PTS INDIV" dataDxfId="91">
      <calculatedColumnFormula>H5+J5+L5+N5</calculatedColumnFormula>
    </tableColumn>
    <tableColumn id="16" xr3:uid="{00000000-0010-0000-0600-000010000000}" name="Epreuves disputées" dataDxfId="90">
      <calculatedColumnFormula>COUNTA(Tableau7[[#This Row],[Points]],Tableau7[[#This Row],[Clt2]],Tableau7[[#This Row],[Clt4]],Tableau7[[#This Row],[Clt6]])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au8" displayName="Tableau8" ref="A4:P322" totalsRowShown="0" tableBorderDxfId="89">
  <autoFilter ref="A4:P322" xr:uid="{00000000-0009-0000-0100-000008000000}"/>
  <sortState xmlns:xlrd2="http://schemas.microsoft.com/office/spreadsheetml/2017/richdata2" ref="A5:P322">
    <sortCondition ref="A5:A322"/>
  </sortState>
  <tableColumns count="16">
    <tableColumn id="1" xr3:uid="{00000000-0010-0000-0700-000001000000}" name="Classement général" dataDxfId="88">
      <calculatedColumnFormula>RANK(O5,O:O)</calculatedColumnFormula>
    </tableColumn>
    <tableColumn id="2" xr3:uid="{00000000-0010-0000-0700-000002000000}" name="N° licence" dataDxfId="87"/>
    <tableColumn id="3" xr3:uid="{00000000-0010-0000-0700-000003000000}" name="Prénom" dataDxfId="86"/>
    <tableColumn id="4" xr3:uid="{00000000-0010-0000-0700-000004000000}" name="Nom" dataDxfId="85"/>
    <tableColumn id="5" xr3:uid="{00000000-0010-0000-0700-000005000000}" name="Club" dataDxfId="84"/>
    <tableColumn id="6" xr3:uid="{00000000-0010-0000-0700-000006000000}" name="Ligue" dataDxfId="83"/>
    <tableColumn id="7" xr3:uid="{00000000-0010-0000-0700-000007000000}" name="Clt" dataDxfId="82">
      <calculatedColumnFormula>IF(ISBLANK(Tableau8[[#This Row],[Points]]),"",RANK(Tableau8[[#This Row],[Points]],H:H))</calculatedColumnFormula>
    </tableColumn>
    <tableColumn id="8" xr3:uid="{00000000-0010-0000-0700-000008000000}" name="Points" dataDxfId="81"/>
    <tableColumn id="9" xr3:uid="{00000000-0010-0000-0700-000009000000}" name="Clt2" dataDxfId="80"/>
    <tableColumn id="10" xr3:uid="{00000000-0010-0000-0700-00000A000000}" name="Points3" dataDxfId="79">
      <calculatedColumnFormula>IF(ISBLANK(I5),,VLOOKUP(I5,Classement_points[],2,FALSE)*Paramètres!$M$4)</calculatedColumnFormula>
    </tableColumn>
    <tableColumn id="11" xr3:uid="{00000000-0010-0000-0700-00000B000000}" name="Clt4" dataDxfId="78"/>
    <tableColumn id="12" xr3:uid="{00000000-0010-0000-0700-00000C000000}" name="Points5" dataDxfId="77">
      <calculatedColumnFormula>IF(ISBLANK(K5),,VLOOKUP(K5,Classement_points[],2,FALSE)*Paramètres!$M$5)</calculatedColumnFormula>
    </tableColumn>
    <tableColumn id="13" xr3:uid="{00000000-0010-0000-0700-00000D000000}" name="Clt6" dataDxfId="76"/>
    <tableColumn id="14" xr3:uid="{00000000-0010-0000-0700-00000E000000}" name="Points7" dataDxfId="75">
      <calculatedColumnFormula>IF(ISBLANK(M5),,VLOOKUP(M5,Classement_points[],2,FALSE)*Paramètres!$M$6)</calculatedColumnFormula>
    </tableColumn>
    <tableColumn id="15" xr3:uid="{00000000-0010-0000-0700-00000F000000}" name="PTS INDIV" dataDxfId="74">
      <calculatedColumnFormula>H5+J5+L5+N5</calculatedColumnFormula>
    </tableColumn>
    <tableColumn id="16" xr3:uid="{00000000-0010-0000-0700-000010000000}" name="Epreuves disputées" dataDxfId="73">
      <calculatedColumnFormula>COUNTA(Tableau8[[#This Row],[Points]],Tableau8[[#This Row],[Clt2]],Tableau8[[#This Row],[Clt4]],Tableau8[[#This Row],[Clt6]])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eau11" displayName="Tableau11" ref="A5:O182" totalsRowShown="0" headerRowDxfId="72" tableBorderDxfId="71">
  <autoFilter ref="A5:O182" xr:uid="{00000000-0009-0000-0100-00000B000000}"/>
  <sortState xmlns:xlrd2="http://schemas.microsoft.com/office/spreadsheetml/2017/richdata2" ref="A6:O182">
    <sortCondition ref="A6:A182"/>
  </sortState>
  <tableColumns count="15">
    <tableColumn id="1" xr3:uid="{00000000-0010-0000-0800-000001000000}" name="Classement général" dataDxfId="70">
      <calculatedColumnFormula>RANK(Tableau11[[#This Row],[TOTAL POINTS]],Tableau11[TOTAL POINTS])</calculatedColumnFormula>
    </tableColumn>
    <tableColumn id="2" xr3:uid="{00000000-0010-0000-0800-000002000000}" name="CLUBS : _x000a_* et sans étoile" dataDxfId="69"/>
    <tableColumn id="3" xr3:uid="{00000000-0010-0000-0800-000003000000}" name="Nbr étoiles" dataDxfId="68"/>
    <tableColumn id="4" xr3:uid="{00000000-0010-0000-0800-000004000000}" name="Ligue" dataDxfId="67"/>
    <tableColumn id="5" xr3:uid="{00000000-0010-0000-0800-000005000000}" name="Engagés Etape n°1" dataDxfId="66">
      <calculatedColumnFormula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calculatedColumnFormula>
    </tableColumn>
    <tableColumn id="6" xr3:uid="{00000000-0010-0000-0800-000006000000}" name="Points Etape n°1" dataDxfId="65">
      <calculatedColumnFormula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calculatedColumnFormula>
    </tableColumn>
    <tableColumn id="7" xr3:uid="{00000000-0010-0000-0800-000007000000}" name="Engagés Etape n°2" dataDxfId="64">
      <calculatedColumnFormula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calculatedColumnFormula>
    </tableColumn>
    <tableColumn id="8" xr3:uid="{00000000-0010-0000-0800-000008000000}" name="Points Etape n°2" dataDxfId="63">
      <calculatedColumnFormula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calculatedColumnFormula>
    </tableColumn>
    <tableColumn id="9" xr3:uid="{00000000-0010-0000-0800-000009000000}" name="Engagés Etape n°3" dataDxfId="62">
      <calculatedColumnFormula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calculatedColumnFormula>
    </tableColumn>
    <tableColumn id="10" xr3:uid="{00000000-0010-0000-0800-00000A000000}" name="Points Etape n°3" dataDxfId="61">
      <calculatedColumnFormula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calculatedColumnFormula>
    </tableColumn>
    <tableColumn id="11" xr3:uid="{00000000-0010-0000-0800-00000B000000}" name="Engagés Etape n°4" dataDxfId="60">
      <calculatedColumnFormula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calculatedColumnFormula>
    </tableColumn>
    <tableColumn id="12" xr3:uid="{00000000-0010-0000-0800-00000C000000}" name="Points Etape n°4" dataDxfId="59">
      <calculatedColumnFormula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calculatedColumnFormula>
    </tableColumn>
    <tableColumn id="13" xr3:uid="{00000000-0010-0000-0800-00000D000000}" name="TOTAL DES ENGAGES" dataDxfId="58">
      <calculatedColumnFormula>Tableau11[[#This Row],[Engagés Etape n°1]]+Tableau11[[#This Row],[Engagés Etape n°2]]+Tableau11[[#This Row],[Engagés Etape n°3]]+Tableau11[[#This Row],[Engagés Etape n°4]]</calculatedColumnFormula>
    </tableColumn>
    <tableColumn id="14" xr3:uid="{00000000-0010-0000-0800-00000E000000}" name="TOTAL POINTS" dataDxfId="57">
      <calculatedColumnFormula>SUM(Tableau11[[#This Row],[Points Etape n°1]],Tableau11[[#This Row],[Points Etape n°2]],Tableau11[[#This Row],[Points Etape n°3]],Tableau11[[#This Row],[Points Etape n°4]])</calculatedColumnFormula>
    </tableColumn>
    <tableColumn id="15" xr3:uid="{00000000-0010-0000-0800-00000F000000}" name="moyenne points/nbr engagements" dataDxfId="56">
      <calculatedColumnFormula>IF(Tableau11[[#This Row],[TOTAL DES ENGAGES]]=0,0,PRODUCT(Tableau11[[#This Row],[TOTAL POINTS]],1/Tableau11[[#This Row],[TOTAL DES ENGAGES]]))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Relationship Id="rId4" Type="http://schemas.openxmlformats.org/officeDocument/2006/relationships/table" Target="../tables/table1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I18"/>
  <sheetViews>
    <sheetView showGridLines="0" workbookViewId="0">
      <selection activeCell="F9" sqref="F9"/>
    </sheetView>
  </sheetViews>
  <sheetFormatPr baseColWidth="10" defaultRowHeight="12.5" x14ac:dyDescent="0.25"/>
  <cols>
    <col min="4" max="4" width="5.453125" bestFit="1" customWidth="1"/>
    <col min="5" max="5" width="2.81640625" bestFit="1" customWidth="1"/>
    <col min="6" max="6" width="15.08984375" bestFit="1" customWidth="1"/>
  </cols>
  <sheetData>
    <row r="2" spans="1:9" ht="18" x14ac:dyDescent="0.4">
      <c r="A2" s="84" t="s">
        <v>5081</v>
      </c>
      <c r="B2" s="84"/>
      <c r="C2" s="84"/>
      <c r="D2" s="84"/>
      <c r="E2" s="84"/>
      <c r="F2" s="84"/>
      <c r="G2" s="84"/>
      <c r="H2" s="85"/>
    </row>
    <row r="3" spans="1:9" ht="17.5" x14ac:dyDescent="0.35">
      <c r="A3" s="83"/>
      <c r="B3" s="83"/>
      <c r="C3" s="83"/>
      <c r="D3" s="83"/>
      <c r="E3" s="83"/>
      <c r="F3" s="83"/>
      <c r="G3" s="83"/>
    </row>
    <row r="4" spans="1:9" ht="20" x14ac:dyDescent="0.4">
      <c r="A4" s="83"/>
      <c r="B4" s="83"/>
      <c r="C4" s="83"/>
      <c r="D4" s="113" t="s">
        <v>5082</v>
      </c>
      <c r="E4" s="113"/>
      <c r="F4" s="113"/>
      <c r="G4" s="83"/>
    </row>
    <row r="5" spans="1:9" ht="17.5" x14ac:dyDescent="0.35">
      <c r="A5" s="83"/>
      <c r="B5" s="83"/>
      <c r="C5" s="83"/>
      <c r="D5" s="83"/>
      <c r="E5" s="83"/>
      <c r="F5" s="83"/>
      <c r="G5" s="83"/>
    </row>
    <row r="6" spans="1:9" ht="17.5" x14ac:dyDescent="0.35">
      <c r="A6" s="83"/>
      <c r="B6" s="83"/>
      <c r="C6" s="83"/>
      <c r="D6" s="83">
        <v>1</v>
      </c>
      <c r="E6" s="83" t="s">
        <v>5083</v>
      </c>
      <c r="F6" s="87" t="s">
        <v>5084</v>
      </c>
      <c r="G6" s="83"/>
    </row>
    <row r="7" spans="1:9" ht="17.5" x14ac:dyDescent="0.35">
      <c r="A7" s="83"/>
      <c r="B7" s="83"/>
      <c r="C7" s="83"/>
      <c r="D7" s="83">
        <v>2</v>
      </c>
      <c r="E7" s="83" t="s">
        <v>5083</v>
      </c>
      <c r="F7" s="87" t="s">
        <v>5085</v>
      </c>
      <c r="G7" s="83"/>
    </row>
    <row r="8" spans="1:9" ht="17.5" x14ac:dyDescent="0.35">
      <c r="A8" s="83"/>
      <c r="B8" s="83"/>
      <c r="C8" s="83"/>
      <c r="D8" s="83">
        <v>3</v>
      </c>
      <c r="E8" s="83" t="s">
        <v>5083</v>
      </c>
      <c r="F8" s="87" t="s">
        <v>5086</v>
      </c>
      <c r="G8" s="83"/>
    </row>
    <row r="9" spans="1:9" ht="17.5" x14ac:dyDescent="0.35">
      <c r="A9" s="83"/>
      <c r="B9" s="83"/>
      <c r="C9" s="83"/>
      <c r="D9" s="83">
        <v>4</v>
      </c>
      <c r="E9" s="83" t="s">
        <v>5083</v>
      </c>
      <c r="F9" s="87" t="s">
        <v>5087</v>
      </c>
      <c r="G9" s="83"/>
    </row>
    <row r="10" spans="1:9" ht="17.5" x14ac:dyDescent="0.35">
      <c r="A10" s="83"/>
      <c r="B10" s="83"/>
      <c r="C10" s="83"/>
      <c r="D10" s="83">
        <v>5</v>
      </c>
      <c r="E10" s="83" t="s">
        <v>5083</v>
      </c>
      <c r="F10" s="87" t="s">
        <v>5088</v>
      </c>
      <c r="G10" s="83"/>
    </row>
    <row r="11" spans="1:9" ht="17.5" x14ac:dyDescent="0.35">
      <c r="A11" s="83"/>
      <c r="B11" s="83"/>
      <c r="C11" s="83"/>
      <c r="D11" s="83">
        <v>6</v>
      </c>
      <c r="E11" s="83" t="s">
        <v>5083</v>
      </c>
      <c r="F11" s="87" t="s">
        <v>5089</v>
      </c>
      <c r="G11" s="83"/>
    </row>
    <row r="12" spans="1:9" ht="17.5" x14ac:dyDescent="0.35">
      <c r="A12" s="83"/>
      <c r="B12" s="83"/>
      <c r="C12" s="83"/>
      <c r="D12" s="83">
        <v>7</v>
      </c>
      <c r="E12" s="83" t="s">
        <v>5083</v>
      </c>
      <c r="F12" s="87" t="s">
        <v>5090</v>
      </c>
      <c r="G12" s="83"/>
      <c r="I12" s="86"/>
    </row>
    <row r="13" spans="1:9" ht="17.5" x14ac:dyDescent="0.35">
      <c r="A13" s="83"/>
      <c r="B13" s="83"/>
      <c r="C13" s="83"/>
      <c r="D13" s="83">
        <v>8</v>
      </c>
      <c r="E13" s="83" t="s">
        <v>5083</v>
      </c>
      <c r="F13" s="87" t="s">
        <v>5091</v>
      </c>
      <c r="G13" s="83"/>
    </row>
    <row r="14" spans="1:9" ht="17.5" x14ac:dyDescent="0.35">
      <c r="A14" s="83"/>
      <c r="B14" s="83"/>
      <c r="C14" s="83"/>
      <c r="D14" s="83">
        <v>9</v>
      </c>
      <c r="E14" s="83" t="s">
        <v>5083</v>
      </c>
      <c r="F14" s="87" t="s">
        <v>5092</v>
      </c>
      <c r="G14" s="83"/>
    </row>
    <row r="15" spans="1:9" ht="17.5" x14ac:dyDescent="0.35">
      <c r="A15" s="83"/>
      <c r="B15" s="83"/>
      <c r="C15" s="83"/>
      <c r="D15" s="83">
        <v>10</v>
      </c>
      <c r="E15" s="83" t="s">
        <v>5083</v>
      </c>
      <c r="F15" s="87" t="s">
        <v>5093</v>
      </c>
      <c r="G15" s="83"/>
    </row>
    <row r="16" spans="1:9" ht="17.5" x14ac:dyDescent="0.35">
      <c r="A16" s="83"/>
      <c r="B16" s="83"/>
      <c r="C16" s="83"/>
      <c r="D16" s="83">
        <v>11</v>
      </c>
      <c r="E16" s="83" t="s">
        <v>5083</v>
      </c>
      <c r="F16" s="87" t="s">
        <v>5094</v>
      </c>
      <c r="G16" s="83"/>
    </row>
    <row r="17" spans="1:7" ht="17.5" x14ac:dyDescent="0.35">
      <c r="A17" s="83"/>
      <c r="B17" s="83"/>
      <c r="C17" s="83"/>
      <c r="D17" s="83"/>
      <c r="E17" s="83"/>
      <c r="F17" s="83"/>
      <c r="G17" s="83"/>
    </row>
    <row r="18" spans="1:7" ht="17.5" x14ac:dyDescent="0.35">
      <c r="A18" s="83"/>
      <c r="B18" s="83"/>
      <c r="C18" s="83"/>
      <c r="D18" s="83"/>
      <c r="E18" s="83"/>
      <c r="F18" s="87" t="s">
        <v>5095</v>
      </c>
      <c r="G18" s="83"/>
    </row>
  </sheetData>
  <sheetProtection selectLockedCells="1"/>
  <mergeCells count="1">
    <mergeCell ref="D4:F4"/>
  </mergeCells>
  <hyperlinks>
    <hyperlink ref="F6" location="'BE F'!A1" display="Benjamines" xr:uid="{00000000-0004-0000-0000-000000000000}"/>
    <hyperlink ref="F7" location="'BE H'!A1" display="Benjamins" xr:uid="{00000000-0004-0000-0000-000001000000}"/>
    <hyperlink ref="F8" location="'MI F'!A1" display="Minimes Filles" xr:uid="{00000000-0004-0000-0000-000002000000}"/>
    <hyperlink ref="F9" location="'MI H'!A1" display="Minimes Garçons" xr:uid="{00000000-0004-0000-0000-000003000000}"/>
    <hyperlink ref="F10" location="'CA F'!A1" display="Cadettes" xr:uid="{00000000-0004-0000-0000-000004000000}"/>
    <hyperlink ref="F11" location="'CA H'!A1" display="Cadets" xr:uid="{00000000-0004-0000-0000-000005000000}"/>
    <hyperlink ref="F12" location="'JU F'!A1" display="Juniors Filles" xr:uid="{00000000-0004-0000-0000-000006000000}"/>
    <hyperlink ref="F13" location="'JU H'!A1" display="Juniors Garçons" xr:uid="{00000000-0004-0000-0000-000007000000}"/>
    <hyperlink ref="F14" location="'CLUBS 1 ETOILE_SANS ETOILE '!A1" display="Classement 0 - 1 étoiles" xr:uid="{00000000-0004-0000-0000-000008000000}"/>
    <hyperlink ref="F15" location="'CLUBS 2 ETOILES'!A1" display="Classement 2 étoiles" xr:uid="{00000000-0004-0000-0000-000009000000}"/>
    <hyperlink ref="F16" location="'CLUBS 3 ETOILES'!A1" display="Classement 3 étoiles" xr:uid="{00000000-0004-0000-0000-00000A000000}"/>
    <hyperlink ref="F18" location="'TOP5'!A1" display="Tous les podiums  provisoires " xr:uid="{00000000-0004-0000-0000-00000B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6"/>
  <dimension ref="A2:P188"/>
  <sheetViews>
    <sheetView showGridLines="0" zoomScaleNormal="100" workbookViewId="0">
      <selection activeCell="L8" sqref="L8"/>
    </sheetView>
  </sheetViews>
  <sheetFormatPr baseColWidth="10" defaultColWidth="11" defaultRowHeight="12.5" x14ac:dyDescent="0.25"/>
  <cols>
    <col min="1" max="1" width="21.90625" customWidth="1"/>
    <col min="2" max="2" width="52" bestFit="1" customWidth="1"/>
    <col min="3" max="3" width="14.453125" customWidth="1"/>
    <col min="4" max="4" width="8.6328125" customWidth="1"/>
    <col min="5" max="5" width="35.1796875" customWidth="1"/>
    <col min="6" max="6" width="20.6328125" customWidth="1"/>
    <col min="7" max="7" width="30.6328125" customWidth="1"/>
    <col min="8" max="8" width="20.6328125" customWidth="1"/>
    <col min="9" max="9" width="32.6328125" customWidth="1"/>
    <col min="10" max="10" width="20.6328125" customWidth="1"/>
    <col min="11" max="11" width="35.54296875" customWidth="1"/>
    <col min="12" max="12" width="20.6328125" customWidth="1"/>
    <col min="13" max="13" width="25.453125" customWidth="1"/>
    <col min="14" max="14" width="24.453125" customWidth="1"/>
    <col min="15" max="15" width="39.6328125" customWidth="1"/>
    <col min="20" max="20" width="31.453125" customWidth="1"/>
  </cols>
  <sheetData>
    <row r="2" spans="1:16" ht="13" x14ac:dyDescent="0.3">
      <c r="E2" s="134" t="s">
        <v>5075</v>
      </c>
      <c r="F2" s="135"/>
      <c r="G2" s="134" t="s">
        <v>5076</v>
      </c>
      <c r="H2" s="135"/>
      <c r="I2" s="134" t="s">
        <v>5077</v>
      </c>
      <c r="J2" s="135"/>
      <c r="K2" s="134" t="s">
        <v>5078</v>
      </c>
      <c r="L2" s="135"/>
    </row>
    <row r="3" spans="1:16" ht="13" x14ac:dyDescent="0.3">
      <c r="E3" s="136" t="str">
        <f>Paramètres!K3&amp;" - "&amp;Paramètres!L3</f>
        <v>Class Triathlon - Espace tri</v>
      </c>
      <c r="F3" s="137"/>
      <c r="G3" s="136" t="str">
        <f>Paramètres!K4&amp;" - "&amp;Paramètres!L4</f>
        <v>Duathlon - Liffré (35)</v>
      </c>
      <c r="H3" s="137"/>
      <c r="I3" s="136" t="str">
        <f>Paramètres!K5&amp;" - "&amp;Paramètres!L5</f>
        <v>Triathlon - Pontivy (56)</v>
      </c>
      <c r="J3" s="137"/>
      <c r="K3" s="136" t="str">
        <f>Paramètres!K6&amp;" - "&amp;Paramètres!L6</f>
        <v>Aquathlon - Vendôme (41)</v>
      </c>
      <c r="L3" s="137"/>
    </row>
    <row r="4" spans="1:16" ht="13" x14ac:dyDescent="0.3">
      <c r="E4" s="138">
        <f>Paramètres!J3</f>
        <v>45732</v>
      </c>
      <c r="F4" s="139"/>
      <c r="G4" s="138" t="str">
        <f>Paramètres!J4</f>
        <v>22 &amp; 23/03/2025</v>
      </c>
      <c r="H4" s="139"/>
      <c r="I4" s="138">
        <f>Paramètres!J5</f>
        <v>45795</v>
      </c>
      <c r="J4" s="139"/>
      <c r="K4" s="138">
        <f>Paramètres!J6</f>
        <v>45830</v>
      </c>
      <c r="L4" s="139"/>
    </row>
    <row r="5" spans="1:16" ht="125" x14ac:dyDescent="0.25">
      <c r="A5" s="48" t="s">
        <v>5060</v>
      </c>
      <c r="B5" s="28" t="s">
        <v>715</v>
      </c>
      <c r="C5" s="29" t="s">
        <v>1243</v>
      </c>
      <c r="D5" s="29" t="s">
        <v>725</v>
      </c>
      <c r="E5" s="49" t="s">
        <v>5071</v>
      </c>
      <c r="F5" s="50" t="s">
        <v>5067</v>
      </c>
      <c r="G5" s="51" t="s">
        <v>5072</v>
      </c>
      <c r="H5" s="50" t="s">
        <v>5068</v>
      </c>
      <c r="I5" s="51" t="s">
        <v>5073</v>
      </c>
      <c r="J5" s="50" t="s">
        <v>5069</v>
      </c>
      <c r="K5" s="51" t="s">
        <v>5074</v>
      </c>
      <c r="L5" s="50" t="s">
        <v>5070</v>
      </c>
      <c r="M5" s="2" t="s">
        <v>11</v>
      </c>
      <c r="N5" s="3" t="s">
        <v>12</v>
      </c>
      <c r="O5" s="4" t="s">
        <v>13</v>
      </c>
    </row>
    <row r="6" spans="1:16" ht="15" customHeight="1" x14ac:dyDescent="0.35">
      <c r="A6" s="102">
        <f>RANK(Tableau11[[#This Row],[TOTAL POINTS]],Tableau11[TOTAL POINTS])</f>
        <v>1</v>
      </c>
      <c r="B6" s="27" t="s">
        <v>3947</v>
      </c>
      <c r="C6" s="31" t="s">
        <v>5039</v>
      </c>
      <c r="D6" s="15" t="s">
        <v>2956</v>
      </c>
      <c r="E6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18</v>
      </c>
      <c r="F6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2094</v>
      </c>
      <c r="G6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7</v>
      </c>
      <c r="H6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264</v>
      </c>
      <c r="I6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14</v>
      </c>
      <c r="J6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610</v>
      </c>
      <c r="K6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9</v>
      </c>
      <c r="L6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408</v>
      </c>
      <c r="M6" s="99">
        <f>Tableau11[[#This Row],[Engagés Etape n°1]]+Tableau11[[#This Row],[Engagés Etape n°2]]+Tableau11[[#This Row],[Engagés Etape n°3]]+Tableau11[[#This Row],[Engagés Etape n°4]]</f>
        <v>48</v>
      </c>
      <c r="N6" s="100">
        <f>SUM(Tableau11[[#This Row],[Points Etape n°1]],Tableau11[[#This Row],[Points Etape n°2]],Tableau11[[#This Row],[Points Etape n°3]],Tableau11[[#This Row],[Points Etape n°4]])</f>
        <v>3376</v>
      </c>
      <c r="O6" s="101">
        <f>IF(Tableau11[[#This Row],[TOTAL DES ENGAGES]]=0,0,PRODUCT(Tableau11[[#This Row],[TOTAL POINTS]],1/Tableau11[[#This Row],[TOTAL DES ENGAGES]]))</f>
        <v>70.333333333333329</v>
      </c>
      <c r="P6" s="9"/>
    </row>
    <row r="7" spans="1:16" ht="15" customHeight="1" x14ac:dyDescent="0.25">
      <c r="A7" s="102">
        <f>RANK(Tableau11[[#This Row],[TOTAL POINTS]],Tableau11[TOTAL POINTS])</f>
        <v>2</v>
      </c>
      <c r="B7" s="27" t="s">
        <v>398</v>
      </c>
      <c r="C7" s="30" t="s">
        <v>5039</v>
      </c>
      <c r="D7" s="15" t="s">
        <v>714</v>
      </c>
      <c r="E7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16</v>
      </c>
      <c r="F7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1624</v>
      </c>
      <c r="G7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12</v>
      </c>
      <c r="H7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351</v>
      </c>
      <c r="I7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11</v>
      </c>
      <c r="J7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482</v>
      </c>
      <c r="K7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8</v>
      </c>
      <c r="L7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354</v>
      </c>
      <c r="M7" s="99">
        <f>Tableau11[[#This Row],[Engagés Etape n°1]]+Tableau11[[#This Row],[Engagés Etape n°2]]+Tableau11[[#This Row],[Engagés Etape n°3]]+Tableau11[[#This Row],[Engagés Etape n°4]]</f>
        <v>47</v>
      </c>
      <c r="N7" s="100">
        <f>SUM(Tableau11[[#This Row],[Points Etape n°1]],Tableau11[[#This Row],[Points Etape n°2]],Tableau11[[#This Row],[Points Etape n°3]],Tableau11[[#This Row],[Points Etape n°4]])</f>
        <v>2811</v>
      </c>
      <c r="O7" s="101">
        <f>IF(Tableau11[[#This Row],[TOTAL DES ENGAGES]]=0,0,PRODUCT(Tableau11[[#This Row],[TOTAL POINTS]],1/Tableau11[[#This Row],[TOTAL DES ENGAGES]]))</f>
        <v>59.808510638297868</v>
      </c>
      <c r="P7" s="9"/>
    </row>
    <row r="8" spans="1:16" ht="13.25" customHeight="1" x14ac:dyDescent="0.25">
      <c r="A8" s="102">
        <f>RANK(Tableau11[[#This Row],[TOTAL POINTS]],Tableau11[TOTAL POINTS])</f>
        <v>3</v>
      </c>
      <c r="B8" s="6" t="s">
        <v>711</v>
      </c>
      <c r="C8" s="30" t="s">
        <v>5039</v>
      </c>
      <c r="D8" s="15" t="s">
        <v>648</v>
      </c>
      <c r="E8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18</v>
      </c>
      <c r="F8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1672</v>
      </c>
      <c r="G8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10</v>
      </c>
      <c r="H8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229.5</v>
      </c>
      <c r="I8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5</v>
      </c>
      <c r="J8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190</v>
      </c>
      <c r="K8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8</v>
      </c>
      <c r="L8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180</v>
      </c>
      <c r="M8" s="99">
        <f>Tableau11[[#This Row],[Engagés Etape n°1]]+Tableau11[[#This Row],[Engagés Etape n°2]]+Tableau11[[#This Row],[Engagés Etape n°3]]+Tableau11[[#This Row],[Engagés Etape n°4]]</f>
        <v>41</v>
      </c>
      <c r="N8" s="100">
        <f>SUM(Tableau11[[#This Row],[Points Etape n°1]],Tableau11[[#This Row],[Points Etape n°2]],Tableau11[[#This Row],[Points Etape n°3]],Tableau11[[#This Row],[Points Etape n°4]])</f>
        <v>2271.5</v>
      </c>
      <c r="O8" s="101">
        <f>IF(Tableau11[[#This Row],[TOTAL DES ENGAGES]]=0,0,PRODUCT(Tableau11[[#This Row],[TOTAL POINTS]],1/Tableau11[[#This Row],[TOTAL DES ENGAGES]]))</f>
        <v>55.402439024390247</v>
      </c>
      <c r="P8" s="9"/>
    </row>
    <row r="9" spans="1:16" ht="13.25" customHeight="1" x14ac:dyDescent="0.35">
      <c r="A9" s="102">
        <f>RANK(Tableau11[[#This Row],[TOTAL POINTS]],Tableau11[TOTAL POINTS])</f>
        <v>4</v>
      </c>
      <c r="B9" s="27" t="s">
        <v>4017</v>
      </c>
      <c r="C9" s="31" t="s">
        <v>5039</v>
      </c>
      <c r="D9" s="15" t="s">
        <v>2956</v>
      </c>
      <c r="E9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16</v>
      </c>
      <c r="F9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1504</v>
      </c>
      <c r="G9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5</v>
      </c>
      <c r="H9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240</v>
      </c>
      <c r="I9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6</v>
      </c>
      <c r="J9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302</v>
      </c>
      <c r="K9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7</v>
      </c>
      <c r="L9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171</v>
      </c>
      <c r="M9" s="99">
        <f>Tableau11[[#This Row],[Engagés Etape n°1]]+Tableau11[[#This Row],[Engagés Etape n°2]]+Tableau11[[#This Row],[Engagés Etape n°3]]+Tableau11[[#This Row],[Engagés Etape n°4]]</f>
        <v>34</v>
      </c>
      <c r="N9" s="100">
        <f>SUM(Tableau11[[#This Row],[Points Etape n°1]],Tableau11[[#This Row],[Points Etape n°2]],Tableau11[[#This Row],[Points Etape n°3]],Tableau11[[#This Row],[Points Etape n°4]])</f>
        <v>2217</v>
      </c>
      <c r="O9" s="101">
        <f>IF(Tableau11[[#This Row],[TOTAL DES ENGAGES]]=0,0,PRODUCT(Tableau11[[#This Row],[TOTAL POINTS]],1/Tableau11[[#This Row],[TOTAL DES ENGAGES]]))</f>
        <v>65.205882352941174</v>
      </c>
      <c r="P9" s="9"/>
    </row>
    <row r="10" spans="1:16" ht="13.25" customHeight="1" x14ac:dyDescent="0.25">
      <c r="A10" s="102">
        <f>RANK(Tableau11[[#This Row],[TOTAL POINTS]],Tableau11[TOTAL POINTS])</f>
        <v>5</v>
      </c>
      <c r="B10" s="6" t="s">
        <v>708</v>
      </c>
      <c r="C10" s="30" t="s">
        <v>5039</v>
      </c>
      <c r="D10" s="15" t="s">
        <v>648</v>
      </c>
      <c r="E10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21</v>
      </c>
      <c r="F10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1765</v>
      </c>
      <c r="G10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13</v>
      </c>
      <c r="H10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306</v>
      </c>
      <c r="I10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6</v>
      </c>
      <c r="J10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120</v>
      </c>
      <c r="K10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1</v>
      </c>
      <c r="L10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15</v>
      </c>
      <c r="M10" s="99">
        <f>Tableau11[[#This Row],[Engagés Etape n°1]]+Tableau11[[#This Row],[Engagés Etape n°2]]+Tableau11[[#This Row],[Engagés Etape n°3]]+Tableau11[[#This Row],[Engagés Etape n°4]]</f>
        <v>41</v>
      </c>
      <c r="N10" s="100">
        <f>SUM(Tableau11[[#This Row],[Points Etape n°1]],Tableau11[[#This Row],[Points Etape n°2]],Tableau11[[#This Row],[Points Etape n°3]],Tableau11[[#This Row],[Points Etape n°4]])</f>
        <v>2206</v>
      </c>
      <c r="O10" s="101">
        <f>IF(Tableau11[[#This Row],[TOTAL DES ENGAGES]]=0,0,PRODUCT(Tableau11[[#This Row],[TOTAL POINTS]],1/Tableau11[[#This Row],[TOTAL DES ENGAGES]]))</f>
        <v>53.804878048780488</v>
      </c>
      <c r="P10" s="9"/>
    </row>
    <row r="11" spans="1:16" ht="13.25" customHeight="1" x14ac:dyDescent="0.35">
      <c r="A11" s="102">
        <f>RANK(Tableau11[[#This Row],[TOTAL POINTS]],Tableau11[TOTAL POINTS])</f>
        <v>6</v>
      </c>
      <c r="B11" s="27" t="s">
        <v>3989</v>
      </c>
      <c r="C11" s="31" t="s">
        <v>5039</v>
      </c>
      <c r="D11" s="15" t="s">
        <v>2956</v>
      </c>
      <c r="E11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17</v>
      </c>
      <c r="F11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1547</v>
      </c>
      <c r="G11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3</v>
      </c>
      <c r="H11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124.5</v>
      </c>
      <c r="I11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12</v>
      </c>
      <c r="J11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374</v>
      </c>
      <c r="K11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4</v>
      </c>
      <c r="L11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120</v>
      </c>
      <c r="M11" s="99">
        <f>Tableau11[[#This Row],[Engagés Etape n°1]]+Tableau11[[#This Row],[Engagés Etape n°2]]+Tableau11[[#This Row],[Engagés Etape n°3]]+Tableau11[[#This Row],[Engagés Etape n°4]]</f>
        <v>36</v>
      </c>
      <c r="N11" s="100">
        <f>SUM(Tableau11[[#This Row],[Points Etape n°1]],Tableau11[[#This Row],[Points Etape n°2]],Tableau11[[#This Row],[Points Etape n°3]],Tableau11[[#This Row],[Points Etape n°4]])</f>
        <v>2165.5</v>
      </c>
      <c r="O11" s="101">
        <f>IF(Tableau11[[#This Row],[TOTAL DES ENGAGES]]=0,0,PRODUCT(Tableau11[[#This Row],[TOTAL POINTS]],1/Tableau11[[#This Row],[TOTAL DES ENGAGES]]))</f>
        <v>60.152777777777771</v>
      </c>
      <c r="P11" s="9"/>
    </row>
    <row r="12" spans="1:16" ht="13.25" customHeight="1" x14ac:dyDescent="0.35">
      <c r="A12" s="102">
        <f>RANK(Tableau11[[#This Row],[TOTAL POINTS]],Tableau11[TOTAL POINTS])</f>
        <v>7</v>
      </c>
      <c r="B12" s="27" t="s">
        <v>3936</v>
      </c>
      <c r="C12" s="31" t="s">
        <v>5039</v>
      </c>
      <c r="D12" s="15" t="s">
        <v>2956</v>
      </c>
      <c r="E12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24</v>
      </c>
      <c r="F12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1924</v>
      </c>
      <c r="G12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2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2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7</v>
      </c>
      <c r="J12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140</v>
      </c>
      <c r="K12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1</v>
      </c>
      <c r="L12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15</v>
      </c>
      <c r="M12" s="99">
        <f>Tableau11[[#This Row],[Engagés Etape n°1]]+Tableau11[[#This Row],[Engagés Etape n°2]]+Tableau11[[#This Row],[Engagés Etape n°3]]+Tableau11[[#This Row],[Engagés Etape n°4]]</f>
        <v>32</v>
      </c>
      <c r="N12" s="100">
        <f>SUM(Tableau11[[#This Row],[Points Etape n°1]],Tableau11[[#This Row],[Points Etape n°2]],Tableau11[[#This Row],[Points Etape n°3]],Tableau11[[#This Row],[Points Etape n°4]])</f>
        <v>2079</v>
      </c>
      <c r="O12" s="101">
        <f>IF(Tableau11[[#This Row],[TOTAL DES ENGAGES]]=0,0,PRODUCT(Tableau11[[#This Row],[TOTAL POINTS]],1/Tableau11[[#This Row],[TOTAL DES ENGAGES]]))</f>
        <v>64.96875</v>
      </c>
      <c r="P12" s="9"/>
    </row>
    <row r="13" spans="1:16" ht="13.25" customHeight="1" x14ac:dyDescent="0.25">
      <c r="A13" s="102">
        <f>RANK(Tableau11[[#This Row],[TOTAL POINTS]],Tableau11[TOTAL POINTS])</f>
        <v>8</v>
      </c>
      <c r="B13" s="27" t="s">
        <v>4299</v>
      </c>
      <c r="C13" s="15"/>
      <c r="D13" s="15" t="s">
        <v>2956</v>
      </c>
      <c r="E13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18</v>
      </c>
      <c r="F13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1773</v>
      </c>
      <c r="G13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4</v>
      </c>
      <c r="H13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67.5</v>
      </c>
      <c r="I13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9</v>
      </c>
      <c r="J13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190</v>
      </c>
      <c r="K13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3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3" s="99">
        <f>Tableau11[[#This Row],[Engagés Etape n°1]]+Tableau11[[#This Row],[Engagés Etape n°2]]+Tableau11[[#This Row],[Engagés Etape n°3]]+Tableau11[[#This Row],[Engagés Etape n°4]]</f>
        <v>31</v>
      </c>
      <c r="N13" s="100">
        <f>SUM(Tableau11[[#This Row],[Points Etape n°1]],Tableau11[[#This Row],[Points Etape n°2]],Tableau11[[#This Row],[Points Etape n°3]],Tableau11[[#This Row],[Points Etape n°4]])</f>
        <v>2030.5</v>
      </c>
      <c r="O13" s="101">
        <f>IF(Tableau11[[#This Row],[TOTAL DES ENGAGES]]=0,0,PRODUCT(Tableau11[[#This Row],[TOTAL POINTS]],1/Tableau11[[#This Row],[TOTAL DES ENGAGES]]))</f>
        <v>65.5</v>
      </c>
      <c r="P13" s="9"/>
    </row>
    <row r="14" spans="1:16" ht="13.25" customHeight="1" x14ac:dyDescent="0.25">
      <c r="A14" s="102">
        <f>RANK(Tableau11[[#This Row],[TOTAL POINTS]],Tableau11[TOTAL POINTS])</f>
        <v>9</v>
      </c>
      <c r="B14" s="27" t="s">
        <v>4103</v>
      </c>
      <c r="C14" s="30" t="s">
        <v>5039</v>
      </c>
      <c r="D14" s="15" t="s">
        <v>2956</v>
      </c>
      <c r="E14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18</v>
      </c>
      <c r="F14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1629</v>
      </c>
      <c r="G14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3</v>
      </c>
      <c r="H14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132</v>
      </c>
      <c r="I14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8</v>
      </c>
      <c r="J14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184</v>
      </c>
      <c r="K14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4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4" s="99">
        <f>Tableau11[[#This Row],[Engagés Etape n°1]]+Tableau11[[#This Row],[Engagés Etape n°2]]+Tableau11[[#This Row],[Engagés Etape n°3]]+Tableau11[[#This Row],[Engagés Etape n°4]]</f>
        <v>29</v>
      </c>
      <c r="N14" s="100">
        <f>SUM(Tableau11[[#This Row],[Points Etape n°1]],Tableau11[[#This Row],[Points Etape n°2]],Tableau11[[#This Row],[Points Etape n°3]],Tableau11[[#This Row],[Points Etape n°4]])</f>
        <v>1945</v>
      </c>
      <c r="O14" s="101">
        <f>IF(Tableau11[[#This Row],[TOTAL DES ENGAGES]]=0,0,PRODUCT(Tableau11[[#This Row],[TOTAL POINTS]],1/Tableau11[[#This Row],[TOTAL DES ENGAGES]]))</f>
        <v>67.068965517241381</v>
      </c>
      <c r="P14" s="9"/>
    </row>
    <row r="15" spans="1:16" ht="13.25" customHeight="1" x14ac:dyDescent="0.35">
      <c r="A15" s="102">
        <f>RANK(Tableau11[[#This Row],[TOTAL POINTS]],Tableau11[TOTAL POINTS])</f>
        <v>10</v>
      </c>
      <c r="B15" s="27" t="s">
        <v>3963</v>
      </c>
      <c r="C15" s="31" t="s">
        <v>5039</v>
      </c>
      <c r="D15" s="15" t="s">
        <v>2956</v>
      </c>
      <c r="E15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20</v>
      </c>
      <c r="F15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1602</v>
      </c>
      <c r="G15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3</v>
      </c>
      <c r="H15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57</v>
      </c>
      <c r="I15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4</v>
      </c>
      <c r="J15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98</v>
      </c>
      <c r="K15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5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5" s="99">
        <f>Tableau11[[#This Row],[Engagés Etape n°1]]+Tableau11[[#This Row],[Engagés Etape n°2]]+Tableau11[[#This Row],[Engagés Etape n°3]]+Tableau11[[#This Row],[Engagés Etape n°4]]</f>
        <v>27</v>
      </c>
      <c r="N15" s="100">
        <f>SUM(Tableau11[[#This Row],[Points Etape n°1]],Tableau11[[#This Row],[Points Etape n°2]],Tableau11[[#This Row],[Points Etape n°3]],Tableau11[[#This Row],[Points Etape n°4]])</f>
        <v>1757</v>
      </c>
      <c r="O15" s="101">
        <f>IF(Tableau11[[#This Row],[TOTAL DES ENGAGES]]=0,0,PRODUCT(Tableau11[[#This Row],[TOTAL POINTS]],1/Tableau11[[#This Row],[TOTAL DES ENGAGES]]))</f>
        <v>65.074074074074076</v>
      </c>
      <c r="P15" s="9"/>
    </row>
    <row r="16" spans="1:16" ht="13.5" x14ac:dyDescent="0.25">
      <c r="A16" s="102">
        <f>RANK(Tableau11[[#This Row],[TOTAL POINTS]],Tableau11[TOTAL POINTS])</f>
        <v>11</v>
      </c>
      <c r="B16" s="27" t="s">
        <v>4482</v>
      </c>
      <c r="C16" s="30" t="s">
        <v>5039</v>
      </c>
      <c r="D16" s="15" t="s">
        <v>2956</v>
      </c>
      <c r="E16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6</v>
      </c>
      <c r="F16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813</v>
      </c>
      <c r="G16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6</v>
      </c>
      <c r="H16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300</v>
      </c>
      <c r="I16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7</v>
      </c>
      <c r="J16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434</v>
      </c>
      <c r="K16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3</v>
      </c>
      <c r="L16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142.5</v>
      </c>
      <c r="M16" s="99">
        <f>Tableau11[[#This Row],[Engagés Etape n°1]]+Tableau11[[#This Row],[Engagés Etape n°2]]+Tableau11[[#This Row],[Engagés Etape n°3]]+Tableau11[[#This Row],[Engagés Etape n°4]]</f>
        <v>22</v>
      </c>
      <c r="N16" s="100">
        <f>SUM(Tableau11[[#This Row],[Points Etape n°1]],Tableau11[[#This Row],[Points Etape n°2]],Tableau11[[#This Row],[Points Etape n°3]],Tableau11[[#This Row],[Points Etape n°4]])</f>
        <v>1689.5</v>
      </c>
      <c r="O16" s="101">
        <f>IF(Tableau11[[#This Row],[TOTAL DES ENGAGES]]=0,0,PRODUCT(Tableau11[[#This Row],[TOTAL POINTS]],1/Tableau11[[#This Row],[TOTAL DES ENGAGES]]))</f>
        <v>76.795454545454547</v>
      </c>
      <c r="P16" s="9"/>
    </row>
    <row r="17" spans="1:16" ht="13.5" x14ac:dyDescent="0.25">
      <c r="A17" s="102">
        <f>RANK(Tableau11[[#This Row],[TOTAL POINTS]],Tableau11[TOTAL POINTS])</f>
        <v>12</v>
      </c>
      <c r="B17" s="6" t="s">
        <v>709</v>
      </c>
      <c r="C17" s="30" t="s">
        <v>5039</v>
      </c>
      <c r="D17" s="15" t="s">
        <v>648</v>
      </c>
      <c r="E17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17</v>
      </c>
      <c r="F17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1298</v>
      </c>
      <c r="G17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7</v>
      </c>
      <c r="H17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136.5</v>
      </c>
      <c r="I17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5</v>
      </c>
      <c r="J17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102</v>
      </c>
      <c r="K17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3</v>
      </c>
      <c r="L17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48</v>
      </c>
      <c r="M17" s="99">
        <f>Tableau11[[#This Row],[Engagés Etape n°1]]+Tableau11[[#This Row],[Engagés Etape n°2]]+Tableau11[[#This Row],[Engagés Etape n°3]]+Tableau11[[#This Row],[Engagés Etape n°4]]</f>
        <v>32</v>
      </c>
      <c r="N17" s="100">
        <f>SUM(Tableau11[[#This Row],[Points Etape n°1]],Tableau11[[#This Row],[Points Etape n°2]],Tableau11[[#This Row],[Points Etape n°3]],Tableau11[[#This Row],[Points Etape n°4]])</f>
        <v>1584.5</v>
      </c>
      <c r="O17" s="101">
        <f>IF(Tableau11[[#This Row],[TOTAL DES ENGAGES]]=0,0,PRODUCT(Tableau11[[#This Row],[TOTAL POINTS]],1/Tableau11[[#This Row],[TOTAL DES ENGAGES]]))</f>
        <v>49.515625</v>
      </c>
      <c r="P17" s="9"/>
    </row>
    <row r="18" spans="1:16" ht="14.4" customHeight="1" x14ac:dyDescent="0.35">
      <c r="A18" s="102">
        <f>RANK(Tableau11[[#This Row],[TOTAL POINTS]],Tableau11[TOTAL POINTS])</f>
        <v>13</v>
      </c>
      <c r="B18" s="27" t="s">
        <v>3956</v>
      </c>
      <c r="C18" s="31" t="s">
        <v>5039</v>
      </c>
      <c r="D18" s="15" t="s">
        <v>2956</v>
      </c>
      <c r="E18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12</v>
      </c>
      <c r="F18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1075</v>
      </c>
      <c r="G18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12</v>
      </c>
      <c r="H18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237</v>
      </c>
      <c r="I18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8</v>
      </c>
      <c r="J18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174</v>
      </c>
      <c r="K18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2</v>
      </c>
      <c r="L18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42</v>
      </c>
      <c r="M18" s="99">
        <f>Tableau11[[#This Row],[Engagés Etape n°1]]+Tableau11[[#This Row],[Engagés Etape n°2]]+Tableau11[[#This Row],[Engagés Etape n°3]]+Tableau11[[#This Row],[Engagés Etape n°4]]</f>
        <v>34</v>
      </c>
      <c r="N18" s="100">
        <f>SUM(Tableau11[[#This Row],[Points Etape n°1]],Tableau11[[#This Row],[Points Etape n°2]],Tableau11[[#This Row],[Points Etape n°3]],Tableau11[[#This Row],[Points Etape n°4]])</f>
        <v>1528</v>
      </c>
      <c r="O18" s="101">
        <f>IF(Tableau11[[#This Row],[TOTAL DES ENGAGES]]=0,0,PRODUCT(Tableau11[[#This Row],[TOTAL POINTS]],1/Tableau11[[#This Row],[TOTAL DES ENGAGES]]))</f>
        <v>44.941176470588232</v>
      </c>
      <c r="P18" s="9"/>
    </row>
    <row r="19" spans="1:16" ht="14.4" customHeight="1" x14ac:dyDescent="0.25">
      <c r="A19" s="102">
        <f>RANK(Tableau11[[#This Row],[TOTAL POINTS]],Tableau11[TOTAL POINTS])</f>
        <v>14</v>
      </c>
      <c r="B19" s="27" t="s">
        <v>3992</v>
      </c>
      <c r="C19" s="30" t="s">
        <v>5039</v>
      </c>
      <c r="D19" s="15" t="s">
        <v>2956</v>
      </c>
      <c r="E19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12</v>
      </c>
      <c r="F19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1130</v>
      </c>
      <c r="G19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4</v>
      </c>
      <c r="H19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102</v>
      </c>
      <c r="I19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6</v>
      </c>
      <c r="J19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224</v>
      </c>
      <c r="K19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1</v>
      </c>
      <c r="L19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66</v>
      </c>
      <c r="M19" s="99">
        <f>Tableau11[[#This Row],[Engagés Etape n°1]]+Tableau11[[#This Row],[Engagés Etape n°2]]+Tableau11[[#This Row],[Engagés Etape n°3]]+Tableau11[[#This Row],[Engagés Etape n°4]]</f>
        <v>23</v>
      </c>
      <c r="N19" s="100">
        <f>SUM(Tableau11[[#This Row],[Points Etape n°1]],Tableau11[[#This Row],[Points Etape n°2]],Tableau11[[#This Row],[Points Etape n°3]],Tableau11[[#This Row],[Points Etape n°4]])</f>
        <v>1522</v>
      </c>
      <c r="O19" s="101">
        <f>IF(Tableau11[[#This Row],[TOTAL DES ENGAGES]]=0,0,PRODUCT(Tableau11[[#This Row],[TOTAL POINTS]],1/Tableau11[[#This Row],[TOTAL DES ENGAGES]]))</f>
        <v>66.173913043478265</v>
      </c>
      <c r="P19" s="9"/>
    </row>
    <row r="20" spans="1:16" ht="13.5" x14ac:dyDescent="0.25">
      <c r="A20" s="102">
        <f>RANK(Tableau11[[#This Row],[TOTAL POINTS]],Tableau11[TOTAL POINTS])</f>
        <v>15</v>
      </c>
      <c r="B20" s="6" t="s">
        <v>682</v>
      </c>
      <c r="C20" s="26"/>
      <c r="D20" s="15" t="s">
        <v>648</v>
      </c>
      <c r="E20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15</v>
      </c>
      <c r="F20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1229</v>
      </c>
      <c r="G20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1</v>
      </c>
      <c r="H20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15</v>
      </c>
      <c r="I20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7</v>
      </c>
      <c r="J20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152</v>
      </c>
      <c r="K20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6</v>
      </c>
      <c r="L20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97.5</v>
      </c>
      <c r="M20" s="99">
        <f>Tableau11[[#This Row],[Engagés Etape n°1]]+Tableau11[[#This Row],[Engagés Etape n°2]]+Tableau11[[#This Row],[Engagés Etape n°3]]+Tableau11[[#This Row],[Engagés Etape n°4]]</f>
        <v>29</v>
      </c>
      <c r="N20" s="100">
        <f>SUM(Tableau11[[#This Row],[Points Etape n°1]],Tableau11[[#This Row],[Points Etape n°2]],Tableau11[[#This Row],[Points Etape n°3]],Tableau11[[#This Row],[Points Etape n°4]])</f>
        <v>1493.5</v>
      </c>
      <c r="O20" s="101">
        <f>IF(Tableau11[[#This Row],[TOTAL DES ENGAGES]]=0,0,PRODUCT(Tableau11[[#This Row],[TOTAL POINTS]],1/Tableau11[[#This Row],[TOTAL DES ENGAGES]]))</f>
        <v>51.5</v>
      </c>
      <c r="P20" s="9"/>
    </row>
    <row r="21" spans="1:16" ht="13.25" customHeight="1" x14ac:dyDescent="0.25">
      <c r="A21" s="102">
        <f>RANK(Tableau11[[#This Row],[TOTAL POINTS]],Tableau11[TOTAL POINTS])</f>
        <v>16</v>
      </c>
      <c r="B21" s="6" t="s">
        <v>705</v>
      </c>
      <c r="C21" s="26"/>
      <c r="D21" s="15" t="s">
        <v>648</v>
      </c>
      <c r="E21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17</v>
      </c>
      <c r="F21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1322</v>
      </c>
      <c r="G21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6</v>
      </c>
      <c r="H21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115.5</v>
      </c>
      <c r="I21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21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21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2</v>
      </c>
      <c r="L21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46.5</v>
      </c>
      <c r="M21" s="99">
        <f>Tableau11[[#This Row],[Engagés Etape n°1]]+Tableau11[[#This Row],[Engagés Etape n°2]]+Tableau11[[#This Row],[Engagés Etape n°3]]+Tableau11[[#This Row],[Engagés Etape n°4]]</f>
        <v>25</v>
      </c>
      <c r="N21" s="100">
        <f>SUM(Tableau11[[#This Row],[Points Etape n°1]],Tableau11[[#This Row],[Points Etape n°2]],Tableau11[[#This Row],[Points Etape n°3]],Tableau11[[#This Row],[Points Etape n°4]])</f>
        <v>1484</v>
      </c>
      <c r="O21" s="101">
        <f>IF(Tableau11[[#This Row],[TOTAL DES ENGAGES]]=0,0,PRODUCT(Tableau11[[#This Row],[TOTAL POINTS]],1/Tableau11[[#This Row],[TOTAL DES ENGAGES]]))</f>
        <v>59.36</v>
      </c>
      <c r="P21" s="9"/>
    </row>
    <row r="22" spans="1:16" ht="14.4" customHeight="1" x14ac:dyDescent="0.25">
      <c r="A22" s="102">
        <f>RANK(Tableau11[[#This Row],[TOTAL POINTS]],Tableau11[TOTAL POINTS])</f>
        <v>17</v>
      </c>
      <c r="B22" s="27" t="s">
        <v>2948</v>
      </c>
      <c r="C22" s="27"/>
      <c r="D22" s="15" t="s">
        <v>2957</v>
      </c>
      <c r="E22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8</v>
      </c>
      <c r="F22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979</v>
      </c>
      <c r="G22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7</v>
      </c>
      <c r="H22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196.5</v>
      </c>
      <c r="I22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6</v>
      </c>
      <c r="J22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126</v>
      </c>
      <c r="K22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3</v>
      </c>
      <c r="L22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88.5</v>
      </c>
      <c r="M22" s="99">
        <f>Tableau11[[#This Row],[Engagés Etape n°1]]+Tableau11[[#This Row],[Engagés Etape n°2]]+Tableau11[[#This Row],[Engagés Etape n°3]]+Tableau11[[#This Row],[Engagés Etape n°4]]</f>
        <v>24</v>
      </c>
      <c r="N22" s="100">
        <f>SUM(Tableau11[[#This Row],[Points Etape n°1]],Tableau11[[#This Row],[Points Etape n°2]],Tableau11[[#This Row],[Points Etape n°3]],Tableau11[[#This Row],[Points Etape n°4]])</f>
        <v>1390</v>
      </c>
      <c r="O22" s="101">
        <f>IF(Tableau11[[#This Row],[TOTAL DES ENGAGES]]=0,0,PRODUCT(Tableau11[[#This Row],[TOTAL POINTS]],1/Tableau11[[#This Row],[TOTAL DES ENGAGES]]))</f>
        <v>57.916666666666664</v>
      </c>
      <c r="P22" s="9"/>
    </row>
    <row r="23" spans="1:16" ht="14.4" customHeight="1" x14ac:dyDescent="0.35">
      <c r="A23" s="102">
        <f>RANK(Tableau11[[#This Row],[TOTAL POINTS]],Tableau11[TOTAL POINTS])</f>
        <v>18</v>
      </c>
      <c r="B23" s="27" t="s">
        <v>4020</v>
      </c>
      <c r="C23" s="31" t="s">
        <v>5039</v>
      </c>
      <c r="D23" s="15" t="s">
        <v>2956</v>
      </c>
      <c r="E23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9</v>
      </c>
      <c r="F23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851</v>
      </c>
      <c r="G23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6</v>
      </c>
      <c r="H23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156</v>
      </c>
      <c r="I23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8</v>
      </c>
      <c r="J23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300</v>
      </c>
      <c r="K23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1</v>
      </c>
      <c r="L23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43.5</v>
      </c>
      <c r="M23" s="99">
        <f>Tableau11[[#This Row],[Engagés Etape n°1]]+Tableau11[[#This Row],[Engagés Etape n°2]]+Tableau11[[#This Row],[Engagés Etape n°3]]+Tableau11[[#This Row],[Engagés Etape n°4]]</f>
        <v>24</v>
      </c>
      <c r="N23" s="100">
        <f>SUM(Tableau11[[#This Row],[Points Etape n°1]],Tableau11[[#This Row],[Points Etape n°2]],Tableau11[[#This Row],[Points Etape n°3]],Tableau11[[#This Row],[Points Etape n°4]])</f>
        <v>1350.5</v>
      </c>
      <c r="O23" s="101">
        <f>IF(Tableau11[[#This Row],[TOTAL DES ENGAGES]]=0,0,PRODUCT(Tableau11[[#This Row],[TOTAL POINTS]],1/Tableau11[[#This Row],[TOTAL DES ENGAGES]]))</f>
        <v>56.270833333333329</v>
      </c>
      <c r="P23" s="9"/>
    </row>
    <row r="24" spans="1:16" ht="14.4" customHeight="1" x14ac:dyDescent="0.35">
      <c r="A24" s="102">
        <f>RANK(Tableau11[[#This Row],[TOTAL POINTS]],Tableau11[TOTAL POINTS])</f>
        <v>19</v>
      </c>
      <c r="B24" s="27" t="s">
        <v>3943</v>
      </c>
      <c r="C24" s="31" t="s">
        <v>5039</v>
      </c>
      <c r="D24" s="15" t="s">
        <v>2956</v>
      </c>
      <c r="E24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11</v>
      </c>
      <c r="F24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909</v>
      </c>
      <c r="G24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2</v>
      </c>
      <c r="H24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93</v>
      </c>
      <c r="I24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7</v>
      </c>
      <c r="J24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246</v>
      </c>
      <c r="K24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2</v>
      </c>
      <c r="L24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73.5</v>
      </c>
      <c r="M24" s="99">
        <f>Tableau11[[#This Row],[Engagés Etape n°1]]+Tableau11[[#This Row],[Engagés Etape n°2]]+Tableau11[[#This Row],[Engagés Etape n°3]]+Tableau11[[#This Row],[Engagés Etape n°4]]</f>
        <v>22</v>
      </c>
      <c r="N24" s="100">
        <f>SUM(Tableau11[[#This Row],[Points Etape n°1]],Tableau11[[#This Row],[Points Etape n°2]],Tableau11[[#This Row],[Points Etape n°3]],Tableau11[[#This Row],[Points Etape n°4]])</f>
        <v>1321.5</v>
      </c>
      <c r="O24" s="101">
        <f>IF(Tableau11[[#This Row],[TOTAL DES ENGAGES]]=0,0,PRODUCT(Tableau11[[#This Row],[TOTAL POINTS]],1/Tableau11[[#This Row],[TOTAL DES ENGAGES]]))</f>
        <v>60.06818181818182</v>
      </c>
      <c r="P24" s="9"/>
    </row>
    <row r="25" spans="1:16" ht="14.4" customHeight="1" x14ac:dyDescent="0.25">
      <c r="A25" s="102">
        <f>RANK(Tableau11[[#This Row],[TOTAL POINTS]],Tableau11[TOTAL POINTS])</f>
        <v>20</v>
      </c>
      <c r="B25" s="6" t="s">
        <v>659</v>
      </c>
      <c r="C25" s="26"/>
      <c r="D25" s="15" t="s">
        <v>648</v>
      </c>
      <c r="E25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12</v>
      </c>
      <c r="F25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1137</v>
      </c>
      <c r="G25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1</v>
      </c>
      <c r="H25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15</v>
      </c>
      <c r="I25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25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25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25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25" s="99">
        <f>Tableau11[[#This Row],[Engagés Etape n°1]]+Tableau11[[#This Row],[Engagés Etape n°2]]+Tableau11[[#This Row],[Engagés Etape n°3]]+Tableau11[[#This Row],[Engagés Etape n°4]]</f>
        <v>13</v>
      </c>
      <c r="N25" s="100">
        <f>SUM(Tableau11[[#This Row],[Points Etape n°1]],Tableau11[[#This Row],[Points Etape n°2]],Tableau11[[#This Row],[Points Etape n°3]],Tableau11[[#This Row],[Points Etape n°4]])</f>
        <v>1152</v>
      </c>
      <c r="O25" s="101">
        <f>IF(Tableau11[[#This Row],[TOTAL DES ENGAGES]]=0,0,PRODUCT(Tableau11[[#This Row],[TOTAL POINTS]],1/Tableau11[[#This Row],[TOTAL DES ENGAGES]]))</f>
        <v>88.615384615384613</v>
      </c>
      <c r="P25" s="9"/>
    </row>
    <row r="26" spans="1:16" ht="14.4" customHeight="1" x14ac:dyDescent="0.25">
      <c r="A26" s="102">
        <f>RANK(Tableau11[[#This Row],[TOTAL POINTS]],Tableau11[TOTAL POINTS])</f>
        <v>21</v>
      </c>
      <c r="B26" s="27" t="s">
        <v>724</v>
      </c>
      <c r="C26" s="30" t="s">
        <v>5039</v>
      </c>
      <c r="D26" s="15" t="s">
        <v>714</v>
      </c>
      <c r="E26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12</v>
      </c>
      <c r="F26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892</v>
      </c>
      <c r="G26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8</v>
      </c>
      <c r="H26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142.5</v>
      </c>
      <c r="I26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26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26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2</v>
      </c>
      <c r="L26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43.5</v>
      </c>
      <c r="M26" s="99">
        <f>Tableau11[[#This Row],[Engagés Etape n°1]]+Tableau11[[#This Row],[Engagés Etape n°2]]+Tableau11[[#This Row],[Engagés Etape n°3]]+Tableau11[[#This Row],[Engagés Etape n°4]]</f>
        <v>22</v>
      </c>
      <c r="N26" s="100">
        <f>SUM(Tableau11[[#This Row],[Points Etape n°1]],Tableau11[[#This Row],[Points Etape n°2]],Tableau11[[#This Row],[Points Etape n°3]],Tableau11[[#This Row],[Points Etape n°4]])</f>
        <v>1078</v>
      </c>
      <c r="O26" s="101">
        <f>IF(Tableau11[[#This Row],[TOTAL DES ENGAGES]]=0,0,PRODUCT(Tableau11[[#This Row],[TOTAL POINTS]],1/Tableau11[[#This Row],[TOTAL DES ENGAGES]]))</f>
        <v>49</v>
      </c>
      <c r="P26" s="9"/>
    </row>
    <row r="27" spans="1:16" ht="13.25" customHeight="1" x14ac:dyDescent="0.25">
      <c r="A27" s="102">
        <f>RANK(Tableau11[[#This Row],[TOTAL POINTS]],Tableau11[TOTAL POINTS])</f>
        <v>22</v>
      </c>
      <c r="B27" s="27" t="s">
        <v>41</v>
      </c>
      <c r="C27" s="30" t="s">
        <v>5039</v>
      </c>
      <c r="D27" s="15" t="s">
        <v>714</v>
      </c>
      <c r="E27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5</v>
      </c>
      <c r="F27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701</v>
      </c>
      <c r="G27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2</v>
      </c>
      <c r="H27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75</v>
      </c>
      <c r="I27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2</v>
      </c>
      <c r="J27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96</v>
      </c>
      <c r="K27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5</v>
      </c>
      <c r="L27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142.5</v>
      </c>
      <c r="M27" s="99">
        <f>Tableau11[[#This Row],[Engagés Etape n°1]]+Tableau11[[#This Row],[Engagés Etape n°2]]+Tableau11[[#This Row],[Engagés Etape n°3]]+Tableau11[[#This Row],[Engagés Etape n°4]]</f>
        <v>14</v>
      </c>
      <c r="N27" s="100">
        <f>SUM(Tableau11[[#This Row],[Points Etape n°1]],Tableau11[[#This Row],[Points Etape n°2]],Tableau11[[#This Row],[Points Etape n°3]],Tableau11[[#This Row],[Points Etape n°4]])</f>
        <v>1014.5</v>
      </c>
      <c r="O27" s="101">
        <f>IF(Tableau11[[#This Row],[TOTAL DES ENGAGES]]=0,0,PRODUCT(Tableau11[[#This Row],[TOTAL POINTS]],1/Tableau11[[#This Row],[TOTAL DES ENGAGES]]))</f>
        <v>72.464285714285708</v>
      </c>
      <c r="P27" s="9"/>
    </row>
    <row r="28" spans="1:16" ht="13.5" x14ac:dyDescent="0.25">
      <c r="A28" s="102">
        <f>RANK(Tableau11[[#This Row],[TOTAL POINTS]],Tableau11[TOTAL POINTS])</f>
        <v>23</v>
      </c>
      <c r="B28" s="6" t="s">
        <v>702</v>
      </c>
      <c r="C28" s="30" t="s">
        <v>5039</v>
      </c>
      <c r="D28" s="15" t="s">
        <v>648</v>
      </c>
      <c r="E28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14</v>
      </c>
      <c r="F28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985</v>
      </c>
      <c r="G28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28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28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28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28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28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28" s="99">
        <f>Tableau11[[#This Row],[Engagés Etape n°1]]+Tableau11[[#This Row],[Engagés Etape n°2]]+Tableau11[[#This Row],[Engagés Etape n°3]]+Tableau11[[#This Row],[Engagés Etape n°4]]</f>
        <v>14</v>
      </c>
      <c r="N28" s="100">
        <f>SUM(Tableau11[[#This Row],[Points Etape n°1]],Tableau11[[#This Row],[Points Etape n°2]],Tableau11[[#This Row],[Points Etape n°3]],Tableau11[[#This Row],[Points Etape n°4]])</f>
        <v>985</v>
      </c>
      <c r="O28" s="101">
        <f>IF(Tableau11[[#This Row],[TOTAL DES ENGAGES]]=0,0,PRODUCT(Tableau11[[#This Row],[TOTAL POINTS]],1/Tableau11[[#This Row],[TOTAL DES ENGAGES]]))</f>
        <v>70.357142857142847</v>
      </c>
      <c r="P28" s="9"/>
    </row>
    <row r="29" spans="1:16" ht="14.4" customHeight="1" x14ac:dyDescent="0.25">
      <c r="A29" s="102">
        <f>RANK(Tableau11[[#This Row],[TOTAL POINTS]],Tableau11[TOTAL POINTS])</f>
        <v>24</v>
      </c>
      <c r="B29" s="6" t="s">
        <v>671</v>
      </c>
      <c r="C29" s="26"/>
      <c r="D29" s="15" t="s">
        <v>648</v>
      </c>
      <c r="E29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3</v>
      </c>
      <c r="F29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414</v>
      </c>
      <c r="G29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4</v>
      </c>
      <c r="H29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139.5</v>
      </c>
      <c r="I29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3</v>
      </c>
      <c r="J29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180</v>
      </c>
      <c r="K29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3</v>
      </c>
      <c r="L29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126</v>
      </c>
      <c r="M29" s="99">
        <f>Tableau11[[#This Row],[Engagés Etape n°1]]+Tableau11[[#This Row],[Engagés Etape n°2]]+Tableau11[[#This Row],[Engagés Etape n°3]]+Tableau11[[#This Row],[Engagés Etape n°4]]</f>
        <v>13</v>
      </c>
      <c r="N29" s="100">
        <f>SUM(Tableau11[[#This Row],[Points Etape n°1]],Tableau11[[#This Row],[Points Etape n°2]],Tableau11[[#This Row],[Points Etape n°3]],Tableau11[[#This Row],[Points Etape n°4]])</f>
        <v>859.5</v>
      </c>
      <c r="O29" s="101">
        <f>IF(Tableau11[[#This Row],[TOTAL DES ENGAGES]]=0,0,PRODUCT(Tableau11[[#This Row],[TOTAL POINTS]],1/Tableau11[[#This Row],[TOTAL DES ENGAGES]]))</f>
        <v>66.115384615384613</v>
      </c>
      <c r="P29" s="9"/>
    </row>
    <row r="30" spans="1:16" ht="13.5" x14ac:dyDescent="0.25">
      <c r="A30" s="102">
        <f>RANK(Tableau11[[#This Row],[TOTAL POINTS]],Tableau11[TOTAL POINTS])</f>
        <v>25</v>
      </c>
      <c r="B30" s="6" t="s">
        <v>693</v>
      </c>
      <c r="C30" s="30" t="s">
        <v>5039</v>
      </c>
      <c r="D30" s="15" t="s">
        <v>648</v>
      </c>
      <c r="E30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8</v>
      </c>
      <c r="F30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698</v>
      </c>
      <c r="G30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30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30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2</v>
      </c>
      <c r="J30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56</v>
      </c>
      <c r="K30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2</v>
      </c>
      <c r="L30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48</v>
      </c>
      <c r="M30" s="99">
        <f>Tableau11[[#This Row],[Engagés Etape n°1]]+Tableau11[[#This Row],[Engagés Etape n°2]]+Tableau11[[#This Row],[Engagés Etape n°3]]+Tableau11[[#This Row],[Engagés Etape n°4]]</f>
        <v>12</v>
      </c>
      <c r="N30" s="100">
        <f>SUM(Tableau11[[#This Row],[Points Etape n°1]],Tableau11[[#This Row],[Points Etape n°2]],Tableau11[[#This Row],[Points Etape n°3]],Tableau11[[#This Row],[Points Etape n°4]])</f>
        <v>802</v>
      </c>
      <c r="O30" s="101">
        <f>IF(Tableau11[[#This Row],[TOTAL DES ENGAGES]]=0,0,PRODUCT(Tableau11[[#This Row],[TOTAL POINTS]],1/Tableau11[[#This Row],[TOTAL DES ENGAGES]]))</f>
        <v>66.833333333333329</v>
      </c>
      <c r="P30" s="9"/>
    </row>
    <row r="31" spans="1:16" ht="14.4" customHeight="1" x14ac:dyDescent="0.25">
      <c r="A31" s="102">
        <f>RANK(Tableau11[[#This Row],[TOTAL POINTS]],Tableau11[TOTAL POINTS])</f>
        <v>26</v>
      </c>
      <c r="B31" s="27" t="s">
        <v>2952</v>
      </c>
      <c r="C31" s="27"/>
      <c r="D31" s="15" t="s">
        <v>2957</v>
      </c>
      <c r="E31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4</v>
      </c>
      <c r="F31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510</v>
      </c>
      <c r="G31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5</v>
      </c>
      <c r="H31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112.5</v>
      </c>
      <c r="I31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6</v>
      </c>
      <c r="J31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162</v>
      </c>
      <c r="K31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31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31" s="99">
        <f>Tableau11[[#This Row],[Engagés Etape n°1]]+Tableau11[[#This Row],[Engagés Etape n°2]]+Tableau11[[#This Row],[Engagés Etape n°3]]+Tableau11[[#This Row],[Engagés Etape n°4]]</f>
        <v>15</v>
      </c>
      <c r="N31" s="100">
        <f>SUM(Tableau11[[#This Row],[Points Etape n°1]],Tableau11[[#This Row],[Points Etape n°2]],Tableau11[[#This Row],[Points Etape n°3]],Tableau11[[#This Row],[Points Etape n°4]])</f>
        <v>784.5</v>
      </c>
      <c r="O31" s="101">
        <f>IF(Tableau11[[#This Row],[TOTAL DES ENGAGES]]=0,0,PRODUCT(Tableau11[[#This Row],[TOTAL POINTS]],1/Tableau11[[#This Row],[TOTAL DES ENGAGES]]))</f>
        <v>52.3</v>
      </c>
      <c r="P31" s="9"/>
    </row>
    <row r="32" spans="1:16" ht="13.5" x14ac:dyDescent="0.25">
      <c r="A32" s="102">
        <f>RANK(Tableau11[[#This Row],[TOTAL POINTS]],Tableau11[TOTAL POINTS])</f>
        <v>27</v>
      </c>
      <c r="B32" s="27" t="s">
        <v>2945</v>
      </c>
      <c r="C32" s="30" t="s">
        <v>5039</v>
      </c>
      <c r="D32" s="15" t="s">
        <v>2957</v>
      </c>
      <c r="E32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10</v>
      </c>
      <c r="F32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710</v>
      </c>
      <c r="G32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1</v>
      </c>
      <c r="H32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15</v>
      </c>
      <c r="I32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1</v>
      </c>
      <c r="J32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20</v>
      </c>
      <c r="K32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32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32" s="99">
        <f>Tableau11[[#This Row],[Engagés Etape n°1]]+Tableau11[[#This Row],[Engagés Etape n°2]]+Tableau11[[#This Row],[Engagés Etape n°3]]+Tableau11[[#This Row],[Engagés Etape n°4]]</f>
        <v>12</v>
      </c>
      <c r="N32" s="100">
        <f>SUM(Tableau11[[#This Row],[Points Etape n°1]],Tableau11[[#This Row],[Points Etape n°2]],Tableau11[[#This Row],[Points Etape n°3]],Tableau11[[#This Row],[Points Etape n°4]])</f>
        <v>745</v>
      </c>
      <c r="O32" s="101">
        <f>IF(Tableau11[[#This Row],[TOTAL DES ENGAGES]]=0,0,PRODUCT(Tableau11[[#This Row],[TOTAL POINTS]],1/Tableau11[[#This Row],[TOTAL DES ENGAGES]]))</f>
        <v>62.083333333333329</v>
      </c>
      <c r="P32" s="9"/>
    </row>
    <row r="33" spans="1:16" ht="13.5" x14ac:dyDescent="0.25">
      <c r="A33" s="102">
        <f>RANK(Tableau11[[#This Row],[TOTAL POINTS]],Tableau11[TOTAL POINTS])</f>
        <v>28</v>
      </c>
      <c r="B33" s="6" t="s">
        <v>656</v>
      </c>
      <c r="C33" s="30" t="s">
        <v>5039</v>
      </c>
      <c r="D33" s="15" t="s">
        <v>648</v>
      </c>
      <c r="E33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10</v>
      </c>
      <c r="F33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735</v>
      </c>
      <c r="G33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33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33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33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33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33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33" s="99">
        <f>Tableau11[[#This Row],[Engagés Etape n°1]]+Tableau11[[#This Row],[Engagés Etape n°2]]+Tableau11[[#This Row],[Engagés Etape n°3]]+Tableau11[[#This Row],[Engagés Etape n°4]]</f>
        <v>10</v>
      </c>
      <c r="N33" s="100">
        <f>SUM(Tableau11[[#This Row],[Points Etape n°1]],Tableau11[[#This Row],[Points Etape n°2]],Tableau11[[#This Row],[Points Etape n°3]],Tableau11[[#This Row],[Points Etape n°4]])</f>
        <v>735</v>
      </c>
      <c r="O33" s="101">
        <f>IF(Tableau11[[#This Row],[TOTAL DES ENGAGES]]=0,0,PRODUCT(Tableau11[[#This Row],[TOTAL POINTS]],1/Tableau11[[#This Row],[TOTAL DES ENGAGES]]))</f>
        <v>73.5</v>
      </c>
      <c r="P33" s="9"/>
    </row>
    <row r="34" spans="1:16" ht="14.4" customHeight="1" x14ac:dyDescent="0.25">
      <c r="A34" s="102">
        <f>RANK(Tableau11[[#This Row],[TOTAL POINTS]],Tableau11[TOTAL POINTS])</f>
        <v>29</v>
      </c>
      <c r="B34" s="6" t="s">
        <v>649</v>
      </c>
      <c r="C34" s="30" t="s">
        <v>5039</v>
      </c>
      <c r="D34" s="15" t="s">
        <v>648</v>
      </c>
      <c r="E34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8</v>
      </c>
      <c r="F34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661</v>
      </c>
      <c r="G34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34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34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34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34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34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34" s="99">
        <f>Tableau11[[#This Row],[Engagés Etape n°1]]+Tableau11[[#This Row],[Engagés Etape n°2]]+Tableau11[[#This Row],[Engagés Etape n°3]]+Tableau11[[#This Row],[Engagés Etape n°4]]</f>
        <v>8</v>
      </c>
      <c r="N34" s="100">
        <f>SUM(Tableau11[[#This Row],[Points Etape n°1]],Tableau11[[#This Row],[Points Etape n°2]],Tableau11[[#This Row],[Points Etape n°3]],Tableau11[[#This Row],[Points Etape n°4]])</f>
        <v>661</v>
      </c>
      <c r="O34" s="101">
        <f>IF(Tableau11[[#This Row],[TOTAL DES ENGAGES]]=0,0,PRODUCT(Tableau11[[#This Row],[TOTAL POINTS]],1/Tableau11[[#This Row],[TOTAL DES ENGAGES]]))</f>
        <v>82.625</v>
      </c>
      <c r="P34" s="9"/>
    </row>
    <row r="35" spans="1:16" ht="13.5" x14ac:dyDescent="0.25">
      <c r="A35" s="102">
        <f>RANK(Tableau11[[#This Row],[TOTAL POINTS]],Tableau11[TOTAL POINTS])</f>
        <v>30</v>
      </c>
      <c r="B35" s="27" t="s">
        <v>2917</v>
      </c>
      <c r="C35" s="30" t="s">
        <v>5039</v>
      </c>
      <c r="D35" s="15" t="s">
        <v>2957</v>
      </c>
      <c r="E35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9</v>
      </c>
      <c r="F35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645</v>
      </c>
      <c r="G35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35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35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35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35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35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35" s="99">
        <f>Tableau11[[#This Row],[Engagés Etape n°1]]+Tableau11[[#This Row],[Engagés Etape n°2]]+Tableau11[[#This Row],[Engagés Etape n°3]]+Tableau11[[#This Row],[Engagés Etape n°4]]</f>
        <v>9</v>
      </c>
      <c r="N35" s="100">
        <f>SUM(Tableau11[[#This Row],[Points Etape n°1]],Tableau11[[#This Row],[Points Etape n°2]],Tableau11[[#This Row],[Points Etape n°3]],Tableau11[[#This Row],[Points Etape n°4]])</f>
        <v>645</v>
      </c>
      <c r="O35" s="101">
        <f>IF(Tableau11[[#This Row],[TOTAL DES ENGAGES]]=0,0,PRODUCT(Tableau11[[#This Row],[TOTAL POINTS]],1/Tableau11[[#This Row],[TOTAL DES ENGAGES]]))</f>
        <v>71.666666666666657</v>
      </c>
      <c r="P35" s="9"/>
    </row>
    <row r="36" spans="1:16" ht="13.5" x14ac:dyDescent="0.25">
      <c r="A36" s="102">
        <f>RANK(Tableau11[[#This Row],[TOTAL POINTS]],Tableau11[TOTAL POINTS])</f>
        <v>31</v>
      </c>
      <c r="B36" s="27" t="s">
        <v>2918</v>
      </c>
      <c r="C36" s="30" t="s">
        <v>5039</v>
      </c>
      <c r="D36" s="15" t="s">
        <v>2957</v>
      </c>
      <c r="E36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10</v>
      </c>
      <c r="F36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633</v>
      </c>
      <c r="G36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36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36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36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36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36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36" s="99">
        <f>Tableau11[[#This Row],[Engagés Etape n°1]]+Tableau11[[#This Row],[Engagés Etape n°2]]+Tableau11[[#This Row],[Engagés Etape n°3]]+Tableau11[[#This Row],[Engagés Etape n°4]]</f>
        <v>10</v>
      </c>
      <c r="N36" s="100">
        <f>SUM(Tableau11[[#This Row],[Points Etape n°1]],Tableau11[[#This Row],[Points Etape n°2]],Tableau11[[#This Row],[Points Etape n°3]],Tableau11[[#This Row],[Points Etape n°4]])</f>
        <v>633</v>
      </c>
      <c r="O36" s="101">
        <f>IF(Tableau11[[#This Row],[TOTAL DES ENGAGES]]=0,0,PRODUCT(Tableau11[[#This Row],[TOTAL POINTS]],1/Tableau11[[#This Row],[TOTAL DES ENGAGES]]))</f>
        <v>63.300000000000004</v>
      </c>
      <c r="P36" s="9"/>
    </row>
    <row r="37" spans="1:16" ht="14.4" customHeight="1" x14ac:dyDescent="0.25">
      <c r="A37" s="102">
        <f>RANK(Tableau11[[#This Row],[TOTAL POINTS]],Tableau11[TOTAL POINTS])</f>
        <v>32</v>
      </c>
      <c r="B37" s="27" t="s">
        <v>3939</v>
      </c>
      <c r="C37" s="15"/>
      <c r="D37" s="15" t="s">
        <v>2956</v>
      </c>
      <c r="E37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4</v>
      </c>
      <c r="F37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436</v>
      </c>
      <c r="G37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4</v>
      </c>
      <c r="H37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63</v>
      </c>
      <c r="I37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2</v>
      </c>
      <c r="J37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54</v>
      </c>
      <c r="K37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1</v>
      </c>
      <c r="L37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43.5</v>
      </c>
      <c r="M37" s="99">
        <f>Tableau11[[#This Row],[Engagés Etape n°1]]+Tableau11[[#This Row],[Engagés Etape n°2]]+Tableau11[[#This Row],[Engagés Etape n°3]]+Tableau11[[#This Row],[Engagés Etape n°4]]</f>
        <v>11</v>
      </c>
      <c r="N37" s="100">
        <f>SUM(Tableau11[[#This Row],[Points Etape n°1]],Tableau11[[#This Row],[Points Etape n°2]],Tableau11[[#This Row],[Points Etape n°3]],Tableau11[[#This Row],[Points Etape n°4]])</f>
        <v>596.5</v>
      </c>
      <c r="O37" s="101">
        <f>IF(Tableau11[[#This Row],[TOTAL DES ENGAGES]]=0,0,PRODUCT(Tableau11[[#This Row],[TOTAL POINTS]],1/Tableau11[[#This Row],[TOTAL DES ENGAGES]]))</f>
        <v>54.227272727272727</v>
      </c>
      <c r="P37" s="9"/>
    </row>
    <row r="38" spans="1:16" ht="13.5" x14ac:dyDescent="0.25">
      <c r="A38" s="102">
        <f>RANK(Tableau11[[#This Row],[TOTAL POINTS]],Tableau11[TOTAL POINTS])</f>
        <v>33</v>
      </c>
      <c r="B38" s="27" t="s">
        <v>2916</v>
      </c>
      <c r="C38" s="27"/>
      <c r="D38" s="15" t="s">
        <v>2957</v>
      </c>
      <c r="E38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5</v>
      </c>
      <c r="F38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522</v>
      </c>
      <c r="G38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1</v>
      </c>
      <c r="H38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15</v>
      </c>
      <c r="I38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2</v>
      </c>
      <c r="J38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40</v>
      </c>
      <c r="K38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1</v>
      </c>
      <c r="L38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15</v>
      </c>
      <c r="M38" s="99">
        <f>Tableau11[[#This Row],[Engagés Etape n°1]]+Tableau11[[#This Row],[Engagés Etape n°2]]+Tableau11[[#This Row],[Engagés Etape n°3]]+Tableau11[[#This Row],[Engagés Etape n°4]]</f>
        <v>9</v>
      </c>
      <c r="N38" s="100">
        <f>SUM(Tableau11[[#This Row],[Points Etape n°1]],Tableau11[[#This Row],[Points Etape n°2]],Tableau11[[#This Row],[Points Etape n°3]],Tableau11[[#This Row],[Points Etape n°4]])</f>
        <v>592</v>
      </c>
      <c r="O38" s="101">
        <f>IF(Tableau11[[#This Row],[TOTAL DES ENGAGES]]=0,0,PRODUCT(Tableau11[[#This Row],[TOTAL POINTS]],1/Tableau11[[#This Row],[TOTAL DES ENGAGES]]))</f>
        <v>65.777777777777771</v>
      </c>
      <c r="P38" s="9"/>
    </row>
    <row r="39" spans="1:16" ht="13.5" x14ac:dyDescent="0.25">
      <c r="A39" s="102">
        <f>RANK(Tableau11[[#This Row],[TOTAL POINTS]],Tableau11[TOTAL POINTS])</f>
        <v>34</v>
      </c>
      <c r="B39" s="6" t="s">
        <v>704</v>
      </c>
      <c r="C39" s="30" t="s">
        <v>5039</v>
      </c>
      <c r="D39" s="15" t="s">
        <v>648</v>
      </c>
      <c r="E39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6</v>
      </c>
      <c r="F39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431</v>
      </c>
      <c r="G39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5</v>
      </c>
      <c r="H39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76.5</v>
      </c>
      <c r="I39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4</v>
      </c>
      <c r="J39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80</v>
      </c>
      <c r="K39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39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39" s="99">
        <f>Tableau11[[#This Row],[Engagés Etape n°1]]+Tableau11[[#This Row],[Engagés Etape n°2]]+Tableau11[[#This Row],[Engagés Etape n°3]]+Tableau11[[#This Row],[Engagés Etape n°4]]</f>
        <v>15</v>
      </c>
      <c r="N39" s="100">
        <f>SUM(Tableau11[[#This Row],[Points Etape n°1]],Tableau11[[#This Row],[Points Etape n°2]],Tableau11[[#This Row],[Points Etape n°3]],Tableau11[[#This Row],[Points Etape n°4]])</f>
        <v>587.5</v>
      </c>
      <c r="O39" s="101">
        <f>IF(Tableau11[[#This Row],[TOTAL DES ENGAGES]]=0,0,PRODUCT(Tableau11[[#This Row],[TOTAL POINTS]],1/Tableau11[[#This Row],[TOTAL DES ENGAGES]]))</f>
        <v>39.166666666666664</v>
      </c>
      <c r="P39" s="9"/>
    </row>
    <row r="40" spans="1:16" ht="13.5" x14ac:dyDescent="0.25">
      <c r="A40" s="102">
        <f>RANK(Tableau11[[#This Row],[TOTAL POINTS]],Tableau11[TOTAL POINTS])</f>
        <v>35</v>
      </c>
      <c r="B40" s="27" t="s">
        <v>359</v>
      </c>
      <c r="C40" s="30" t="s">
        <v>5039</v>
      </c>
      <c r="D40" s="15" t="s">
        <v>714</v>
      </c>
      <c r="E40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4</v>
      </c>
      <c r="F40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414</v>
      </c>
      <c r="G40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4</v>
      </c>
      <c r="H40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73.5</v>
      </c>
      <c r="I40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3</v>
      </c>
      <c r="J40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78</v>
      </c>
      <c r="K40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1</v>
      </c>
      <c r="L40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15</v>
      </c>
      <c r="M40" s="99">
        <f>Tableau11[[#This Row],[Engagés Etape n°1]]+Tableau11[[#This Row],[Engagés Etape n°2]]+Tableau11[[#This Row],[Engagés Etape n°3]]+Tableau11[[#This Row],[Engagés Etape n°4]]</f>
        <v>12</v>
      </c>
      <c r="N40" s="100">
        <f>SUM(Tableau11[[#This Row],[Points Etape n°1]],Tableau11[[#This Row],[Points Etape n°2]],Tableau11[[#This Row],[Points Etape n°3]],Tableau11[[#This Row],[Points Etape n°4]])</f>
        <v>580.5</v>
      </c>
      <c r="O40" s="101">
        <f>IF(Tableau11[[#This Row],[TOTAL DES ENGAGES]]=0,0,PRODUCT(Tableau11[[#This Row],[TOTAL POINTS]],1/Tableau11[[#This Row],[TOTAL DES ENGAGES]]))</f>
        <v>48.375</v>
      </c>
      <c r="P40" s="9"/>
    </row>
    <row r="41" spans="1:16" ht="13.5" x14ac:dyDescent="0.25">
      <c r="A41" s="102">
        <f>RANK(Tableau11[[#This Row],[TOTAL POINTS]],Tableau11[TOTAL POINTS])</f>
        <v>36</v>
      </c>
      <c r="B41" s="6" t="s">
        <v>689</v>
      </c>
      <c r="C41" s="30" t="s">
        <v>5039</v>
      </c>
      <c r="D41" s="15" t="s">
        <v>648</v>
      </c>
      <c r="E41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7</v>
      </c>
      <c r="F41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527</v>
      </c>
      <c r="G41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2</v>
      </c>
      <c r="H41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30</v>
      </c>
      <c r="I41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41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41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41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41" s="99">
        <f>Tableau11[[#This Row],[Engagés Etape n°1]]+Tableau11[[#This Row],[Engagés Etape n°2]]+Tableau11[[#This Row],[Engagés Etape n°3]]+Tableau11[[#This Row],[Engagés Etape n°4]]</f>
        <v>9</v>
      </c>
      <c r="N41" s="100">
        <f>SUM(Tableau11[[#This Row],[Points Etape n°1]],Tableau11[[#This Row],[Points Etape n°2]],Tableau11[[#This Row],[Points Etape n°3]],Tableau11[[#This Row],[Points Etape n°4]])</f>
        <v>557</v>
      </c>
      <c r="O41" s="101">
        <f>IF(Tableau11[[#This Row],[TOTAL DES ENGAGES]]=0,0,PRODUCT(Tableau11[[#This Row],[TOTAL POINTS]],1/Tableau11[[#This Row],[TOTAL DES ENGAGES]]))</f>
        <v>61.888888888888886</v>
      </c>
      <c r="P41" s="9"/>
    </row>
    <row r="42" spans="1:16" ht="13.5" x14ac:dyDescent="0.25">
      <c r="A42" s="102">
        <f>RANK(Tableau11[[#This Row],[TOTAL POINTS]],Tableau11[TOTAL POINTS])</f>
        <v>37</v>
      </c>
      <c r="B42" s="27" t="s">
        <v>4223</v>
      </c>
      <c r="C42" s="15"/>
      <c r="D42" s="15" t="s">
        <v>2956</v>
      </c>
      <c r="E42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5</v>
      </c>
      <c r="F42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480</v>
      </c>
      <c r="G42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2</v>
      </c>
      <c r="H42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30</v>
      </c>
      <c r="I42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1</v>
      </c>
      <c r="J42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20</v>
      </c>
      <c r="K42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42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42" s="99">
        <f>Tableau11[[#This Row],[Engagés Etape n°1]]+Tableau11[[#This Row],[Engagés Etape n°2]]+Tableau11[[#This Row],[Engagés Etape n°3]]+Tableau11[[#This Row],[Engagés Etape n°4]]</f>
        <v>8</v>
      </c>
      <c r="N42" s="100">
        <f>SUM(Tableau11[[#This Row],[Points Etape n°1]],Tableau11[[#This Row],[Points Etape n°2]],Tableau11[[#This Row],[Points Etape n°3]],Tableau11[[#This Row],[Points Etape n°4]])</f>
        <v>530</v>
      </c>
      <c r="O42" s="101">
        <f>IF(Tableau11[[#This Row],[TOTAL DES ENGAGES]]=0,0,PRODUCT(Tableau11[[#This Row],[TOTAL POINTS]],1/Tableau11[[#This Row],[TOTAL DES ENGAGES]]))</f>
        <v>66.25</v>
      </c>
      <c r="P42" s="9"/>
    </row>
    <row r="43" spans="1:16" ht="13.5" x14ac:dyDescent="0.25">
      <c r="A43" s="102">
        <f>RANK(Tableau11[[#This Row],[TOTAL POINTS]],Tableau11[TOTAL POINTS])</f>
        <v>38</v>
      </c>
      <c r="B43" s="6" t="s">
        <v>707</v>
      </c>
      <c r="C43" s="26"/>
      <c r="D43" s="15" t="s">
        <v>648</v>
      </c>
      <c r="E43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5</v>
      </c>
      <c r="F43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500</v>
      </c>
      <c r="G43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43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43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1</v>
      </c>
      <c r="J43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20</v>
      </c>
      <c r="K43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43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43" s="99">
        <f>Tableau11[[#This Row],[Engagés Etape n°1]]+Tableau11[[#This Row],[Engagés Etape n°2]]+Tableau11[[#This Row],[Engagés Etape n°3]]+Tableau11[[#This Row],[Engagés Etape n°4]]</f>
        <v>6</v>
      </c>
      <c r="N43" s="100">
        <f>SUM(Tableau11[[#This Row],[Points Etape n°1]],Tableau11[[#This Row],[Points Etape n°2]],Tableau11[[#This Row],[Points Etape n°3]],Tableau11[[#This Row],[Points Etape n°4]])</f>
        <v>520</v>
      </c>
      <c r="O43" s="101">
        <f>IF(Tableau11[[#This Row],[TOTAL DES ENGAGES]]=0,0,PRODUCT(Tableau11[[#This Row],[TOTAL POINTS]],1/Tableau11[[#This Row],[TOTAL DES ENGAGES]]))</f>
        <v>86.666666666666657</v>
      </c>
      <c r="P43" s="9"/>
    </row>
    <row r="44" spans="1:16" ht="13.5" x14ac:dyDescent="0.25">
      <c r="A44" s="102">
        <f>RANK(Tableau11[[#This Row],[TOTAL POINTS]],Tableau11[TOTAL POINTS])</f>
        <v>38</v>
      </c>
      <c r="B44" s="27" t="s">
        <v>2920</v>
      </c>
      <c r="C44" s="30" t="s">
        <v>5039</v>
      </c>
      <c r="D44" s="15" t="s">
        <v>2957</v>
      </c>
      <c r="E44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3</v>
      </c>
      <c r="F44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267</v>
      </c>
      <c r="G44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2</v>
      </c>
      <c r="H44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84</v>
      </c>
      <c r="I44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1</v>
      </c>
      <c r="J44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100</v>
      </c>
      <c r="K44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1</v>
      </c>
      <c r="L44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69</v>
      </c>
      <c r="M44" s="99">
        <f>Tableau11[[#This Row],[Engagés Etape n°1]]+Tableau11[[#This Row],[Engagés Etape n°2]]+Tableau11[[#This Row],[Engagés Etape n°3]]+Tableau11[[#This Row],[Engagés Etape n°4]]</f>
        <v>7</v>
      </c>
      <c r="N44" s="100">
        <f>SUM(Tableau11[[#This Row],[Points Etape n°1]],Tableau11[[#This Row],[Points Etape n°2]],Tableau11[[#This Row],[Points Etape n°3]],Tableau11[[#This Row],[Points Etape n°4]])</f>
        <v>520</v>
      </c>
      <c r="O44" s="101">
        <f>IF(Tableau11[[#This Row],[TOTAL DES ENGAGES]]=0,0,PRODUCT(Tableau11[[#This Row],[TOTAL POINTS]],1/Tableau11[[#This Row],[TOTAL DES ENGAGES]]))</f>
        <v>74.285714285714278</v>
      </c>
      <c r="P44" s="9"/>
    </row>
    <row r="45" spans="1:16" ht="13.5" x14ac:dyDescent="0.25">
      <c r="A45" s="102">
        <f>RANK(Tableau11[[#This Row],[TOTAL POINTS]],Tableau11[TOTAL POINTS])</f>
        <v>40</v>
      </c>
      <c r="B45" s="27" t="s">
        <v>2924</v>
      </c>
      <c r="C45" s="30" t="s">
        <v>5039</v>
      </c>
      <c r="D45" s="15" t="s">
        <v>2957</v>
      </c>
      <c r="E45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7</v>
      </c>
      <c r="F45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516</v>
      </c>
      <c r="G45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45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45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45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45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45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45" s="99">
        <f>Tableau11[[#This Row],[Engagés Etape n°1]]+Tableau11[[#This Row],[Engagés Etape n°2]]+Tableau11[[#This Row],[Engagés Etape n°3]]+Tableau11[[#This Row],[Engagés Etape n°4]]</f>
        <v>7</v>
      </c>
      <c r="N45" s="100">
        <f>SUM(Tableau11[[#This Row],[Points Etape n°1]],Tableau11[[#This Row],[Points Etape n°2]],Tableau11[[#This Row],[Points Etape n°3]],Tableau11[[#This Row],[Points Etape n°4]])</f>
        <v>516</v>
      </c>
      <c r="O45" s="101">
        <f>IF(Tableau11[[#This Row],[TOTAL DES ENGAGES]]=0,0,PRODUCT(Tableau11[[#This Row],[TOTAL POINTS]],1/Tableau11[[#This Row],[TOTAL DES ENGAGES]]))</f>
        <v>73.714285714285708</v>
      </c>
      <c r="P45" s="9"/>
    </row>
    <row r="46" spans="1:16" ht="13.5" x14ac:dyDescent="0.25">
      <c r="A46" s="102">
        <f>RANK(Tableau11[[#This Row],[TOTAL POINTS]],Tableau11[TOTAL POINTS])</f>
        <v>41</v>
      </c>
      <c r="B46" s="27" t="s">
        <v>2913</v>
      </c>
      <c r="C46" s="27"/>
      <c r="D46" s="15" t="s">
        <v>2957</v>
      </c>
      <c r="E46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7</v>
      </c>
      <c r="F46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447</v>
      </c>
      <c r="G46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46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46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46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46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46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46" s="99">
        <f>Tableau11[[#This Row],[Engagés Etape n°1]]+Tableau11[[#This Row],[Engagés Etape n°2]]+Tableau11[[#This Row],[Engagés Etape n°3]]+Tableau11[[#This Row],[Engagés Etape n°4]]</f>
        <v>7</v>
      </c>
      <c r="N46" s="100">
        <f>SUM(Tableau11[[#This Row],[Points Etape n°1]],Tableau11[[#This Row],[Points Etape n°2]],Tableau11[[#This Row],[Points Etape n°3]],Tableau11[[#This Row],[Points Etape n°4]])</f>
        <v>447</v>
      </c>
      <c r="O46" s="101">
        <f>IF(Tableau11[[#This Row],[TOTAL DES ENGAGES]]=0,0,PRODUCT(Tableau11[[#This Row],[TOTAL POINTS]],1/Tableau11[[#This Row],[TOTAL DES ENGAGES]]))</f>
        <v>63.857142857142854</v>
      </c>
      <c r="P46" s="9"/>
    </row>
    <row r="47" spans="1:16" ht="13.5" x14ac:dyDescent="0.25">
      <c r="A47" s="102">
        <f>RANK(Tableau11[[#This Row],[TOTAL POINTS]],Tableau11[TOTAL POINTS])</f>
        <v>42</v>
      </c>
      <c r="B47" s="27" t="s">
        <v>161</v>
      </c>
      <c r="C47" s="15"/>
      <c r="D47" s="15" t="s">
        <v>714</v>
      </c>
      <c r="E47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4</v>
      </c>
      <c r="F47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390</v>
      </c>
      <c r="G47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47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47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2</v>
      </c>
      <c r="J47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40</v>
      </c>
      <c r="K47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1</v>
      </c>
      <c r="L47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15</v>
      </c>
      <c r="M47" s="99">
        <f>Tableau11[[#This Row],[Engagés Etape n°1]]+Tableau11[[#This Row],[Engagés Etape n°2]]+Tableau11[[#This Row],[Engagés Etape n°3]]+Tableau11[[#This Row],[Engagés Etape n°4]]</f>
        <v>7</v>
      </c>
      <c r="N47" s="100">
        <f>SUM(Tableau11[[#This Row],[Points Etape n°1]],Tableau11[[#This Row],[Points Etape n°2]],Tableau11[[#This Row],[Points Etape n°3]],Tableau11[[#This Row],[Points Etape n°4]])</f>
        <v>445</v>
      </c>
      <c r="O47" s="101">
        <f>IF(Tableau11[[#This Row],[TOTAL DES ENGAGES]]=0,0,PRODUCT(Tableau11[[#This Row],[TOTAL POINTS]],1/Tableau11[[#This Row],[TOTAL DES ENGAGES]]))</f>
        <v>63.571428571428569</v>
      </c>
      <c r="P47" s="9"/>
    </row>
    <row r="48" spans="1:16" ht="13.5" x14ac:dyDescent="0.25">
      <c r="A48" s="102">
        <f>RANK(Tableau11[[#This Row],[TOTAL POINTS]],Tableau11[TOTAL POINTS])</f>
        <v>43</v>
      </c>
      <c r="B48" s="27" t="s">
        <v>36</v>
      </c>
      <c r="C48" s="15"/>
      <c r="D48" s="15" t="s">
        <v>714</v>
      </c>
      <c r="E48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4</v>
      </c>
      <c r="F48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428</v>
      </c>
      <c r="G48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48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48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48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48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48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48" s="99">
        <f>Tableau11[[#This Row],[Engagés Etape n°1]]+Tableau11[[#This Row],[Engagés Etape n°2]]+Tableau11[[#This Row],[Engagés Etape n°3]]+Tableau11[[#This Row],[Engagés Etape n°4]]</f>
        <v>4</v>
      </c>
      <c r="N48" s="100">
        <f>SUM(Tableau11[[#This Row],[Points Etape n°1]],Tableau11[[#This Row],[Points Etape n°2]],Tableau11[[#This Row],[Points Etape n°3]],Tableau11[[#This Row],[Points Etape n°4]])</f>
        <v>428</v>
      </c>
      <c r="O48" s="101">
        <f>IF(Tableau11[[#This Row],[TOTAL DES ENGAGES]]=0,0,PRODUCT(Tableau11[[#This Row],[TOTAL POINTS]],1/Tableau11[[#This Row],[TOTAL DES ENGAGES]]))</f>
        <v>107</v>
      </c>
      <c r="P48" s="9"/>
    </row>
    <row r="49" spans="1:16" ht="13.25" customHeight="1" x14ac:dyDescent="0.35">
      <c r="A49" s="102">
        <f>RANK(Tableau11[[#This Row],[TOTAL POINTS]],Tableau11[TOTAL POINTS])</f>
        <v>44</v>
      </c>
      <c r="B49" s="27" t="s">
        <v>3976</v>
      </c>
      <c r="C49" s="31" t="s">
        <v>5039</v>
      </c>
      <c r="D49" s="15" t="s">
        <v>2956</v>
      </c>
      <c r="E49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6</v>
      </c>
      <c r="F49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349</v>
      </c>
      <c r="G49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1</v>
      </c>
      <c r="H49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15</v>
      </c>
      <c r="I49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3</v>
      </c>
      <c r="J49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60</v>
      </c>
      <c r="K49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49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49" s="99">
        <f>Tableau11[[#This Row],[Engagés Etape n°1]]+Tableau11[[#This Row],[Engagés Etape n°2]]+Tableau11[[#This Row],[Engagés Etape n°3]]+Tableau11[[#This Row],[Engagés Etape n°4]]</f>
        <v>10</v>
      </c>
      <c r="N49" s="100">
        <f>SUM(Tableau11[[#This Row],[Points Etape n°1]],Tableau11[[#This Row],[Points Etape n°2]],Tableau11[[#This Row],[Points Etape n°3]],Tableau11[[#This Row],[Points Etape n°4]])</f>
        <v>424</v>
      </c>
      <c r="O49" s="101">
        <f>IF(Tableau11[[#This Row],[TOTAL DES ENGAGES]]=0,0,PRODUCT(Tableau11[[#This Row],[TOTAL POINTS]],1/Tableau11[[#This Row],[TOTAL DES ENGAGES]]))</f>
        <v>42.400000000000006</v>
      </c>
      <c r="P49" s="9"/>
    </row>
    <row r="50" spans="1:16" ht="13.25" customHeight="1" x14ac:dyDescent="0.25">
      <c r="A50" s="102">
        <f>RANK(Tableau11[[#This Row],[TOTAL POINTS]],Tableau11[TOTAL POINTS])</f>
        <v>45</v>
      </c>
      <c r="B50" s="27" t="s">
        <v>15</v>
      </c>
      <c r="C50" s="15"/>
      <c r="D50" s="15" t="s">
        <v>714</v>
      </c>
      <c r="E50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5</v>
      </c>
      <c r="F50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410</v>
      </c>
      <c r="G50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50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50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50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50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50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50" s="99">
        <f>Tableau11[[#This Row],[Engagés Etape n°1]]+Tableau11[[#This Row],[Engagés Etape n°2]]+Tableau11[[#This Row],[Engagés Etape n°3]]+Tableau11[[#This Row],[Engagés Etape n°4]]</f>
        <v>5</v>
      </c>
      <c r="N50" s="100">
        <f>SUM(Tableau11[[#This Row],[Points Etape n°1]],Tableau11[[#This Row],[Points Etape n°2]],Tableau11[[#This Row],[Points Etape n°3]],Tableau11[[#This Row],[Points Etape n°4]])</f>
        <v>410</v>
      </c>
      <c r="O50" s="101">
        <f>IF(Tableau11[[#This Row],[TOTAL DES ENGAGES]]=0,0,PRODUCT(Tableau11[[#This Row],[TOTAL POINTS]],1/Tableau11[[#This Row],[TOTAL DES ENGAGES]]))</f>
        <v>82</v>
      </c>
      <c r="P50" s="9"/>
    </row>
    <row r="51" spans="1:16" ht="13.5" x14ac:dyDescent="0.25">
      <c r="A51" s="102">
        <f>RANK(Tableau11[[#This Row],[TOTAL POINTS]],Tableau11[TOTAL POINTS])</f>
        <v>45</v>
      </c>
      <c r="B51" s="27" t="s">
        <v>28</v>
      </c>
      <c r="C51" s="15"/>
      <c r="D51" s="15" t="s">
        <v>714</v>
      </c>
      <c r="E51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4</v>
      </c>
      <c r="F51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325</v>
      </c>
      <c r="G51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51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51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2</v>
      </c>
      <c r="J51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40</v>
      </c>
      <c r="K51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3</v>
      </c>
      <c r="L51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45</v>
      </c>
      <c r="M51" s="99">
        <f>Tableau11[[#This Row],[Engagés Etape n°1]]+Tableau11[[#This Row],[Engagés Etape n°2]]+Tableau11[[#This Row],[Engagés Etape n°3]]+Tableau11[[#This Row],[Engagés Etape n°4]]</f>
        <v>9</v>
      </c>
      <c r="N51" s="100">
        <f>SUM(Tableau11[[#This Row],[Points Etape n°1]],Tableau11[[#This Row],[Points Etape n°2]],Tableau11[[#This Row],[Points Etape n°3]],Tableau11[[#This Row],[Points Etape n°4]])</f>
        <v>410</v>
      </c>
      <c r="O51" s="101">
        <f>IF(Tableau11[[#This Row],[TOTAL DES ENGAGES]]=0,0,PRODUCT(Tableau11[[#This Row],[TOTAL POINTS]],1/Tableau11[[#This Row],[TOTAL DES ENGAGES]]))</f>
        <v>45.55555555555555</v>
      </c>
      <c r="P51" s="9"/>
    </row>
    <row r="52" spans="1:16" ht="13.5" x14ac:dyDescent="0.25">
      <c r="A52" s="102">
        <f>RANK(Tableau11[[#This Row],[TOTAL POINTS]],Tableau11[TOTAL POINTS])</f>
        <v>47</v>
      </c>
      <c r="B52" s="6" t="s">
        <v>683</v>
      </c>
      <c r="C52" s="26"/>
      <c r="D52" s="15" t="s">
        <v>648</v>
      </c>
      <c r="E52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5</v>
      </c>
      <c r="F52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375</v>
      </c>
      <c r="G52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52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52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52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52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52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52" s="99">
        <f>Tableau11[[#This Row],[Engagés Etape n°1]]+Tableau11[[#This Row],[Engagés Etape n°2]]+Tableau11[[#This Row],[Engagés Etape n°3]]+Tableau11[[#This Row],[Engagés Etape n°4]]</f>
        <v>5</v>
      </c>
      <c r="N52" s="100">
        <f>SUM(Tableau11[[#This Row],[Points Etape n°1]],Tableau11[[#This Row],[Points Etape n°2]],Tableau11[[#This Row],[Points Etape n°3]],Tableau11[[#This Row],[Points Etape n°4]])</f>
        <v>375</v>
      </c>
      <c r="O52" s="101">
        <f>IF(Tableau11[[#This Row],[TOTAL DES ENGAGES]]=0,0,PRODUCT(Tableau11[[#This Row],[TOTAL POINTS]],1/Tableau11[[#This Row],[TOTAL DES ENGAGES]]))</f>
        <v>75</v>
      </c>
      <c r="P52" s="9"/>
    </row>
    <row r="53" spans="1:16" ht="13.5" x14ac:dyDescent="0.25">
      <c r="A53" s="102">
        <f>RANK(Tableau11[[#This Row],[TOTAL POINTS]],Tableau11[TOTAL POINTS])</f>
        <v>48</v>
      </c>
      <c r="B53" s="6" t="s">
        <v>685</v>
      </c>
      <c r="C53" s="26"/>
      <c r="D53" s="15" t="s">
        <v>648</v>
      </c>
      <c r="E53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3</v>
      </c>
      <c r="F53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270</v>
      </c>
      <c r="G53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1</v>
      </c>
      <c r="H53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15</v>
      </c>
      <c r="I53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2</v>
      </c>
      <c r="J53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40</v>
      </c>
      <c r="K53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53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53" s="99">
        <f>Tableau11[[#This Row],[Engagés Etape n°1]]+Tableau11[[#This Row],[Engagés Etape n°2]]+Tableau11[[#This Row],[Engagés Etape n°3]]+Tableau11[[#This Row],[Engagés Etape n°4]]</f>
        <v>6</v>
      </c>
      <c r="N53" s="100">
        <f>SUM(Tableau11[[#This Row],[Points Etape n°1]],Tableau11[[#This Row],[Points Etape n°2]],Tableau11[[#This Row],[Points Etape n°3]],Tableau11[[#This Row],[Points Etape n°4]])</f>
        <v>325</v>
      </c>
      <c r="O53" s="101">
        <f>IF(Tableau11[[#This Row],[TOTAL DES ENGAGES]]=0,0,PRODUCT(Tableau11[[#This Row],[TOTAL POINTS]],1/Tableau11[[#This Row],[TOTAL DES ENGAGES]]))</f>
        <v>54.166666666666664</v>
      </c>
      <c r="P53" s="9"/>
    </row>
    <row r="54" spans="1:16" ht="13.5" x14ac:dyDescent="0.25">
      <c r="A54" s="102">
        <f>RANK(Tableau11[[#This Row],[TOTAL POINTS]],Tableau11[TOTAL POINTS])</f>
        <v>49</v>
      </c>
      <c r="B54" s="6" t="s">
        <v>658</v>
      </c>
      <c r="C54" s="26"/>
      <c r="D54" s="15" t="s">
        <v>648</v>
      </c>
      <c r="E54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4</v>
      </c>
      <c r="F54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239</v>
      </c>
      <c r="G54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54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54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54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54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54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54" s="99">
        <f>Tableau11[[#This Row],[Engagés Etape n°1]]+Tableau11[[#This Row],[Engagés Etape n°2]]+Tableau11[[#This Row],[Engagés Etape n°3]]+Tableau11[[#This Row],[Engagés Etape n°4]]</f>
        <v>4</v>
      </c>
      <c r="N54" s="100">
        <f>SUM(Tableau11[[#This Row],[Points Etape n°1]],Tableau11[[#This Row],[Points Etape n°2]],Tableau11[[#This Row],[Points Etape n°3]],Tableau11[[#This Row],[Points Etape n°4]])</f>
        <v>239</v>
      </c>
      <c r="O54" s="101">
        <f>IF(Tableau11[[#This Row],[TOTAL DES ENGAGES]]=0,0,PRODUCT(Tableau11[[#This Row],[TOTAL POINTS]],1/Tableau11[[#This Row],[TOTAL DES ENGAGES]]))</f>
        <v>59.75</v>
      </c>
      <c r="P54" s="9"/>
    </row>
    <row r="55" spans="1:16" ht="13.5" x14ac:dyDescent="0.25">
      <c r="A55" s="102">
        <f>RANK(Tableau11[[#This Row],[TOTAL POINTS]],Tableau11[TOTAL POINTS])</f>
        <v>50</v>
      </c>
      <c r="B55" s="27" t="s">
        <v>2938</v>
      </c>
      <c r="C55" s="27"/>
      <c r="D55" s="15" t="s">
        <v>2957</v>
      </c>
      <c r="E55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3</v>
      </c>
      <c r="F55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231</v>
      </c>
      <c r="G55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55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55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55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55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55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55" s="99">
        <f>Tableau11[[#This Row],[Engagés Etape n°1]]+Tableau11[[#This Row],[Engagés Etape n°2]]+Tableau11[[#This Row],[Engagés Etape n°3]]+Tableau11[[#This Row],[Engagés Etape n°4]]</f>
        <v>3</v>
      </c>
      <c r="N55" s="100">
        <f>SUM(Tableau11[[#This Row],[Points Etape n°1]],Tableau11[[#This Row],[Points Etape n°2]],Tableau11[[#This Row],[Points Etape n°3]],Tableau11[[#This Row],[Points Etape n°4]])</f>
        <v>231</v>
      </c>
      <c r="O55" s="101">
        <f>IF(Tableau11[[#This Row],[TOTAL DES ENGAGES]]=0,0,PRODUCT(Tableau11[[#This Row],[TOTAL POINTS]],1/Tableau11[[#This Row],[TOTAL DES ENGAGES]]))</f>
        <v>77</v>
      </c>
      <c r="P55" s="9"/>
    </row>
    <row r="56" spans="1:16" ht="13.5" x14ac:dyDescent="0.25">
      <c r="A56" s="102">
        <f>RANK(Tableau11[[#This Row],[TOTAL POINTS]],Tableau11[TOTAL POINTS])</f>
        <v>51</v>
      </c>
      <c r="B56" s="27" t="s">
        <v>2941</v>
      </c>
      <c r="C56" s="27"/>
      <c r="D56" s="15" t="s">
        <v>2957</v>
      </c>
      <c r="E56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1</v>
      </c>
      <c r="F56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137</v>
      </c>
      <c r="G56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1</v>
      </c>
      <c r="H56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15</v>
      </c>
      <c r="I56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1</v>
      </c>
      <c r="J56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20</v>
      </c>
      <c r="K56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1</v>
      </c>
      <c r="L56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19.5</v>
      </c>
      <c r="M56" s="99">
        <f>Tableau11[[#This Row],[Engagés Etape n°1]]+Tableau11[[#This Row],[Engagés Etape n°2]]+Tableau11[[#This Row],[Engagés Etape n°3]]+Tableau11[[#This Row],[Engagés Etape n°4]]</f>
        <v>4</v>
      </c>
      <c r="N56" s="100">
        <f>SUM(Tableau11[[#This Row],[Points Etape n°1]],Tableau11[[#This Row],[Points Etape n°2]],Tableau11[[#This Row],[Points Etape n°3]],Tableau11[[#This Row],[Points Etape n°4]])</f>
        <v>191.5</v>
      </c>
      <c r="O56" s="101">
        <f>IF(Tableau11[[#This Row],[TOTAL DES ENGAGES]]=0,0,PRODUCT(Tableau11[[#This Row],[TOTAL POINTS]],1/Tableau11[[#This Row],[TOTAL DES ENGAGES]]))</f>
        <v>47.875</v>
      </c>
      <c r="P56" s="9"/>
    </row>
    <row r="57" spans="1:16" ht="13.5" x14ac:dyDescent="0.25">
      <c r="A57" s="102">
        <f>RANK(Tableau11[[#This Row],[TOTAL POINTS]],Tableau11[TOTAL POINTS])</f>
        <v>52</v>
      </c>
      <c r="B57" s="6" t="s">
        <v>651</v>
      </c>
      <c r="C57" s="30" t="s">
        <v>5039</v>
      </c>
      <c r="D57" s="15" t="s">
        <v>648</v>
      </c>
      <c r="E57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57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57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4</v>
      </c>
      <c r="H57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81</v>
      </c>
      <c r="I57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5</v>
      </c>
      <c r="J57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104</v>
      </c>
      <c r="K57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57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57" s="99">
        <f>Tableau11[[#This Row],[Engagés Etape n°1]]+Tableau11[[#This Row],[Engagés Etape n°2]]+Tableau11[[#This Row],[Engagés Etape n°3]]+Tableau11[[#This Row],[Engagés Etape n°4]]</f>
        <v>9</v>
      </c>
      <c r="N57" s="100">
        <f>SUM(Tableau11[[#This Row],[Points Etape n°1]],Tableau11[[#This Row],[Points Etape n°2]],Tableau11[[#This Row],[Points Etape n°3]],Tableau11[[#This Row],[Points Etape n°4]])</f>
        <v>185</v>
      </c>
      <c r="O57" s="101">
        <f>IF(Tableau11[[#This Row],[TOTAL DES ENGAGES]]=0,0,PRODUCT(Tableau11[[#This Row],[TOTAL POINTS]],1/Tableau11[[#This Row],[TOTAL DES ENGAGES]]))</f>
        <v>20.555555555555554</v>
      </c>
      <c r="P57" s="9"/>
    </row>
    <row r="58" spans="1:16" ht="13.5" x14ac:dyDescent="0.25">
      <c r="A58" s="102">
        <f>RANK(Tableau11[[#This Row],[TOTAL POINTS]],Tableau11[TOTAL POINTS])</f>
        <v>53</v>
      </c>
      <c r="B58" s="27" t="s">
        <v>2949</v>
      </c>
      <c r="C58" s="27"/>
      <c r="D58" s="15" t="s">
        <v>2957</v>
      </c>
      <c r="E58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1</v>
      </c>
      <c r="F58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114</v>
      </c>
      <c r="G58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1</v>
      </c>
      <c r="H58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15</v>
      </c>
      <c r="I58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1</v>
      </c>
      <c r="J58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20</v>
      </c>
      <c r="K58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1</v>
      </c>
      <c r="L58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30</v>
      </c>
      <c r="M58" s="99">
        <f>Tableau11[[#This Row],[Engagés Etape n°1]]+Tableau11[[#This Row],[Engagés Etape n°2]]+Tableau11[[#This Row],[Engagés Etape n°3]]+Tableau11[[#This Row],[Engagés Etape n°4]]</f>
        <v>4</v>
      </c>
      <c r="N58" s="100">
        <f>SUM(Tableau11[[#This Row],[Points Etape n°1]],Tableau11[[#This Row],[Points Etape n°2]],Tableau11[[#This Row],[Points Etape n°3]],Tableau11[[#This Row],[Points Etape n°4]])</f>
        <v>179</v>
      </c>
      <c r="O58" s="101">
        <f>IF(Tableau11[[#This Row],[TOTAL DES ENGAGES]]=0,0,PRODUCT(Tableau11[[#This Row],[TOTAL POINTS]],1/Tableau11[[#This Row],[TOTAL DES ENGAGES]]))</f>
        <v>44.75</v>
      </c>
      <c r="P58" s="9"/>
    </row>
    <row r="59" spans="1:16" ht="13.5" x14ac:dyDescent="0.25">
      <c r="A59" s="102">
        <f>RANK(Tableau11[[#This Row],[TOTAL POINTS]],Tableau11[TOTAL POINTS])</f>
        <v>54</v>
      </c>
      <c r="B59" s="27" t="s">
        <v>5014</v>
      </c>
      <c r="C59" s="15"/>
      <c r="D59" s="15" t="s">
        <v>2956</v>
      </c>
      <c r="E59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1</v>
      </c>
      <c r="F59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127</v>
      </c>
      <c r="G59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59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59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1</v>
      </c>
      <c r="J59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40</v>
      </c>
      <c r="K59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59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59" s="99">
        <f>Tableau11[[#This Row],[Engagés Etape n°1]]+Tableau11[[#This Row],[Engagés Etape n°2]]+Tableau11[[#This Row],[Engagés Etape n°3]]+Tableau11[[#This Row],[Engagés Etape n°4]]</f>
        <v>2</v>
      </c>
      <c r="N59" s="100">
        <f>SUM(Tableau11[[#This Row],[Points Etape n°1]],Tableau11[[#This Row],[Points Etape n°2]],Tableau11[[#This Row],[Points Etape n°3]],Tableau11[[#This Row],[Points Etape n°4]])</f>
        <v>167</v>
      </c>
      <c r="O59" s="101">
        <f>IF(Tableau11[[#This Row],[TOTAL DES ENGAGES]]=0,0,PRODUCT(Tableau11[[#This Row],[TOTAL POINTS]],1/Tableau11[[#This Row],[TOTAL DES ENGAGES]]))</f>
        <v>83.5</v>
      </c>
      <c r="P59" s="9"/>
    </row>
    <row r="60" spans="1:16" ht="13.5" x14ac:dyDescent="0.25">
      <c r="A60" s="102">
        <f>RANK(Tableau11[[#This Row],[TOTAL POINTS]],Tableau11[TOTAL POINTS])</f>
        <v>55</v>
      </c>
      <c r="B60" s="27" t="s">
        <v>2914</v>
      </c>
      <c r="C60" s="27"/>
      <c r="D60" s="15" t="s">
        <v>2957</v>
      </c>
      <c r="E60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2</v>
      </c>
      <c r="F60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161</v>
      </c>
      <c r="G60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60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60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60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60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60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60" s="99">
        <f>Tableau11[[#This Row],[Engagés Etape n°1]]+Tableau11[[#This Row],[Engagés Etape n°2]]+Tableau11[[#This Row],[Engagés Etape n°3]]+Tableau11[[#This Row],[Engagés Etape n°4]]</f>
        <v>2</v>
      </c>
      <c r="N60" s="100">
        <f>SUM(Tableau11[[#This Row],[Points Etape n°1]],Tableau11[[#This Row],[Points Etape n°2]],Tableau11[[#This Row],[Points Etape n°3]],Tableau11[[#This Row],[Points Etape n°4]])</f>
        <v>161</v>
      </c>
      <c r="O60" s="101">
        <f>IF(Tableau11[[#This Row],[TOTAL DES ENGAGES]]=0,0,PRODUCT(Tableau11[[#This Row],[TOTAL POINTS]],1/Tableau11[[#This Row],[TOTAL DES ENGAGES]]))</f>
        <v>80.5</v>
      </c>
      <c r="P60" s="9"/>
    </row>
    <row r="61" spans="1:16" ht="13.5" x14ac:dyDescent="0.25">
      <c r="A61" s="102">
        <f>RANK(Tableau11[[#This Row],[TOTAL POINTS]],Tableau11[TOTAL POINTS])</f>
        <v>56</v>
      </c>
      <c r="B61" s="6" t="s">
        <v>692</v>
      </c>
      <c r="C61" s="26"/>
      <c r="D61" s="15" t="s">
        <v>648</v>
      </c>
      <c r="E61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61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61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61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61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61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61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1</v>
      </c>
      <c r="L61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150</v>
      </c>
      <c r="M61" s="99">
        <f>Tableau11[[#This Row],[Engagés Etape n°1]]+Tableau11[[#This Row],[Engagés Etape n°2]]+Tableau11[[#This Row],[Engagés Etape n°3]]+Tableau11[[#This Row],[Engagés Etape n°4]]</f>
        <v>1</v>
      </c>
      <c r="N61" s="100">
        <f>SUM(Tableau11[[#This Row],[Points Etape n°1]],Tableau11[[#This Row],[Points Etape n°2]],Tableau11[[#This Row],[Points Etape n°3]],Tableau11[[#This Row],[Points Etape n°4]])</f>
        <v>150</v>
      </c>
      <c r="O61" s="101">
        <f>IF(Tableau11[[#This Row],[TOTAL DES ENGAGES]]=0,0,PRODUCT(Tableau11[[#This Row],[TOTAL POINTS]],1/Tableau11[[#This Row],[TOTAL DES ENGAGES]]))</f>
        <v>150</v>
      </c>
      <c r="P61" s="9"/>
    </row>
    <row r="62" spans="1:16" ht="13.5" x14ac:dyDescent="0.25">
      <c r="A62" s="102">
        <f>RANK(Tableau11[[#This Row],[TOTAL POINTS]],Tableau11[TOTAL POINTS])</f>
        <v>57</v>
      </c>
      <c r="B62" s="27" t="s">
        <v>2927</v>
      </c>
      <c r="C62" s="27"/>
      <c r="D62" s="15" t="s">
        <v>2957</v>
      </c>
      <c r="E62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3</v>
      </c>
      <c r="F62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148</v>
      </c>
      <c r="G62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62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62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62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62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62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62" s="99">
        <f>Tableau11[[#This Row],[Engagés Etape n°1]]+Tableau11[[#This Row],[Engagés Etape n°2]]+Tableau11[[#This Row],[Engagés Etape n°3]]+Tableau11[[#This Row],[Engagés Etape n°4]]</f>
        <v>3</v>
      </c>
      <c r="N62" s="100">
        <f>SUM(Tableau11[[#This Row],[Points Etape n°1]],Tableau11[[#This Row],[Points Etape n°2]],Tableau11[[#This Row],[Points Etape n°3]],Tableau11[[#This Row],[Points Etape n°4]])</f>
        <v>148</v>
      </c>
      <c r="O62" s="101">
        <f>IF(Tableau11[[#This Row],[TOTAL DES ENGAGES]]=0,0,PRODUCT(Tableau11[[#This Row],[TOTAL POINTS]],1/Tableau11[[#This Row],[TOTAL DES ENGAGES]]))</f>
        <v>49.333333333333329</v>
      </c>
      <c r="P62" s="9"/>
    </row>
    <row r="63" spans="1:16" ht="13.5" x14ac:dyDescent="0.25">
      <c r="A63" s="102">
        <f>RANK(Tableau11[[#This Row],[TOTAL POINTS]],Tableau11[TOTAL POINTS])</f>
        <v>58</v>
      </c>
      <c r="B63" s="27" t="s">
        <v>4389</v>
      </c>
      <c r="C63" s="15"/>
      <c r="D63" s="15" t="s">
        <v>2956</v>
      </c>
      <c r="E63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1</v>
      </c>
      <c r="F63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87</v>
      </c>
      <c r="G63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2</v>
      </c>
      <c r="H63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30</v>
      </c>
      <c r="I63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1</v>
      </c>
      <c r="J63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20</v>
      </c>
      <c r="K63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63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63" s="99">
        <f>Tableau11[[#This Row],[Engagés Etape n°1]]+Tableau11[[#This Row],[Engagés Etape n°2]]+Tableau11[[#This Row],[Engagés Etape n°3]]+Tableau11[[#This Row],[Engagés Etape n°4]]</f>
        <v>4</v>
      </c>
      <c r="N63" s="100">
        <f>SUM(Tableau11[[#This Row],[Points Etape n°1]],Tableau11[[#This Row],[Points Etape n°2]],Tableau11[[#This Row],[Points Etape n°3]],Tableau11[[#This Row],[Points Etape n°4]])</f>
        <v>137</v>
      </c>
      <c r="O63" s="101">
        <f>IF(Tableau11[[#This Row],[TOTAL DES ENGAGES]]=0,0,PRODUCT(Tableau11[[#This Row],[TOTAL POINTS]],1/Tableau11[[#This Row],[TOTAL DES ENGAGES]]))</f>
        <v>34.25</v>
      </c>
      <c r="P63" s="9"/>
    </row>
    <row r="64" spans="1:16" ht="13.5" x14ac:dyDescent="0.25">
      <c r="A64" s="102">
        <f>RANK(Tableau11[[#This Row],[TOTAL POINTS]],Tableau11[TOTAL POINTS])</f>
        <v>59</v>
      </c>
      <c r="B64" s="27" t="s">
        <v>4058</v>
      </c>
      <c r="C64" s="15"/>
      <c r="D64" s="15" t="s">
        <v>2956</v>
      </c>
      <c r="E64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1</v>
      </c>
      <c r="F64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89</v>
      </c>
      <c r="G64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64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64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2</v>
      </c>
      <c r="J64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40</v>
      </c>
      <c r="K64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64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64" s="99">
        <f>Tableau11[[#This Row],[Engagés Etape n°1]]+Tableau11[[#This Row],[Engagés Etape n°2]]+Tableau11[[#This Row],[Engagés Etape n°3]]+Tableau11[[#This Row],[Engagés Etape n°4]]</f>
        <v>3</v>
      </c>
      <c r="N64" s="100">
        <f>SUM(Tableau11[[#This Row],[Points Etape n°1]],Tableau11[[#This Row],[Points Etape n°2]],Tableau11[[#This Row],[Points Etape n°3]],Tableau11[[#This Row],[Points Etape n°4]])</f>
        <v>129</v>
      </c>
      <c r="O64" s="101">
        <f>IF(Tableau11[[#This Row],[TOTAL DES ENGAGES]]=0,0,PRODUCT(Tableau11[[#This Row],[TOTAL POINTS]],1/Tableau11[[#This Row],[TOTAL DES ENGAGES]]))</f>
        <v>43</v>
      </c>
      <c r="P64" s="9"/>
    </row>
    <row r="65" spans="1:16" ht="13.5" x14ac:dyDescent="0.25">
      <c r="A65" s="102">
        <f>RANK(Tableau11[[#This Row],[TOTAL POINTS]],Tableau11[TOTAL POINTS])</f>
        <v>60</v>
      </c>
      <c r="B65" s="27" t="s">
        <v>3960</v>
      </c>
      <c r="C65" s="15"/>
      <c r="D65" s="15" t="s">
        <v>2956</v>
      </c>
      <c r="E65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1</v>
      </c>
      <c r="F65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105</v>
      </c>
      <c r="G65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1</v>
      </c>
      <c r="H65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15</v>
      </c>
      <c r="I65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65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65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65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65" s="99">
        <f>Tableau11[[#This Row],[Engagés Etape n°1]]+Tableau11[[#This Row],[Engagés Etape n°2]]+Tableau11[[#This Row],[Engagés Etape n°3]]+Tableau11[[#This Row],[Engagés Etape n°4]]</f>
        <v>2</v>
      </c>
      <c r="N65" s="100">
        <f>SUM(Tableau11[[#This Row],[Points Etape n°1]],Tableau11[[#This Row],[Points Etape n°2]],Tableau11[[#This Row],[Points Etape n°3]],Tableau11[[#This Row],[Points Etape n°4]])</f>
        <v>120</v>
      </c>
      <c r="O65" s="101">
        <f>IF(Tableau11[[#This Row],[TOTAL DES ENGAGES]]=0,0,PRODUCT(Tableau11[[#This Row],[TOTAL POINTS]],1/Tableau11[[#This Row],[TOTAL DES ENGAGES]]))</f>
        <v>60</v>
      </c>
      <c r="P65" s="9"/>
    </row>
    <row r="66" spans="1:16" ht="13.25" customHeight="1" x14ac:dyDescent="0.25">
      <c r="A66" s="102">
        <f>RANK(Tableau11[[#This Row],[TOTAL POINTS]],Tableau11[TOTAL POINTS])</f>
        <v>61</v>
      </c>
      <c r="B66" s="27" t="s">
        <v>4582</v>
      </c>
      <c r="C66" s="15"/>
      <c r="D66" s="15" t="s">
        <v>2956</v>
      </c>
      <c r="E66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1</v>
      </c>
      <c r="F66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67</v>
      </c>
      <c r="G66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66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66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1</v>
      </c>
      <c r="J66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50</v>
      </c>
      <c r="K66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66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66" s="99">
        <f>Tableau11[[#This Row],[Engagés Etape n°1]]+Tableau11[[#This Row],[Engagés Etape n°2]]+Tableau11[[#This Row],[Engagés Etape n°3]]+Tableau11[[#This Row],[Engagés Etape n°4]]</f>
        <v>2</v>
      </c>
      <c r="N66" s="100">
        <f>SUM(Tableau11[[#This Row],[Points Etape n°1]],Tableau11[[#This Row],[Points Etape n°2]],Tableau11[[#This Row],[Points Etape n°3]],Tableau11[[#This Row],[Points Etape n°4]])</f>
        <v>117</v>
      </c>
      <c r="O66" s="101">
        <f>IF(Tableau11[[#This Row],[TOTAL DES ENGAGES]]=0,0,PRODUCT(Tableau11[[#This Row],[TOTAL POINTS]],1/Tableau11[[#This Row],[TOTAL DES ENGAGES]]))</f>
        <v>58.5</v>
      </c>
      <c r="P66" s="9"/>
    </row>
    <row r="67" spans="1:16" ht="13.25" customHeight="1" x14ac:dyDescent="0.25">
      <c r="A67" s="102">
        <f>RANK(Tableau11[[#This Row],[TOTAL POINTS]],Tableau11[TOTAL POINTS])</f>
        <v>62</v>
      </c>
      <c r="B67" s="6" t="s">
        <v>687</v>
      </c>
      <c r="C67" s="26"/>
      <c r="D67" s="15" t="s">
        <v>648</v>
      </c>
      <c r="E67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1</v>
      </c>
      <c r="F67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60</v>
      </c>
      <c r="G67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67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67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67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67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67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67" s="99">
        <f>Tableau11[[#This Row],[Engagés Etape n°1]]+Tableau11[[#This Row],[Engagés Etape n°2]]+Tableau11[[#This Row],[Engagés Etape n°3]]+Tableau11[[#This Row],[Engagés Etape n°4]]</f>
        <v>1</v>
      </c>
      <c r="N67" s="100">
        <f>SUM(Tableau11[[#This Row],[Points Etape n°1]],Tableau11[[#This Row],[Points Etape n°2]],Tableau11[[#This Row],[Points Etape n°3]],Tableau11[[#This Row],[Points Etape n°4]])</f>
        <v>60</v>
      </c>
      <c r="O67" s="101">
        <f>IF(Tableau11[[#This Row],[TOTAL DES ENGAGES]]=0,0,PRODUCT(Tableau11[[#This Row],[TOTAL POINTS]],1/Tableau11[[#This Row],[TOTAL DES ENGAGES]]))</f>
        <v>60</v>
      </c>
      <c r="P67" s="9"/>
    </row>
    <row r="68" spans="1:16" ht="13.25" customHeight="1" x14ac:dyDescent="0.35">
      <c r="A68" s="102">
        <f>RANK(Tableau11[[#This Row],[TOTAL POINTS]],Tableau11[TOTAL POINTS])</f>
        <v>63</v>
      </c>
      <c r="B68" s="27" t="s">
        <v>4007</v>
      </c>
      <c r="C68" s="31" t="s">
        <v>5039</v>
      </c>
      <c r="D68" s="15" t="s">
        <v>2956</v>
      </c>
      <c r="E68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68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68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68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68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2</v>
      </c>
      <c r="J68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40</v>
      </c>
      <c r="K68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68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68" s="99">
        <f>Tableau11[[#This Row],[Engagés Etape n°1]]+Tableau11[[#This Row],[Engagés Etape n°2]]+Tableau11[[#This Row],[Engagés Etape n°3]]+Tableau11[[#This Row],[Engagés Etape n°4]]</f>
        <v>2</v>
      </c>
      <c r="N68" s="100">
        <f>SUM(Tableau11[[#This Row],[Points Etape n°1]],Tableau11[[#This Row],[Points Etape n°2]],Tableau11[[#This Row],[Points Etape n°3]],Tableau11[[#This Row],[Points Etape n°4]])</f>
        <v>40</v>
      </c>
      <c r="O68" s="101">
        <f>IF(Tableau11[[#This Row],[TOTAL DES ENGAGES]]=0,0,PRODUCT(Tableau11[[#This Row],[TOTAL POINTS]],1/Tableau11[[#This Row],[TOTAL DES ENGAGES]]))</f>
        <v>20</v>
      </c>
      <c r="P68" s="9"/>
    </row>
    <row r="69" spans="1:16" ht="13.5" x14ac:dyDescent="0.25">
      <c r="A69" s="102">
        <f>RANK(Tableau11[[#This Row],[TOTAL POINTS]],Tableau11[TOTAL POINTS])</f>
        <v>64</v>
      </c>
      <c r="B69" s="27" t="s">
        <v>4578</v>
      </c>
      <c r="C69" s="15"/>
      <c r="D69" s="15" t="s">
        <v>2956</v>
      </c>
      <c r="E69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69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69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69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69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1</v>
      </c>
      <c r="J69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20</v>
      </c>
      <c r="K69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69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69" s="99">
        <f>Tableau11[[#This Row],[Engagés Etape n°1]]+Tableau11[[#This Row],[Engagés Etape n°2]]+Tableau11[[#This Row],[Engagés Etape n°3]]+Tableau11[[#This Row],[Engagés Etape n°4]]</f>
        <v>1</v>
      </c>
      <c r="N69" s="100">
        <f>SUM(Tableau11[[#This Row],[Points Etape n°1]],Tableau11[[#This Row],[Points Etape n°2]],Tableau11[[#This Row],[Points Etape n°3]],Tableau11[[#This Row],[Points Etape n°4]])</f>
        <v>20</v>
      </c>
      <c r="O69" s="101">
        <f>IF(Tableau11[[#This Row],[TOTAL DES ENGAGES]]=0,0,PRODUCT(Tableau11[[#This Row],[TOTAL POINTS]],1/Tableau11[[#This Row],[TOTAL DES ENGAGES]]))</f>
        <v>20</v>
      </c>
      <c r="P69" s="9"/>
    </row>
    <row r="70" spans="1:16" ht="13.25" customHeight="1" x14ac:dyDescent="0.25">
      <c r="A70" s="102">
        <f>RANK(Tableau11[[#This Row],[TOTAL POINTS]],Tableau11[TOTAL POINTS])</f>
        <v>64</v>
      </c>
      <c r="B70" s="6" t="s">
        <v>694</v>
      </c>
      <c r="C70" s="26"/>
      <c r="D70" s="15" t="s">
        <v>648</v>
      </c>
      <c r="E70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70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70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70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70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1</v>
      </c>
      <c r="J70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20</v>
      </c>
      <c r="K70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70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70" s="99">
        <f>Tableau11[[#This Row],[Engagés Etape n°1]]+Tableau11[[#This Row],[Engagés Etape n°2]]+Tableau11[[#This Row],[Engagés Etape n°3]]+Tableau11[[#This Row],[Engagés Etape n°4]]</f>
        <v>1</v>
      </c>
      <c r="N70" s="100">
        <f>SUM(Tableau11[[#This Row],[Points Etape n°1]],Tableau11[[#This Row],[Points Etape n°2]],Tableau11[[#This Row],[Points Etape n°3]],Tableau11[[#This Row],[Points Etape n°4]])</f>
        <v>20</v>
      </c>
      <c r="O70" s="101">
        <f>IF(Tableau11[[#This Row],[TOTAL DES ENGAGES]]=0,0,PRODUCT(Tableau11[[#This Row],[TOTAL POINTS]],1/Tableau11[[#This Row],[TOTAL DES ENGAGES]]))</f>
        <v>20</v>
      </c>
      <c r="P70" s="9"/>
    </row>
    <row r="71" spans="1:16" ht="13.5" x14ac:dyDescent="0.25">
      <c r="A71" s="102">
        <f>RANK(Tableau11[[#This Row],[TOTAL POINTS]],Tableau11[TOTAL POINTS])</f>
        <v>64</v>
      </c>
      <c r="B71" s="27" t="s">
        <v>4608</v>
      </c>
      <c r="C71" s="15"/>
      <c r="D71" s="15" t="s">
        <v>2956</v>
      </c>
      <c r="E71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71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71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71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71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1</v>
      </c>
      <c r="J71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20</v>
      </c>
      <c r="K71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71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71" s="99">
        <f>Tableau11[[#This Row],[Engagés Etape n°1]]+Tableau11[[#This Row],[Engagés Etape n°2]]+Tableau11[[#This Row],[Engagés Etape n°3]]+Tableau11[[#This Row],[Engagés Etape n°4]]</f>
        <v>1</v>
      </c>
      <c r="N71" s="100">
        <f>SUM(Tableau11[[#This Row],[Points Etape n°1]],Tableau11[[#This Row],[Points Etape n°2]],Tableau11[[#This Row],[Points Etape n°3]],Tableau11[[#This Row],[Points Etape n°4]])</f>
        <v>20</v>
      </c>
      <c r="O71" s="101">
        <f>IF(Tableau11[[#This Row],[TOTAL DES ENGAGES]]=0,0,PRODUCT(Tableau11[[#This Row],[TOTAL POINTS]],1/Tableau11[[#This Row],[TOTAL DES ENGAGES]]))</f>
        <v>20</v>
      </c>
      <c r="P71" s="9"/>
    </row>
    <row r="72" spans="1:16" ht="13.25" customHeight="1" x14ac:dyDescent="0.25">
      <c r="A72" s="102">
        <f>RANK(Tableau11[[#This Row],[TOTAL POINTS]],Tableau11[TOTAL POINTS])</f>
        <v>67</v>
      </c>
      <c r="B72" s="27" t="s">
        <v>4424</v>
      </c>
      <c r="C72" s="15"/>
      <c r="D72" s="15" t="s">
        <v>2956</v>
      </c>
      <c r="E72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72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72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1</v>
      </c>
      <c r="H72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15</v>
      </c>
      <c r="I72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72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72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72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72" s="99">
        <f>Tableau11[[#This Row],[Engagés Etape n°1]]+Tableau11[[#This Row],[Engagés Etape n°2]]+Tableau11[[#This Row],[Engagés Etape n°3]]+Tableau11[[#This Row],[Engagés Etape n°4]]</f>
        <v>1</v>
      </c>
      <c r="N72" s="100">
        <f>SUM(Tableau11[[#This Row],[Points Etape n°1]],Tableau11[[#This Row],[Points Etape n°2]],Tableau11[[#This Row],[Points Etape n°3]],Tableau11[[#This Row],[Points Etape n°4]])</f>
        <v>15</v>
      </c>
      <c r="O72" s="101">
        <f>IF(Tableau11[[#This Row],[TOTAL DES ENGAGES]]=0,0,PRODUCT(Tableau11[[#This Row],[TOTAL POINTS]],1/Tableau11[[#This Row],[TOTAL DES ENGAGES]]))</f>
        <v>15</v>
      </c>
      <c r="P72" s="9"/>
    </row>
    <row r="73" spans="1:16" ht="13.25" customHeight="1" x14ac:dyDescent="0.35">
      <c r="A73" s="102">
        <f>RANK(Tableau11[[#This Row],[TOTAL POINTS]],Tableau11[TOTAL POINTS])</f>
        <v>68</v>
      </c>
      <c r="B73" s="27" t="s">
        <v>3971</v>
      </c>
      <c r="C73" s="31" t="s">
        <v>5039</v>
      </c>
      <c r="D73" s="15" t="s">
        <v>2956</v>
      </c>
      <c r="E73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73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73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73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73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73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73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73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73" s="99">
        <f>Tableau11[[#This Row],[Engagés Etape n°1]]+Tableau11[[#This Row],[Engagés Etape n°2]]+Tableau11[[#This Row],[Engagés Etape n°3]]+Tableau11[[#This Row],[Engagés Etape n°4]]</f>
        <v>0</v>
      </c>
      <c r="N73" s="100">
        <f>SUM(Tableau11[[#This Row],[Points Etape n°1]],Tableau11[[#This Row],[Points Etape n°2]],Tableau11[[#This Row],[Points Etape n°3]],Tableau11[[#This Row],[Points Etape n°4]])</f>
        <v>0</v>
      </c>
      <c r="O73" s="101">
        <f>IF(Tableau11[[#This Row],[TOTAL DES ENGAGES]]=0,0,PRODUCT(Tableau11[[#This Row],[TOTAL POINTS]],1/Tableau11[[#This Row],[TOTAL DES ENGAGES]]))</f>
        <v>0</v>
      </c>
      <c r="P73" s="9"/>
    </row>
    <row r="74" spans="1:16" ht="13.5" x14ac:dyDescent="0.25">
      <c r="A74" s="102">
        <f>RANK(Tableau11[[#This Row],[TOTAL POINTS]],Tableau11[TOTAL POINTS])</f>
        <v>68</v>
      </c>
      <c r="B74" s="6" t="s">
        <v>710</v>
      </c>
      <c r="C74" s="30" t="s">
        <v>5039</v>
      </c>
      <c r="D74" s="15" t="s">
        <v>648</v>
      </c>
      <c r="E74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74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74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74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74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74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74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74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74" s="99">
        <f>Tableau11[[#This Row],[Engagés Etape n°1]]+Tableau11[[#This Row],[Engagés Etape n°2]]+Tableau11[[#This Row],[Engagés Etape n°3]]+Tableau11[[#This Row],[Engagés Etape n°4]]</f>
        <v>0</v>
      </c>
      <c r="N74" s="100">
        <f>SUM(Tableau11[[#This Row],[Points Etape n°1]],Tableau11[[#This Row],[Points Etape n°2]],Tableau11[[#This Row],[Points Etape n°3]],Tableau11[[#This Row],[Points Etape n°4]])</f>
        <v>0</v>
      </c>
      <c r="O74" s="101">
        <f>IF(Tableau11[[#This Row],[TOTAL DES ENGAGES]]=0,0,PRODUCT(Tableau11[[#This Row],[TOTAL POINTS]],1/Tableau11[[#This Row],[TOTAL DES ENGAGES]]))</f>
        <v>0</v>
      </c>
      <c r="P74" s="9"/>
    </row>
    <row r="75" spans="1:16" ht="13.5" x14ac:dyDescent="0.25">
      <c r="A75" s="102">
        <f>RANK(Tableau11[[#This Row],[TOTAL POINTS]],Tableau11[TOTAL POINTS])</f>
        <v>68</v>
      </c>
      <c r="B75" s="27" t="s">
        <v>5040</v>
      </c>
      <c r="C75" s="15"/>
      <c r="D75" s="15" t="s">
        <v>2956</v>
      </c>
      <c r="E75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75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75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75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75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75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75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75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75" s="99">
        <f>Tableau11[[#This Row],[Engagés Etape n°1]]+Tableau11[[#This Row],[Engagés Etape n°2]]+Tableau11[[#This Row],[Engagés Etape n°3]]+Tableau11[[#This Row],[Engagés Etape n°4]]</f>
        <v>0</v>
      </c>
      <c r="N75" s="100">
        <f>SUM(Tableau11[[#This Row],[Points Etape n°1]],Tableau11[[#This Row],[Points Etape n°2]],Tableau11[[#This Row],[Points Etape n°3]],Tableau11[[#This Row],[Points Etape n°4]])</f>
        <v>0</v>
      </c>
      <c r="O75" s="101">
        <f>IF(Tableau11[[#This Row],[TOTAL DES ENGAGES]]=0,0,PRODUCT(Tableau11[[#This Row],[TOTAL POINTS]],1/Tableau11[[#This Row],[TOTAL DES ENGAGES]]))</f>
        <v>0</v>
      </c>
      <c r="P75" s="9"/>
    </row>
    <row r="76" spans="1:16" ht="13.5" x14ac:dyDescent="0.25">
      <c r="A76" s="102">
        <f>RANK(Tableau11[[#This Row],[TOTAL POINTS]],Tableau11[TOTAL POINTS])</f>
        <v>68</v>
      </c>
      <c r="B76" s="6" t="s">
        <v>700</v>
      </c>
      <c r="C76" s="26"/>
      <c r="D76" s="15" t="s">
        <v>648</v>
      </c>
      <c r="E76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76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76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76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76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76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76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76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76" s="99">
        <f>Tableau11[[#This Row],[Engagés Etape n°1]]+Tableau11[[#This Row],[Engagés Etape n°2]]+Tableau11[[#This Row],[Engagés Etape n°3]]+Tableau11[[#This Row],[Engagés Etape n°4]]</f>
        <v>0</v>
      </c>
      <c r="N76" s="100">
        <f>SUM(Tableau11[[#This Row],[Points Etape n°1]],Tableau11[[#This Row],[Points Etape n°2]],Tableau11[[#This Row],[Points Etape n°3]],Tableau11[[#This Row],[Points Etape n°4]])</f>
        <v>0</v>
      </c>
      <c r="O76" s="101">
        <f>IF(Tableau11[[#This Row],[TOTAL DES ENGAGES]]=0,0,PRODUCT(Tableau11[[#This Row],[TOTAL POINTS]],1/Tableau11[[#This Row],[TOTAL DES ENGAGES]]))</f>
        <v>0</v>
      </c>
      <c r="P76" s="9"/>
    </row>
    <row r="77" spans="1:16" ht="13.5" x14ac:dyDescent="0.25">
      <c r="A77" s="102">
        <f>RANK(Tableau11[[#This Row],[TOTAL POINTS]],Tableau11[TOTAL POINTS])</f>
        <v>68</v>
      </c>
      <c r="B77" s="27" t="s">
        <v>612</v>
      </c>
      <c r="C77" s="15"/>
      <c r="D77" s="15" t="s">
        <v>714</v>
      </c>
      <c r="E77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77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77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77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77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77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77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77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77" s="99">
        <f>Tableau11[[#This Row],[Engagés Etape n°1]]+Tableau11[[#This Row],[Engagés Etape n°2]]+Tableau11[[#This Row],[Engagés Etape n°3]]+Tableau11[[#This Row],[Engagés Etape n°4]]</f>
        <v>0</v>
      </c>
      <c r="N77" s="100">
        <f>SUM(Tableau11[[#This Row],[Points Etape n°1]],Tableau11[[#This Row],[Points Etape n°2]],Tableau11[[#This Row],[Points Etape n°3]],Tableau11[[#This Row],[Points Etape n°4]])</f>
        <v>0</v>
      </c>
      <c r="O77" s="101">
        <f>IF(Tableau11[[#This Row],[TOTAL DES ENGAGES]]=0,0,PRODUCT(Tableau11[[#This Row],[TOTAL POINTS]],1/Tableau11[[#This Row],[TOTAL DES ENGAGES]]))</f>
        <v>0</v>
      </c>
      <c r="P77" s="9"/>
    </row>
    <row r="78" spans="1:16" ht="13.5" x14ac:dyDescent="0.25">
      <c r="A78" s="102">
        <f>RANK(Tableau11[[#This Row],[TOTAL POINTS]],Tableau11[TOTAL POINTS])</f>
        <v>68</v>
      </c>
      <c r="B78" s="27" t="s">
        <v>2907</v>
      </c>
      <c r="C78" s="27"/>
      <c r="D78" s="15" t="s">
        <v>2957</v>
      </c>
      <c r="E78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78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78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78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78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78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78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78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78" s="99">
        <f>Tableau11[[#This Row],[Engagés Etape n°1]]+Tableau11[[#This Row],[Engagés Etape n°2]]+Tableau11[[#This Row],[Engagés Etape n°3]]+Tableau11[[#This Row],[Engagés Etape n°4]]</f>
        <v>0</v>
      </c>
      <c r="N78" s="100">
        <f>SUM(Tableau11[[#This Row],[Points Etape n°1]],Tableau11[[#This Row],[Points Etape n°2]],Tableau11[[#This Row],[Points Etape n°3]],Tableau11[[#This Row],[Points Etape n°4]])</f>
        <v>0</v>
      </c>
      <c r="O78" s="101">
        <f>IF(Tableau11[[#This Row],[TOTAL DES ENGAGES]]=0,0,PRODUCT(Tableau11[[#This Row],[TOTAL POINTS]],1/Tableau11[[#This Row],[TOTAL DES ENGAGES]]))</f>
        <v>0</v>
      </c>
      <c r="P78" s="9"/>
    </row>
    <row r="79" spans="1:16" ht="13.5" x14ac:dyDescent="0.25">
      <c r="A79" s="102">
        <f>RANK(Tableau11[[#This Row],[TOTAL POINTS]],Tableau11[TOTAL POINTS])</f>
        <v>68</v>
      </c>
      <c r="B79" s="27" t="s">
        <v>2908</v>
      </c>
      <c r="C79" s="27"/>
      <c r="D79" s="15" t="s">
        <v>2957</v>
      </c>
      <c r="E79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79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79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79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79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79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79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79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79" s="99">
        <f>Tableau11[[#This Row],[Engagés Etape n°1]]+Tableau11[[#This Row],[Engagés Etape n°2]]+Tableau11[[#This Row],[Engagés Etape n°3]]+Tableau11[[#This Row],[Engagés Etape n°4]]</f>
        <v>0</v>
      </c>
      <c r="N79" s="100">
        <f>SUM(Tableau11[[#This Row],[Points Etape n°1]],Tableau11[[#This Row],[Points Etape n°2]],Tableau11[[#This Row],[Points Etape n°3]],Tableau11[[#This Row],[Points Etape n°4]])</f>
        <v>0</v>
      </c>
      <c r="O79" s="101">
        <f>IF(Tableau11[[#This Row],[TOTAL DES ENGAGES]]=0,0,PRODUCT(Tableau11[[#This Row],[TOTAL POINTS]],1/Tableau11[[#This Row],[TOTAL DES ENGAGES]]))</f>
        <v>0</v>
      </c>
      <c r="P79" s="9"/>
    </row>
    <row r="80" spans="1:16" ht="13.5" x14ac:dyDescent="0.25">
      <c r="A80" s="102">
        <f>RANK(Tableau11[[#This Row],[TOTAL POINTS]],Tableau11[TOTAL POINTS])</f>
        <v>68</v>
      </c>
      <c r="B80" s="6" t="s">
        <v>699</v>
      </c>
      <c r="C80" s="26"/>
      <c r="D80" s="15" t="s">
        <v>648</v>
      </c>
      <c r="E80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80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80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80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80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80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80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80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80" s="99">
        <f>Tableau11[[#This Row],[Engagés Etape n°1]]+Tableau11[[#This Row],[Engagés Etape n°2]]+Tableau11[[#This Row],[Engagés Etape n°3]]+Tableau11[[#This Row],[Engagés Etape n°4]]</f>
        <v>0</v>
      </c>
      <c r="N80" s="100">
        <f>SUM(Tableau11[[#This Row],[Points Etape n°1]],Tableau11[[#This Row],[Points Etape n°2]],Tableau11[[#This Row],[Points Etape n°3]],Tableau11[[#This Row],[Points Etape n°4]])</f>
        <v>0</v>
      </c>
      <c r="O80" s="101">
        <f>IF(Tableau11[[#This Row],[TOTAL DES ENGAGES]]=0,0,PRODUCT(Tableau11[[#This Row],[TOTAL POINTS]],1/Tableau11[[#This Row],[TOTAL DES ENGAGES]]))</f>
        <v>0</v>
      </c>
      <c r="P80" s="9"/>
    </row>
    <row r="81" spans="1:16" ht="13.5" x14ac:dyDescent="0.25">
      <c r="A81" s="102">
        <f>RANK(Tableau11[[#This Row],[TOTAL POINTS]],Tableau11[TOTAL POINTS])</f>
        <v>68</v>
      </c>
      <c r="B81" s="6" t="s">
        <v>696</v>
      </c>
      <c r="C81" s="26"/>
      <c r="D81" s="15" t="s">
        <v>648</v>
      </c>
      <c r="E81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81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81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81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81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81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81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81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81" s="99">
        <f>Tableau11[[#This Row],[Engagés Etape n°1]]+Tableau11[[#This Row],[Engagés Etape n°2]]+Tableau11[[#This Row],[Engagés Etape n°3]]+Tableau11[[#This Row],[Engagés Etape n°4]]</f>
        <v>0</v>
      </c>
      <c r="N81" s="100">
        <f>SUM(Tableau11[[#This Row],[Points Etape n°1]],Tableau11[[#This Row],[Points Etape n°2]],Tableau11[[#This Row],[Points Etape n°3]],Tableau11[[#This Row],[Points Etape n°4]])</f>
        <v>0</v>
      </c>
      <c r="O81" s="101">
        <f>IF(Tableau11[[#This Row],[TOTAL DES ENGAGES]]=0,0,PRODUCT(Tableau11[[#This Row],[TOTAL POINTS]],1/Tableau11[[#This Row],[TOTAL DES ENGAGES]]))</f>
        <v>0</v>
      </c>
      <c r="P81" s="9"/>
    </row>
    <row r="82" spans="1:16" ht="13.5" x14ac:dyDescent="0.25">
      <c r="A82" s="102">
        <f>RANK(Tableau11[[#This Row],[TOTAL POINTS]],Tableau11[TOTAL POINTS])</f>
        <v>68</v>
      </c>
      <c r="B82" s="27" t="s">
        <v>2909</v>
      </c>
      <c r="C82" s="27"/>
      <c r="D82" s="15" t="s">
        <v>2957</v>
      </c>
      <c r="E82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82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82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82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82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82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82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82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82" s="99">
        <f>Tableau11[[#This Row],[Engagés Etape n°1]]+Tableau11[[#This Row],[Engagés Etape n°2]]+Tableau11[[#This Row],[Engagés Etape n°3]]+Tableau11[[#This Row],[Engagés Etape n°4]]</f>
        <v>0</v>
      </c>
      <c r="N82" s="100">
        <f>SUM(Tableau11[[#This Row],[Points Etape n°1]],Tableau11[[#This Row],[Points Etape n°2]],Tableau11[[#This Row],[Points Etape n°3]],Tableau11[[#This Row],[Points Etape n°4]])</f>
        <v>0</v>
      </c>
      <c r="O82" s="101">
        <f>IF(Tableau11[[#This Row],[TOTAL DES ENGAGES]]=0,0,PRODUCT(Tableau11[[#This Row],[TOTAL POINTS]],1/Tableau11[[#This Row],[TOTAL DES ENGAGES]]))</f>
        <v>0</v>
      </c>
      <c r="P82" s="9"/>
    </row>
    <row r="83" spans="1:16" ht="13.5" x14ac:dyDescent="0.25">
      <c r="A83" s="102">
        <f>RANK(Tableau11[[#This Row],[TOTAL POINTS]],Tableau11[TOTAL POINTS])</f>
        <v>68</v>
      </c>
      <c r="B83" s="6" t="s">
        <v>665</v>
      </c>
      <c r="C83" s="26"/>
      <c r="D83" s="15" t="s">
        <v>648</v>
      </c>
      <c r="E83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83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83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83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83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83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83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83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83" s="99">
        <f>Tableau11[[#This Row],[Engagés Etape n°1]]+Tableau11[[#This Row],[Engagés Etape n°2]]+Tableau11[[#This Row],[Engagés Etape n°3]]+Tableau11[[#This Row],[Engagés Etape n°4]]</f>
        <v>0</v>
      </c>
      <c r="N83" s="100">
        <f>SUM(Tableau11[[#This Row],[Points Etape n°1]],Tableau11[[#This Row],[Points Etape n°2]],Tableau11[[#This Row],[Points Etape n°3]],Tableau11[[#This Row],[Points Etape n°4]])</f>
        <v>0</v>
      </c>
      <c r="O83" s="101">
        <f>IF(Tableau11[[#This Row],[TOTAL DES ENGAGES]]=0,0,PRODUCT(Tableau11[[#This Row],[TOTAL POINTS]],1/Tableau11[[#This Row],[TOTAL DES ENGAGES]]))</f>
        <v>0</v>
      </c>
      <c r="P83" s="9"/>
    </row>
    <row r="84" spans="1:16" ht="13.5" x14ac:dyDescent="0.25">
      <c r="A84" s="102">
        <f>RANK(Tableau11[[#This Row],[TOTAL POINTS]],Tableau11[TOTAL POINTS])</f>
        <v>68</v>
      </c>
      <c r="B84" s="27" t="s">
        <v>44</v>
      </c>
      <c r="C84" s="15"/>
      <c r="D84" s="15" t="s">
        <v>714</v>
      </c>
      <c r="E84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84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84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84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84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84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84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84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84" s="99">
        <f>Tableau11[[#This Row],[Engagés Etape n°1]]+Tableau11[[#This Row],[Engagés Etape n°2]]+Tableau11[[#This Row],[Engagés Etape n°3]]+Tableau11[[#This Row],[Engagés Etape n°4]]</f>
        <v>0</v>
      </c>
      <c r="N84" s="100">
        <f>SUM(Tableau11[[#This Row],[Points Etape n°1]],Tableau11[[#This Row],[Points Etape n°2]],Tableau11[[#This Row],[Points Etape n°3]],Tableau11[[#This Row],[Points Etape n°4]])</f>
        <v>0</v>
      </c>
      <c r="O84" s="101">
        <f>IF(Tableau11[[#This Row],[TOTAL DES ENGAGES]]=0,0,PRODUCT(Tableau11[[#This Row],[TOTAL POINTS]],1/Tableau11[[#This Row],[TOTAL DES ENGAGES]]))</f>
        <v>0</v>
      </c>
      <c r="P84" s="9"/>
    </row>
    <row r="85" spans="1:16" ht="13.5" x14ac:dyDescent="0.25">
      <c r="A85" s="102">
        <f>RANK(Tableau11[[#This Row],[TOTAL POINTS]],Tableau11[TOTAL POINTS])</f>
        <v>68</v>
      </c>
      <c r="B85" s="27" t="s">
        <v>5041</v>
      </c>
      <c r="C85" s="15"/>
      <c r="D85" s="15" t="s">
        <v>2956</v>
      </c>
      <c r="E85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85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85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85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85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85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85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85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85" s="99">
        <f>Tableau11[[#This Row],[Engagés Etape n°1]]+Tableau11[[#This Row],[Engagés Etape n°2]]+Tableau11[[#This Row],[Engagés Etape n°3]]+Tableau11[[#This Row],[Engagés Etape n°4]]</f>
        <v>0</v>
      </c>
      <c r="N85" s="100">
        <f>SUM(Tableau11[[#This Row],[Points Etape n°1]],Tableau11[[#This Row],[Points Etape n°2]],Tableau11[[#This Row],[Points Etape n°3]],Tableau11[[#This Row],[Points Etape n°4]])</f>
        <v>0</v>
      </c>
      <c r="O85" s="101">
        <f>IF(Tableau11[[#This Row],[TOTAL DES ENGAGES]]=0,0,PRODUCT(Tableau11[[#This Row],[TOTAL POINTS]],1/Tableau11[[#This Row],[TOTAL DES ENGAGES]]))</f>
        <v>0</v>
      </c>
      <c r="P85" s="9"/>
    </row>
    <row r="86" spans="1:16" ht="13.5" x14ac:dyDescent="0.25">
      <c r="A86" s="102">
        <f>RANK(Tableau11[[#This Row],[TOTAL POINTS]],Tableau11[TOTAL POINTS])</f>
        <v>68</v>
      </c>
      <c r="B86" s="6" t="s">
        <v>662</v>
      </c>
      <c r="C86" s="26"/>
      <c r="D86" s="15" t="s">
        <v>648</v>
      </c>
      <c r="E86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86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86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86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86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86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86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86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86" s="99">
        <f>Tableau11[[#This Row],[Engagés Etape n°1]]+Tableau11[[#This Row],[Engagés Etape n°2]]+Tableau11[[#This Row],[Engagés Etape n°3]]+Tableau11[[#This Row],[Engagés Etape n°4]]</f>
        <v>0</v>
      </c>
      <c r="N86" s="100">
        <f>SUM(Tableau11[[#This Row],[Points Etape n°1]],Tableau11[[#This Row],[Points Etape n°2]],Tableau11[[#This Row],[Points Etape n°3]],Tableau11[[#This Row],[Points Etape n°4]])</f>
        <v>0</v>
      </c>
      <c r="O86" s="101">
        <f>IF(Tableau11[[#This Row],[TOTAL DES ENGAGES]]=0,0,PRODUCT(Tableau11[[#This Row],[TOTAL POINTS]],1/Tableau11[[#This Row],[TOTAL DES ENGAGES]]))</f>
        <v>0</v>
      </c>
      <c r="P86" s="9"/>
    </row>
    <row r="87" spans="1:16" ht="13.5" x14ac:dyDescent="0.25">
      <c r="A87" s="102">
        <f>RANK(Tableau11[[#This Row],[TOTAL POINTS]],Tableau11[TOTAL POINTS])</f>
        <v>68</v>
      </c>
      <c r="B87" s="27" t="s">
        <v>716</v>
      </c>
      <c r="C87" s="15"/>
      <c r="D87" s="15" t="s">
        <v>714</v>
      </c>
      <c r="E87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87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87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87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87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87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87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87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87" s="99">
        <f>Tableau11[[#This Row],[Engagés Etape n°1]]+Tableau11[[#This Row],[Engagés Etape n°2]]+Tableau11[[#This Row],[Engagés Etape n°3]]+Tableau11[[#This Row],[Engagés Etape n°4]]</f>
        <v>0</v>
      </c>
      <c r="N87" s="100">
        <f>SUM(Tableau11[[#This Row],[Points Etape n°1]],Tableau11[[#This Row],[Points Etape n°2]],Tableau11[[#This Row],[Points Etape n°3]],Tableau11[[#This Row],[Points Etape n°4]])</f>
        <v>0</v>
      </c>
      <c r="O87" s="101">
        <f>IF(Tableau11[[#This Row],[TOTAL DES ENGAGES]]=0,0,PRODUCT(Tableau11[[#This Row],[TOTAL POINTS]],1/Tableau11[[#This Row],[TOTAL DES ENGAGES]]))</f>
        <v>0</v>
      </c>
      <c r="P87" s="9"/>
    </row>
    <row r="88" spans="1:16" ht="13.5" x14ac:dyDescent="0.25">
      <c r="A88" s="103">
        <f>RANK(Tableau11[[#This Row],[TOTAL POINTS]],Tableau11[TOTAL POINTS])</f>
        <v>68</v>
      </c>
      <c r="B88" s="27" t="s">
        <v>717</v>
      </c>
      <c r="C88" s="15"/>
      <c r="D88" s="15" t="s">
        <v>714</v>
      </c>
      <c r="E88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88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88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88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88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88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88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88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88" s="99">
        <f>Tableau11[[#This Row],[Engagés Etape n°1]]+Tableau11[[#This Row],[Engagés Etape n°2]]+Tableau11[[#This Row],[Engagés Etape n°3]]+Tableau11[[#This Row],[Engagés Etape n°4]]</f>
        <v>0</v>
      </c>
      <c r="N88" s="100">
        <f>SUM(Tableau11[[#This Row],[Points Etape n°1]],Tableau11[[#This Row],[Points Etape n°2]],Tableau11[[#This Row],[Points Etape n°3]],Tableau11[[#This Row],[Points Etape n°4]])</f>
        <v>0</v>
      </c>
      <c r="O88" s="101">
        <f>IF(Tableau11[[#This Row],[TOTAL DES ENGAGES]]=0,0,PRODUCT(Tableau11[[#This Row],[TOTAL POINTS]],1/Tableau11[[#This Row],[TOTAL DES ENGAGES]]))</f>
        <v>0</v>
      </c>
      <c r="P88" s="9"/>
    </row>
    <row r="89" spans="1:16" ht="13.5" x14ac:dyDescent="0.25">
      <c r="A89" s="103">
        <f>RANK(Tableau11[[#This Row],[TOTAL POINTS]],Tableau11[TOTAL POINTS])</f>
        <v>68</v>
      </c>
      <c r="B89" s="27" t="s">
        <v>5042</v>
      </c>
      <c r="C89" s="15"/>
      <c r="D89" s="15" t="s">
        <v>2956</v>
      </c>
      <c r="E89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89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89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89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89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89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89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89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89" s="99">
        <f>Tableau11[[#This Row],[Engagés Etape n°1]]+Tableau11[[#This Row],[Engagés Etape n°2]]+Tableau11[[#This Row],[Engagés Etape n°3]]+Tableau11[[#This Row],[Engagés Etape n°4]]</f>
        <v>0</v>
      </c>
      <c r="N89" s="100">
        <f>SUM(Tableau11[[#This Row],[Points Etape n°1]],Tableau11[[#This Row],[Points Etape n°2]],Tableau11[[#This Row],[Points Etape n°3]],Tableau11[[#This Row],[Points Etape n°4]])</f>
        <v>0</v>
      </c>
      <c r="O89" s="101">
        <f>IF(Tableau11[[#This Row],[TOTAL DES ENGAGES]]=0,0,PRODUCT(Tableau11[[#This Row],[TOTAL POINTS]],1/Tableau11[[#This Row],[TOTAL DES ENGAGES]]))</f>
        <v>0</v>
      </c>
      <c r="P89" s="9"/>
    </row>
    <row r="90" spans="1:16" ht="13.5" x14ac:dyDescent="0.25">
      <c r="A90" s="103">
        <f>RANK(Tableau11[[#This Row],[TOTAL POINTS]],Tableau11[TOTAL POINTS])</f>
        <v>68</v>
      </c>
      <c r="B90" s="27" t="s">
        <v>2910</v>
      </c>
      <c r="C90" s="27"/>
      <c r="D90" s="15" t="s">
        <v>2957</v>
      </c>
      <c r="E90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90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90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90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90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90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90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90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90" s="99">
        <f>Tableau11[[#This Row],[Engagés Etape n°1]]+Tableau11[[#This Row],[Engagés Etape n°2]]+Tableau11[[#This Row],[Engagés Etape n°3]]+Tableau11[[#This Row],[Engagés Etape n°4]]</f>
        <v>0</v>
      </c>
      <c r="N90" s="100">
        <f>SUM(Tableau11[[#This Row],[Points Etape n°1]],Tableau11[[#This Row],[Points Etape n°2]],Tableau11[[#This Row],[Points Etape n°3]],Tableau11[[#This Row],[Points Etape n°4]])</f>
        <v>0</v>
      </c>
      <c r="O90" s="101">
        <f>IF(Tableau11[[#This Row],[TOTAL DES ENGAGES]]=0,0,PRODUCT(Tableau11[[#This Row],[TOTAL POINTS]],1/Tableau11[[#This Row],[TOTAL DES ENGAGES]]))</f>
        <v>0</v>
      </c>
      <c r="P90" s="9"/>
    </row>
    <row r="91" spans="1:16" ht="13.5" x14ac:dyDescent="0.25">
      <c r="A91" s="103">
        <f>RANK(Tableau11[[#This Row],[TOTAL POINTS]],Tableau11[TOTAL POINTS])</f>
        <v>68</v>
      </c>
      <c r="B91" s="6" t="s">
        <v>697</v>
      </c>
      <c r="C91" s="26"/>
      <c r="D91" s="15" t="s">
        <v>648</v>
      </c>
      <c r="E91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91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91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91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91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91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91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91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91" s="99">
        <f>Tableau11[[#This Row],[Engagés Etape n°1]]+Tableau11[[#This Row],[Engagés Etape n°2]]+Tableau11[[#This Row],[Engagés Etape n°3]]+Tableau11[[#This Row],[Engagés Etape n°4]]</f>
        <v>0</v>
      </c>
      <c r="N91" s="100">
        <f>SUM(Tableau11[[#This Row],[Points Etape n°1]],Tableau11[[#This Row],[Points Etape n°2]],Tableau11[[#This Row],[Points Etape n°3]],Tableau11[[#This Row],[Points Etape n°4]])</f>
        <v>0</v>
      </c>
      <c r="O91" s="101">
        <f>IF(Tableau11[[#This Row],[TOTAL DES ENGAGES]]=0,0,PRODUCT(Tableau11[[#This Row],[TOTAL POINTS]],1/Tableau11[[#This Row],[TOTAL DES ENGAGES]]))</f>
        <v>0</v>
      </c>
      <c r="P91" s="9"/>
    </row>
    <row r="92" spans="1:16" ht="13.5" x14ac:dyDescent="0.25">
      <c r="A92" s="103">
        <f>RANK(Tableau11[[#This Row],[TOTAL POINTS]],Tableau11[TOTAL POINTS])</f>
        <v>68</v>
      </c>
      <c r="B92" s="27" t="s">
        <v>314</v>
      </c>
      <c r="C92" s="15"/>
      <c r="D92" s="15" t="s">
        <v>714</v>
      </c>
      <c r="E92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92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92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92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92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92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92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92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92" s="99">
        <f>Tableau11[[#This Row],[Engagés Etape n°1]]+Tableau11[[#This Row],[Engagés Etape n°2]]+Tableau11[[#This Row],[Engagés Etape n°3]]+Tableau11[[#This Row],[Engagés Etape n°4]]</f>
        <v>0</v>
      </c>
      <c r="N92" s="100">
        <f>SUM(Tableau11[[#This Row],[Points Etape n°1]],Tableau11[[#This Row],[Points Etape n°2]],Tableau11[[#This Row],[Points Etape n°3]],Tableau11[[#This Row],[Points Etape n°4]])</f>
        <v>0</v>
      </c>
      <c r="O92" s="101">
        <f>IF(Tableau11[[#This Row],[TOTAL DES ENGAGES]]=0,0,PRODUCT(Tableau11[[#This Row],[TOTAL POINTS]],1/Tableau11[[#This Row],[TOTAL DES ENGAGES]]))</f>
        <v>0</v>
      </c>
      <c r="P92" s="9"/>
    </row>
    <row r="93" spans="1:16" ht="13.5" x14ac:dyDescent="0.25">
      <c r="A93" s="103">
        <f>RANK(Tableau11[[#This Row],[TOTAL POINTS]],Tableau11[TOTAL POINTS])</f>
        <v>68</v>
      </c>
      <c r="B93" s="27" t="s">
        <v>2911</v>
      </c>
      <c r="C93" s="27"/>
      <c r="D93" s="15" t="s">
        <v>2957</v>
      </c>
      <c r="E93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93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93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93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93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93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93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93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93" s="99">
        <f>Tableau11[[#This Row],[Engagés Etape n°1]]+Tableau11[[#This Row],[Engagés Etape n°2]]+Tableau11[[#This Row],[Engagés Etape n°3]]+Tableau11[[#This Row],[Engagés Etape n°4]]</f>
        <v>0</v>
      </c>
      <c r="N93" s="100">
        <f>SUM(Tableau11[[#This Row],[Points Etape n°1]],Tableau11[[#This Row],[Points Etape n°2]],Tableau11[[#This Row],[Points Etape n°3]],Tableau11[[#This Row],[Points Etape n°4]])</f>
        <v>0</v>
      </c>
      <c r="O93" s="101">
        <f>IF(Tableau11[[#This Row],[TOTAL DES ENGAGES]]=0,0,PRODUCT(Tableau11[[#This Row],[TOTAL POINTS]],1/Tableau11[[#This Row],[TOTAL DES ENGAGES]]))</f>
        <v>0</v>
      </c>
      <c r="P93" s="9"/>
    </row>
    <row r="94" spans="1:16" ht="13.5" x14ac:dyDescent="0.25">
      <c r="A94" s="103">
        <f>RANK(Tableau11[[#This Row],[TOTAL POINTS]],Tableau11[TOTAL POINTS])</f>
        <v>68</v>
      </c>
      <c r="B94" s="27" t="s">
        <v>718</v>
      </c>
      <c r="C94" s="15"/>
      <c r="D94" s="15" t="s">
        <v>714</v>
      </c>
      <c r="E94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94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94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94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94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94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94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94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94" s="99">
        <f>Tableau11[[#This Row],[Engagés Etape n°1]]+Tableau11[[#This Row],[Engagés Etape n°2]]+Tableau11[[#This Row],[Engagés Etape n°3]]+Tableau11[[#This Row],[Engagés Etape n°4]]</f>
        <v>0</v>
      </c>
      <c r="N94" s="100">
        <f>SUM(Tableau11[[#This Row],[Points Etape n°1]],Tableau11[[#This Row],[Points Etape n°2]],Tableau11[[#This Row],[Points Etape n°3]],Tableau11[[#This Row],[Points Etape n°4]])</f>
        <v>0</v>
      </c>
      <c r="O94" s="101">
        <f>IF(Tableau11[[#This Row],[TOTAL DES ENGAGES]]=0,0,PRODUCT(Tableau11[[#This Row],[TOTAL POINTS]],1/Tableau11[[#This Row],[TOTAL DES ENGAGES]]))</f>
        <v>0</v>
      </c>
      <c r="P94" s="9"/>
    </row>
    <row r="95" spans="1:16" ht="13.5" x14ac:dyDescent="0.25">
      <c r="A95" s="103">
        <f>RANK(Tableau11[[#This Row],[TOTAL POINTS]],Tableau11[TOTAL POINTS])</f>
        <v>68</v>
      </c>
      <c r="B95" s="27" t="s">
        <v>4524</v>
      </c>
      <c r="C95" s="15"/>
      <c r="D95" s="15" t="s">
        <v>2956</v>
      </c>
      <c r="E95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95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95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95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95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95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95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95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95" s="99">
        <f>Tableau11[[#This Row],[Engagés Etape n°1]]+Tableau11[[#This Row],[Engagés Etape n°2]]+Tableau11[[#This Row],[Engagés Etape n°3]]+Tableau11[[#This Row],[Engagés Etape n°4]]</f>
        <v>0</v>
      </c>
      <c r="N95" s="100">
        <f>SUM(Tableau11[[#This Row],[Points Etape n°1]],Tableau11[[#This Row],[Points Etape n°2]],Tableau11[[#This Row],[Points Etape n°3]],Tableau11[[#This Row],[Points Etape n°4]])</f>
        <v>0</v>
      </c>
      <c r="O95" s="101">
        <f>IF(Tableau11[[#This Row],[TOTAL DES ENGAGES]]=0,0,PRODUCT(Tableau11[[#This Row],[TOTAL POINTS]],1/Tableau11[[#This Row],[TOTAL DES ENGAGES]]))</f>
        <v>0</v>
      </c>
      <c r="P95" s="9"/>
    </row>
    <row r="96" spans="1:16" ht="13.5" x14ac:dyDescent="0.25">
      <c r="A96" s="103">
        <f>RANK(Tableau11[[#This Row],[TOTAL POINTS]],Tableau11[TOTAL POINTS])</f>
        <v>68</v>
      </c>
      <c r="B96" s="27" t="s">
        <v>5043</v>
      </c>
      <c r="C96" s="15"/>
      <c r="D96" s="15" t="s">
        <v>2956</v>
      </c>
      <c r="E96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96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96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96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96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96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96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96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96" s="99">
        <f>Tableau11[[#This Row],[Engagés Etape n°1]]+Tableau11[[#This Row],[Engagés Etape n°2]]+Tableau11[[#This Row],[Engagés Etape n°3]]+Tableau11[[#This Row],[Engagés Etape n°4]]</f>
        <v>0</v>
      </c>
      <c r="N96" s="100">
        <f>SUM(Tableau11[[#This Row],[Points Etape n°1]],Tableau11[[#This Row],[Points Etape n°2]],Tableau11[[#This Row],[Points Etape n°3]],Tableau11[[#This Row],[Points Etape n°4]])</f>
        <v>0</v>
      </c>
      <c r="O96" s="101">
        <f>IF(Tableau11[[#This Row],[TOTAL DES ENGAGES]]=0,0,PRODUCT(Tableau11[[#This Row],[TOTAL POINTS]],1/Tableau11[[#This Row],[TOTAL DES ENGAGES]]))</f>
        <v>0</v>
      </c>
      <c r="P96" s="9"/>
    </row>
    <row r="97" spans="1:16" ht="13.5" x14ac:dyDescent="0.25">
      <c r="A97" s="103">
        <f>RANK(Tableau11[[#This Row],[TOTAL POINTS]],Tableau11[TOTAL POINTS])</f>
        <v>68</v>
      </c>
      <c r="B97" s="6" t="s">
        <v>686</v>
      </c>
      <c r="C97" s="26"/>
      <c r="D97" s="15" t="s">
        <v>648</v>
      </c>
      <c r="E97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97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97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97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97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97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97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97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97" s="99">
        <f>Tableau11[[#This Row],[Engagés Etape n°1]]+Tableau11[[#This Row],[Engagés Etape n°2]]+Tableau11[[#This Row],[Engagés Etape n°3]]+Tableau11[[#This Row],[Engagés Etape n°4]]</f>
        <v>0</v>
      </c>
      <c r="N97" s="100">
        <f>SUM(Tableau11[[#This Row],[Points Etape n°1]],Tableau11[[#This Row],[Points Etape n°2]],Tableau11[[#This Row],[Points Etape n°3]],Tableau11[[#This Row],[Points Etape n°4]])</f>
        <v>0</v>
      </c>
      <c r="O97" s="101">
        <f>IF(Tableau11[[#This Row],[TOTAL DES ENGAGES]]=0,0,PRODUCT(Tableau11[[#This Row],[TOTAL POINTS]],1/Tableau11[[#This Row],[TOTAL DES ENGAGES]]))</f>
        <v>0</v>
      </c>
      <c r="P97" s="9"/>
    </row>
    <row r="98" spans="1:16" ht="13.5" x14ac:dyDescent="0.25">
      <c r="A98" s="103">
        <f>RANK(Tableau11[[#This Row],[TOTAL POINTS]],Tableau11[TOTAL POINTS])</f>
        <v>68</v>
      </c>
      <c r="B98" s="27" t="s">
        <v>5044</v>
      </c>
      <c r="C98" s="15"/>
      <c r="D98" s="15" t="s">
        <v>2956</v>
      </c>
      <c r="E98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98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98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98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98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98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98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98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98" s="99">
        <f>Tableau11[[#This Row],[Engagés Etape n°1]]+Tableau11[[#This Row],[Engagés Etape n°2]]+Tableau11[[#This Row],[Engagés Etape n°3]]+Tableau11[[#This Row],[Engagés Etape n°4]]</f>
        <v>0</v>
      </c>
      <c r="N98" s="100">
        <f>SUM(Tableau11[[#This Row],[Points Etape n°1]],Tableau11[[#This Row],[Points Etape n°2]],Tableau11[[#This Row],[Points Etape n°3]],Tableau11[[#This Row],[Points Etape n°4]])</f>
        <v>0</v>
      </c>
      <c r="O98" s="101">
        <f>IF(Tableau11[[#This Row],[TOTAL DES ENGAGES]]=0,0,PRODUCT(Tableau11[[#This Row],[TOTAL POINTS]],1/Tableau11[[#This Row],[TOTAL DES ENGAGES]]))</f>
        <v>0</v>
      </c>
      <c r="P98" s="9"/>
    </row>
    <row r="99" spans="1:16" ht="13.5" x14ac:dyDescent="0.25">
      <c r="A99" s="103">
        <f>RANK(Tableau11[[#This Row],[TOTAL POINTS]],Tableau11[TOTAL POINTS])</f>
        <v>68</v>
      </c>
      <c r="B99" s="6" t="s">
        <v>695</v>
      </c>
      <c r="C99" s="26"/>
      <c r="D99" s="15" t="s">
        <v>648</v>
      </c>
      <c r="E99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99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99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99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99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99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99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99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99" s="99">
        <f>Tableau11[[#This Row],[Engagés Etape n°1]]+Tableau11[[#This Row],[Engagés Etape n°2]]+Tableau11[[#This Row],[Engagés Etape n°3]]+Tableau11[[#This Row],[Engagés Etape n°4]]</f>
        <v>0</v>
      </c>
      <c r="N99" s="100">
        <f>SUM(Tableau11[[#This Row],[Points Etape n°1]],Tableau11[[#This Row],[Points Etape n°2]],Tableau11[[#This Row],[Points Etape n°3]],Tableau11[[#This Row],[Points Etape n°4]])</f>
        <v>0</v>
      </c>
      <c r="O99" s="101">
        <f>IF(Tableau11[[#This Row],[TOTAL DES ENGAGES]]=0,0,PRODUCT(Tableau11[[#This Row],[TOTAL POINTS]],1/Tableau11[[#This Row],[TOTAL DES ENGAGES]]))</f>
        <v>0</v>
      </c>
      <c r="P99" s="9"/>
    </row>
    <row r="100" spans="1:16" ht="13.5" x14ac:dyDescent="0.25">
      <c r="A100" s="103">
        <f>RANK(Tableau11[[#This Row],[TOTAL POINTS]],Tableau11[TOTAL POINTS])</f>
        <v>68</v>
      </c>
      <c r="B100" s="6" t="s">
        <v>670</v>
      </c>
      <c r="C100" s="26"/>
      <c r="D100" s="15" t="s">
        <v>648</v>
      </c>
      <c r="E100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00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00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00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00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00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00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00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00" s="99">
        <f>Tableau11[[#This Row],[Engagés Etape n°1]]+Tableau11[[#This Row],[Engagés Etape n°2]]+Tableau11[[#This Row],[Engagés Etape n°3]]+Tableau11[[#This Row],[Engagés Etape n°4]]</f>
        <v>0</v>
      </c>
      <c r="N100" s="100">
        <f>SUM(Tableau11[[#This Row],[Points Etape n°1]],Tableau11[[#This Row],[Points Etape n°2]],Tableau11[[#This Row],[Points Etape n°3]],Tableau11[[#This Row],[Points Etape n°4]])</f>
        <v>0</v>
      </c>
      <c r="O100" s="101">
        <f>IF(Tableau11[[#This Row],[TOTAL DES ENGAGES]]=0,0,PRODUCT(Tableau11[[#This Row],[TOTAL POINTS]],1/Tableau11[[#This Row],[TOTAL DES ENGAGES]]))</f>
        <v>0</v>
      </c>
      <c r="P100" s="9"/>
    </row>
    <row r="101" spans="1:16" ht="13.5" x14ac:dyDescent="0.25">
      <c r="A101" s="103">
        <f>RANK(Tableau11[[#This Row],[TOTAL POINTS]],Tableau11[TOTAL POINTS])</f>
        <v>68</v>
      </c>
      <c r="B101" s="27" t="s">
        <v>2915</v>
      </c>
      <c r="C101" s="27"/>
      <c r="D101" s="15" t="s">
        <v>2957</v>
      </c>
      <c r="E101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01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01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01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01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01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01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01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01" s="99">
        <f>Tableau11[[#This Row],[Engagés Etape n°1]]+Tableau11[[#This Row],[Engagés Etape n°2]]+Tableau11[[#This Row],[Engagés Etape n°3]]+Tableau11[[#This Row],[Engagés Etape n°4]]</f>
        <v>0</v>
      </c>
      <c r="N101" s="100">
        <f>SUM(Tableau11[[#This Row],[Points Etape n°1]],Tableau11[[#This Row],[Points Etape n°2]],Tableau11[[#This Row],[Points Etape n°3]],Tableau11[[#This Row],[Points Etape n°4]])</f>
        <v>0</v>
      </c>
      <c r="O101" s="101">
        <f>IF(Tableau11[[#This Row],[TOTAL DES ENGAGES]]=0,0,PRODUCT(Tableau11[[#This Row],[TOTAL POINTS]],1/Tableau11[[#This Row],[TOTAL DES ENGAGES]]))</f>
        <v>0</v>
      </c>
      <c r="P101" s="9"/>
    </row>
    <row r="102" spans="1:16" ht="13.5" x14ac:dyDescent="0.25">
      <c r="A102" s="103">
        <f>RANK(Tableau11[[#This Row],[TOTAL POINTS]],Tableau11[TOTAL POINTS])</f>
        <v>68</v>
      </c>
      <c r="B102" s="6" t="s">
        <v>698</v>
      </c>
      <c r="C102" s="26"/>
      <c r="D102" s="15" t="s">
        <v>648</v>
      </c>
      <c r="E102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02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02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02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02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02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02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02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02" s="99">
        <f>Tableau11[[#This Row],[Engagés Etape n°1]]+Tableau11[[#This Row],[Engagés Etape n°2]]+Tableau11[[#This Row],[Engagés Etape n°3]]+Tableau11[[#This Row],[Engagés Etape n°4]]</f>
        <v>0</v>
      </c>
      <c r="N102" s="100">
        <f>SUM(Tableau11[[#This Row],[Points Etape n°1]],Tableau11[[#This Row],[Points Etape n°2]],Tableau11[[#This Row],[Points Etape n°3]],Tableau11[[#This Row],[Points Etape n°4]])</f>
        <v>0</v>
      </c>
      <c r="O102" s="101">
        <f>IF(Tableau11[[#This Row],[TOTAL DES ENGAGES]]=0,0,PRODUCT(Tableau11[[#This Row],[TOTAL POINTS]],1/Tableau11[[#This Row],[TOTAL DES ENGAGES]]))</f>
        <v>0</v>
      </c>
      <c r="P102" s="9"/>
    </row>
    <row r="103" spans="1:16" ht="13.5" x14ac:dyDescent="0.25">
      <c r="A103" s="103">
        <f>RANK(Tableau11[[#This Row],[TOTAL POINTS]],Tableau11[TOTAL POINTS])</f>
        <v>68</v>
      </c>
      <c r="B103" s="6" t="s">
        <v>666</v>
      </c>
      <c r="C103" s="26"/>
      <c r="D103" s="15" t="s">
        <v>648</v>
      </c>
      <c r="E103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03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03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03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03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03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03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03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03" s="99">
        <f>Tableau11[[#This Row],[Engagés Etape n°1]]+Tableau11[[#This Row],[Engagés Etape n°2]]+Tableau11[[#This Row],[Engagés Etape n°3]]+Tableau11[[#This Row],[Engagés Etape n°4]]</f>
        <v>0</v>
      </c>
      <c r="N103" s="100">
        <f>SUM(Tableau11[[#This Row],[Points Etape n°1]],Tableau11[[#This Row],[Points Etape n°2]],Tableau11[[#This Row],[Points Etape n°3]],Tableau11[[#This Row],[Points Etape n°4]])</f>
        <v>0</v>
      </c>
      <c r="O103" s="101">
        <f>IF(Tableau11[[#This Row],[TOTAL DES ENGAGES]]=0,0,PRODUCT(Tableau11[[#This Row],[TOTAL POINTS]],1/Tableau11[[#This Row],[TOTAL DES ENGAGES]]))</f>
        <v>0</v>
      </c>
      <c r="P103" s="9"/>
    </row>
    <row r="104" spans="1:16" ht="13.5" x14ac:dyDescent="0.25">
      <c r="A104" s="103">
        <f>RANK(Tableau11[[#This Row],[TOTAL POINTS]],Tableau11[TOTAL POINTS])</f>
        <v>68</v>
      </c>
      <c r="B104" s="27" t="s">
        <v>719</v>
      </c>
      <c r="C104" s="15"/>
      <c r="D104" s="15" t="s">
        <v>714</v>
      </c>
      <c r="E104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04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04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04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04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04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04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04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04" s="99">
        <f>Tableau11[[#This Row],[Engagés Etape n°1]]+Tableau11[[#This Row],[Engagés Etape n°2]]+Tableau11[[#This Row],[Engagés Etape n°3]]+Tableau11[[#This Row],[Engagés Etape n°4]]</f>
        <v>0</v>
      </c>
      <c r="N104" s="100">
        <f>SUM(Tableau11[[#This Row],[Points Etape n°1]],Tableau11[[#This Row],[Points Etape n°2]],Tableau11[[#This Row],[Points Etape n°3]],Tableau11[[#This Row],[Points Etape n°4]])</f>
        <v>0</v>
      </c>
      <c r="O104" s="101">
        <f>IF(Tableau11[[#This Row],[TOTAL DES ENGAGES]]=0,0,PRODUCT(Tableau11[[#This Row],[TOTAL POINTS]],1/Tableau11[[#This Row],[TOTAL DES ENGAGES]]))</f>
        <v>0</v>
      </c>
      <c r="P104" s="9"/>
    </row>
    <row r="105" spans="1:16" ht="13.5" x14ac:dyDescent="0.25">
      <c r="A105" s="103">
        <f>RANK(Tableau11[[#This Row],[TOTAL POINTS]],Tableau11[TOTAL POINTS])</f>
        <v>68</v>
      </c>
      <c r="B105" s="27" t="s">
        <v>5045</v>
      </c>
      <c r="C105" s="15"/>
      <c r="D105" s="15" t="s">
        <v>2956</v>
      </c>
      <c r="E105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05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05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05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05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05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05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05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05" s="99">
        <f>Tableau11[[#This Row],[Engagés Etape n°1]]+Tableau11[[#This Row],[Engagés Etape n°2]]+Tableau11[[#This Row],[Engagés Etape n°3]]+Tableau11[[#This Row],[Engagés Etape n°4]]</f>
        <v>0</v>
      </c>
      <c r="N105" s="100">
        <f>SUM(Tableau11[[#This Row],[Points Etape n°1]],Tableau11[[#This Row],[Points Etape n°2]],Tableau11[[#This Row],[Points Etape n°3]],Tableau11[[#This Row],[Points Etape n°4]])</f>
        <v>0</v>
      </c>
      <c r="O105" s="101">
        <f>IF(Tableau11[[#This Row],[TOTAL DES ENGAGES]]=0,0,PRODUCT(Tableau11[[#This Row],[TOTAL POINTS]],1/Tableau11[[#This Row],[TOTAL DES ENGAGES]]))</f>
        <v>0</v>
      </c>
      <c r="P105" s="9"/>
    </row>
    <row r="106" spans="1:16" ht="13.5" x14ac:dyDescent="0.25">
      <c r="A106" s="103">
        <f>RANK(Tableau11[[#This Row],[TOTAL POINTS]],Tableau11[TOTAL POINTS])</f>
        <v>68</v>
      </c>
      <c r="B106" s="27" t="s">
        <v>5046</v>
      </c>
      <c r="C106" s="15"/>
      <c r="D106" s="15" t="s">
        <v>2956</v>
      </c>
      <c r="E106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06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06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06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06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06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06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06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06" s="99">
        <f>Tableau11[[#This Row],[Engagés Etape n°1]]+Tableau11[[#This Row],[Engagés Etape n°2]]+Tableau11[[#This Row],[Engagés Etape n°3]]+Tableau11[[#This Row],[Engagés Etape n°4]]</f>
        <v>0</v>
      </c>
      <c r="N106" s="100">
        <f>SUM(Tableau11[[#This Row],[Points Etape n°1]],Tableau11[[#This Row],[Points Etape n°2]],Tableau11[[#This Row],[Points Etape n°3]],Tableau11[[#This Row],[Points Etape n°4]])</f>
        <v>0</v>
      </c>
      <c r="O106" s="101">
        <f>IF(Tableau11[[#This Row],[TOTAL DES ENGAGES]]=0,0,PRODUCT(Tableau11[[#This Row],[TOTAL POINTS]],1/Tableau11[[#This Row],[TOTAL DES ENGAGES]]))</f>
        <v>0</v>
      </c>
      <c r="P106" s="9"/>
    </row>
    <row r="107" spans="1:16" ht="13.5" x14ac:dyDescent="0.25">
      <c r="A107" s="103">
        <f>RANK(Tableau11[[#This Row],[TOTAL POINTS]],Tableau11[TOTAL POINTS])</f>
        <v>68</v>
      </c>
      <c r="B107" s="27" t="s">
        <v>5047</v>
      </c>
      <c r="C107" s="15"/>
      <c r="D107" s="15" t="s">
        <v>2956</v>
      </c>
      <c r="E107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07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07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07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07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07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07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07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07" s="99">
        <f>Tableau11[[#This Row],[Engagés Etape n°1]]+Tableau11[[#This Row],[Engagés Etape n°2]]+Tableau11[[#This Row],[Engagés Etape n°3]]+Tableau11[[#This Row],[Engagés Etape n°4]]</f>
        <v>0</v>
      </c>
      <c r="N107" s="100">
        <f>SUM(Tableau11[[#This Row],[Points Etape n°1]],Tableau11[[#This Row],[Points Etape n°2]],Tableau11[[#This Row],[Points Etape n°3]],Tableau11[[#This Row],[Points Etape n°4]])</f>
        <v>0</v>
      </c>
      <c r="O107" s="101">
        <f>IF(Tableau11[[#This Row],[TOTAL DES ENGAGES]]=0,0,PRODUCT(Tableau11[[#This Row],[TOTAL POINTS]],1/Tableau11[[#This Row],[TOTAL DES ENGAGES]]))</f>
        <v>0</v>
      </c>
      <c r="P107" s="9"/>
    </row>
    <row r="108" spans="1:16" ht="13.5" x14ac:dyDescent="0.25">
      <c r="A108" s="103">
        <f>RANK(Tableau11[[#This Row],[TOTAL POINTS]],Tableau11[TOTAL POINTS])</f>
        <v>68</v>
      </c>
      <c r="B108" s="27" t="s">
        <v>4920</v>
      </c>
      <c r="C108" s="15"/>
      <c r="D108" s="15" t="s">
        <v>2956</v>
      </c>
      <c r="E108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08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08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08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08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08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08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08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08" s="99">
        <f>Tableau11[[#This Row],[Engagés Etape n°1]]+Tableau11[[#This Row],[Engagés Etape n°2]]+Tableau11[[#This Row],[Engagés Etape n°3]]+Tableau11[[#This Row],[Engagés Etape n°4]]</f>
        <v>0</v>
      </c>
      <c r="N108" s="100">
        <f>SUM(Tableau11[[#This Row],[Points Etape n°1]],Tableau11[[#This Row],[Points Etape n°2]],Tableau11[[#This Row],[Points Etape n°3]],Tableau11[[#This Row],[Points Etape n°4]])</f>
        <v>0</v>
      </c>
      <c r="O108" s="101">
        <f>IF(Tableau11[[#This Row],[TOTAL DES ENGAGES]]=0,0,PRODUCT(Tableau11[[#This Row],[TOTAL POINTS]],1/Tableau11[[#This Row],[TOTAL DES ENGAGES]]))</f>
        <v>0</v>
      </c>
      <c r="P108" s="9"/>
    </row>
    <row r="109" spans="1:16" ht="13.5" x14ac:dyDescent="0.25">
      <c r="A109" s="103">
        <f>RANK(Tableau11[[#This Row],[TOTAL POINTS]],Tableau11[TOTAL POINTS])</f>
        <v>68</v>
      </c>
      <c r="B109" s="6" t="s">
        <v>676</v>
      </c>
      <c r="C109" s="26"/>
      <c r="D109" s="15" t="s">
        <v>648</v>
      </c>
      <c r="E109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09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09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09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09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09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09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09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09" s="99">
        <f>Tableau11[[#This Row],[Engagés Etape n°1]]+Tableau11[[#This Row],[Engagés Etape n°2]]+Tableau11[[#This Row],[Engagés Etape n°3]]+Tableau11[[#This Row],[Engagés Etape n°4]]</f>
        <v>0</v>
      </c>
      <c r="N109" s="100">
        <f>SUM(Tableau11[[#This Row],[Points Etape n°1]],Tableau11[[#This Row],[Points Etape n°2]],Tableau11[[#This Row],[Points Etape n°3]],Tableau11[[#This Row],[Points Etape n°4]])</f>
        <v>0</v>
      </c>
      <c r="O109" s="101">
        <f>IF(Tableau11[[#This Row],[TOTAL DES ENGAGES]]=0,0,PRODUCT(Tableau11[[#This Row],[TOTAL POINTS]],1/Tableau11[[#This Row],[TOTAL DES ENGAGES]]))</f>
        <v>0</v>
      </c>
      <c r="P109" s="9"/>
    </row>
    <row r="110" spans="1:16" ht="13.5" x14ac:dyDescent="0.25">
      <c r="A110" s="103">
        <f>RANK(Tableau11[[#This Row],[TOTAL POINTS]],Tableau11[TOTAL POINTS])</f>
        <v>68</v>
      </c>
      <c r="B110" s="27" t="s">
        <v>4555</v>
      </c>
      <c r="C110" s="15"/>
      <c r="D110" s="15" t="s">
        <v>2956</v>
      </c>
      <c r="E110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10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10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10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10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10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10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10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10" s="99">
        <f>Tableau11[[#This Row],[Engagés Etape n°1]]+Tableau11[[#This Row],[Engagés Etape n°2]]+Tableau11[[#This Row],[Engagés Etape n°3]]+Tableau11[[#This Row],[Engagés Etape n°4]]</f>
        <v>0</v>
      </c>
      <c r="N110" s="100">
        <f>SUM(Tableau11[[#This Row],[Points Etape n°1]],Tableau11[[#This Row],[Points Etape n°2]],Tableau11[[#This Row],[Points Etape n°3]],Tableau11[[#This Row],[Points Etape n°4]])</f>
        <v>0</v>
      </c>
      <c r="O110" s="101">
        <f>IF(Tableau11[[#This Row],[TOTAL DES ENGAGES]]=0,0,PRODUCT(Tableau11[[#This Row],[TOTAL POINTS]],1/Tableau11[[#This Row],[TOTAL DES ENGAGES]]))</f>
        <v>0</v>
      </c>
      <c r="P110" s="9"/>
    </row>
    <row r="111" spans="1:16" ht="13.5" x14ac:dyDescent="0.25">
      <c r="A111" s="103">
        <f>RANK(Tableau11[[#This Row],[TOTAL POINTS]],Tableau11[TOTAL POINTS])</f>
        <v>68</v>
      </c>
      <c r="B111" s="6" t="s">
        <v>672</v>
      </c>
      <c r="C111" s="26"/>
      <c r="D111" s="15" t="s">
        <v>648</v>
      </c>
      <c r="E111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11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11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11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11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11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11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11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11" s="99">
        <f>Tableau11[[#This Row],[Engagés Etape n°1]]+Tableau11[[#This Row],[Engagés Etape n°2]]+Tableau11[[#This Row],[Engagés Etape n°3]]+Tableau11[[#This Row],[Engagés Etape n°4]]</f>
        <v>0</v>
      </c>
      <c r="N111" s="100">
        <f>SUM(Tableau11[[#This Row],[Points Etape n°1]],Tableau11[[#This Row],[Points Etape n°2]],Tableau11[[#This Row],[Points Etape n°3]],Tableau11[[#This Row],[Points Etape n°4]])</f>
        <v>0</v>
      </c>
      <c r="O111" s="101">
        <f>IF(Tableau11[[#This Row],[TOTAL DES ENGAGES]]=0,0,PRODUCT(Tableau11[[#This Row],[TOTAL POINTS]],1/Tableau11[[#This Row],[TOTAL DES ENGAGES]]))</f>
        <v>0</v>
      </c>
      <c r="P111" s="9"/>
    </row>
    <row r="112" spans="1:16" ht="13.5" x14ac:dyDescent="0.25">
      <c r="A112" s="103">
        <f>RANK(Tableau11[[#This Row],[TOTAL POINTS]],Tableau11[TOTAL POINTS])</f>
        <v>68</v>
      </c>
      <c r="B112" s="27" t="s">
        <v>720</v>
      </c>
      <c r="C112" s="15"/>
      <c r="D112" s="15" t="s">
        <v>714</v>
      </c>
      <c r="E112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12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12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12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12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12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12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12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12" s="99">
        <f>Tableau11[[#This Row],[Engagés Etape n°1]]+Tableau11[[#This Row],[Engagés Etape n°2]]+Tableau11[[#This Row],[Engagés Etape n°3]]+Tableau11[[#This Row],[Engagés Etape n°4]]</f>
        <v>0</v>
      </c>
      <c r="N112" s="100">
        <f>SUM(Tableau11[[#This Row],[Points Etape n°1]],Tableau11[[#This Row],[Points Etape n°2]],Tableau11[[#This Row],[Points Etape n°3]],Tableau11[[#This Row],[Points Etape n°4]])</f>
        <v>0</v>
      </c>
      <c r="O112" s="101">
        <f>IF(Tableau11[[#This Row],[TOTAL DES ENGAGES]]=0,0,PRODUCT(Tableau11[[#This Row],[TOTAL POINTS]],1/Tableau11[[#This Row],[TOTAL DES ENGAGES]]))</f>
        <v>0</v>
      </c>
      <c r="P112" s="9"/>
    </row>
    <row r="113" spans="1:16" ht="13.5" x14ac:dyDescent="0.25">
      <c r="A113" s="103">
        <f>RANK(Tableau11[[#This Row],[TOTAL POINTS]],Tableau11[TOTAL POINTS])</f>
        <v>68</v>
      </c>
      <c r="B113" s="6" t="s">
        <v>706</v>
      </c>
      <c r="C113" s="26"/>
      <c r="D113" s="15" t="s">
        <v>648</v>
      </c>
      <c r="E113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13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13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13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13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13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13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13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13" s="99">
        <f>Tableau11[[#This Row],[Engagés Etape n°1]]+Tableau11[[#This Row],[Engagés Etape n°2]]+Tableau11[[#This Row],[Engagés Etape n°3]]+Tableau11[[#This Row],[Engagés Etape n°4]]</f>
        <v>0</v>
      </c>
      <c r="N113" s="100">
        <f>SUM(Tableau11[[#This Row],[Points Etape n°1]],Tableau11[[#This Row],[Points Etape n°2]],Tableau11[[#This Row],[Points Etape n°3]],Tableau11[[#This Row],[Points Etape n°4]])</f>
        <v>0</v>
      </c>
      <c r="O113" s="101">
        <f>IF(Tableau11[[#This Row],[TOTAL DES ENGAGES]]=0,0,PRODUCT(Tableau11[[#This Row],[TOTAL POINTS]],1/Tableau11[[#This Row],[TOTAL DES ENGAGES]]))</f>
        <v>0</v>
      </c>
      <c r="P113" s="9"/>
    </row>
    <row r="114" spans="1:16" ht="13.5" x14ac:dyDescent="0.25">
      <c r="A114" s="103">
        <f>RANK(Tableau11[[#This Row],[TOTAL POINTS]],Tableau11[TOTAL POINTS])</f>
        <v>68</v>
      </c>
      <c r="B114" s="27" t="s">
        <v>4611</v>
      </c>
      <c r="C114" s="15"/>
      <c r="D114" s="15" t="s">
        <v>2956</v>
      </c>
      <c r="E114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14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14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14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14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14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14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14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14" s="99">
        <f>Tableau11[[#This Row],[Engagés Etape n°1]]+Tableau11[[#This Row],[Engagés Etape n°2]]+Tableau11[[#This Row],[Engagés Etape n°3]]+Tableau11[[#This Row],[Engagés Etape n°4]]</f>
        <v>0</v>
      </c>
      <c r="N114" s="100">
        <f>SUM(Tableau11[[#This Row],[Points Etape n°1]],Tableau11[[#This Row],[Points Etape n°2]],Tableau11[[#This Row],[Points Etape n°3]],Tableau11[[#This Row],[Points Etape n°4]])</f>
        <v>0</v>
      </c>
      <c r="O114" s="101">
        <f>IF(Tableau11[[#This Row],[TOTAL DES ENGAGES]]=0,0,PRODUCT(Tableau11[[#This Row],[TOTAL POINTS]],1/Tableau11[[#This Row],[TOTAL DES ENGAGES]]))</f>
        <v>0</v>
      </c>
      <c r="P114" s="9"/>
    </row>
    <row r="115" spans="1:16" ht="13.5" x14ac:dyDescent="0.25">
      <c r="A115" s="103">
        <f>RANK(Tableau11[[#This Row],[TOTAL POINTS]],Tableau11[TOTAL POINTS])</f>
        <v>68</v>
      </c>
      <c r="B115" s="6" t="s">
        <v>667</v>
      </c>
      <c r="C115" s="26"/>
      <c r="D115" s="15" t="s">
        <v>648</v>
      </c>
      <c r="E115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15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15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15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15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15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15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15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15" s="99">
        <f>Tableau11[[#This Row],[Engagés Etape n°1]]+Tableau11[[#This Row],[Engagés Etape n°2]]+Tableau11[[#This Row],[Engagés Etape n°3]]+Tableau11[[#This Row],[Engagés Etape n°4]]</f>
        <v>0</v>
      </c>
      <c r="N115" s="100">
        <f>SUM(Tableau11[[#This Row],[Points Etape n°1]],Tableau11[[#This Row],[Points Etape n°2]],Tableau11[[#This Row],[Points Etape n°3]],Tableau11[[#This Row],[Points Etape n°4]])</f>
        <v>0</v>
      </c>
      <c r="O115" s="101">
        <f>IF(Tableau11[[#This Row],[TOTAL DES ENGAGES]]=0,0,PRODUCT(Tableau11[[#This Row],[TOTAL POINTS]],1/Tableau11[[#This Row],[TOTAL DES ENGAGES]]))</f>
        <v>0</v>
      </c>
      <c r="P115" s="9"/>
    </row>
    <row r="116" spans="1:16" ht="13.5" x14ac:dyDescent="0.25">
      <c r="A116" s="103">
        <f>RANK(Tableau11[[#This Row],[TOTAL POINTS]],Tableau11[TOTAL POINTS])</f>
        <v>68</v>
      </c>
      <c r="B116" s="27" t="s">
        <v>2922</v>
      </c>
      <c r="C116" s="27"/>
      <c r="D116" s="15" t="s">
        <v>2957</v>
      </c>
      <c r="E116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16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16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16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16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16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16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16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16" s="99">
        <f>Tableau11[[#This Row],[Engagés Etape n°1]]+Tableau11[[#This Row],[Engagés Etape n°2]]+Tableau11[[#This Row],[Engagés Etape n°3]]+Tableau11[[#This Row],[Engagés Etape n°4]]</f>
        <v>0</v>
      </c>
      <c r="N116" s="100">
        <f>SUM(Tableau11[[#This Row],[Points Etape n°1]],Tableau11[[#This Row],[Points Etape n°2]],Tableau11[[#This Row],[Points Etape n°3]],Tableau11[[#This Row],[Points Etape n°4]])</f>
        <v>0</v>
      </c>
      <c r="O116" s="101">
        <f>IF(Tableau11[[#This Row],[TOTAL DES ENGAGES]]=0,0,PRODUCT(Tableau11[[#This Row],[TOTAL POINTS]],1/Tableau11[[#This Row],[TOTAL DES ENGAGES]]))</f>
        <v>0</v>
      </c>
      <c r="P116" s="9"/>
    </row>
    <row r="117" spans="1:16" ht="13.5" x14ac:dyDescent="0.25">
      <c r="A117" s="103">
        <f>RANK(Tableau11[[#This Row],[TOTAL POINTS]],Tableau11[TOTAL POINTS])</f>
        <v>68</v>
      </c>
      <c r="B117" s="6" t="s">
        <v>675</v>
      </c>
      <c r="C117" s="26"/>
      <c r="D117" s="15" t="s">
        <v>648</v>
      </c>
      <c r="E117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17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17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17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17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17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17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17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17" s="99">
        <f>Tableau11[[#This Row],[Engagés Etape n°1]]+Tableau11[[#This Row],[Engagés Etape n°2]]+Tableau11[[#This Row],[Engagés Etape n°3]]+Tableau11[[#This Row],[Engagés Etape n°4]]</f>
        <v>0</v>
      </c>
      <c r="N117" s="100">
        <f>SUM(Tableau11[[#This Row],[Points Etape n°1]],Tableau11[[#This Row],[Points Etape n°2]],Tableau11[[#This Row],[Points Etape n°3]],Tableau11[[#This Row],[Points Etape n°4]])</f>
        <v>0</v>
      </c>
      <c r="O117" s="101">
        <f>IF(Tableau11[[#This Row],[TOTAL DES ENGAGES]]=0,0,PRODUCT(Tableau11[[#This Row],[TOTAL POINTS]],1/Tableau11[[#This Row],[TOTAL DES ENGAGES]]))</f>
        <v>0</v>
      </c>
      <c r="P117" s="9"/>
    </row>
    <row r="118" spans="1:16" ht="13.5" x14ac:dyDescent="0.25">
      <c r="A118" s="103">
        <f>RANK(Tableau11[[#This Row],[TOTAL POINTS]],Tableau11[TOTAL POINTS])</f>
        <v>68</v>
      </c>
      <c r="B118" s="27" t="s">
        <v>2923</v>
      </c>
      <c r="C118" s="27"/>
      <c r="D118" s="15" t="s">
        <v>2957</v>
      </c>
      <c r="E118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18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18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18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18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18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18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18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18" s="99">
        <f>Tableau11[[#This Row],[Engagés Etape n°1]]+Tableau11[[#This Row],[Engagés Etape n°2]]+Tableau11[[#This Row],[Engagés Etape n°3]]+Tableau11[[#This Row],[Engagés Etape n°4]]</f>
        <v>0</v>
      </c>
      <c r="N118" s="100">
        <f>SUM(Tableau11[[#This Row],[Points Etape n°1]],Tableau11[[#This Row],[Points Etape n°2]],Tableau11[[#This Row],[Points Etape n°3]],Tableau11[[#This Row],[Points Etape n°4]])</f>
        <v>0</v>
      </c>
      <c r="O118" s="101">
        <f>IF(Tableau11[[#This Row],[TOTAL DES ENGAGES]]=0,0,PRODUCT(Tableau11[[#This Row],[TOTAL POINTS]],1/Tableau11[[#This Row],[TOTAL DES ENGAGES]]))</f>
        <v>0</v>
      </c>
      <c r="P118" s="9"/>
    </row>
    <row r="119" spans="1:16" ht="13.5" x14ac:dyDescent="0.25">
      <c r="A119" s="103">
        <f>RANK(Tableau11[[#This Row],[TOTAL POINTS]],Tableau11[TOTAL POINTS])</f>
        <v>68</v>
      </c>
      <c r="B119" s="27" t="s">
        <v>2925</v>
      </c>
      <c r="C119" s="27"/>
      <c r="D119" s="15" t="s">
        <v>2957</v>
      </c>
      <c r="E119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19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19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19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19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19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19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19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19" s="99">
        <f>Tableau11[[#This Row],[Engagés Etape n°1]]+Tableau11[[#This Row],[Engagés Etape n°2]]+Tableau11[[#This Row],[Engagés Etape n°3]]+Tableau11[[#This Row],[Engagés Etape n°4]]</f>
        <v>0</v>
      </c>
      <c r="N119" s="100">
        <f>SUM(Tableau11[[#This Row],[Points Etape n°1]],Tableau11[[#This Row],[Points Etape n°2]],Tableau11[[#This Row],[Points Etape n°3]],Tableau11[[#This Row],[Points Etape n°4]])</f>
        <v>0</v>
      </c>
      <c r="O119" s="101">
        <f>IF(Tableau11[[#This Row],[TOTAL DES ENGAGES]]=0,0,PRODUCT(Tableau11[[#This Row],[TOTAL POINTS]],1/Tableau11[[#This Row],[TOTAL DES ENGAGES]]))</f>
        <v>0</v>
      </c>
      <c r="P119" s="9"/>
    </row>
    <row r="120" spans="1:16" ht="13.5" x14ac:dyDescent="0.25">
      <c r="A120" s="103">
        <f>RANK(Tableau11[[#This Row],[TOTAL POINTS]],Tableau11[TOTAL POINTS])</f>
        <v>68</v>
      </c>
      <c r="B120" s="27" t="s">
        <v>2928</v>
      </c>
      <c r="C120" s="27"/>
      <c r="D120" s="15" t="s">
        <v>2957</v>
      </c>
      <c r="E120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20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20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20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20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20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20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20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20" s="99">
        <f>Tableau11[[#This Row],[Engagés Etape n°1]]+Tableau11[[#This Row],[Engagés Etape n°2]]+Tableau11[[#This Row],[Engagés Etape n°3]]+Tableau11[[#This Row],[Engagés Etape n°4]]</f>
        <v>0</v>
      </c>
      <c r="N120" s="100">
        <f>SUM(Tableau11[[#This Row],[Points Etape n°1]],Tableau11[[#This Row],[Points Etape n°2]],Tableau11[[#This Row],[Points Etape n°3]],Tableau11[[#This Row],[Points Etape n°4]])</f>
        <v>0</v>
      </c>
      <c r="O120" s="101">
        <f>IF(Tableau11[[#This Row],[TOTAL DES ENGAGES]]=0,0,PRODUCT(Tableau11[[#This Row],[TOTAL POINTS]],1/Tableau11[[#This Row],[TOTAL DES ENGAGES]]))</f>
        <v>0</v>
      </c>
      <c r="P120" s="9"/>
    </row>
    <row r="121" spans="1:16" ht="13.5" x14ac:dyDescent="0.25">
      <c r="A121" s="103">
        <f>RANK(Tableau11[[#This Row],[TOTAL POINTS]],Tableau11[TOTAL POINTS])</f>
        <v>68</v>
      </c>
      <c r="B121" s="27" t="s">
        <v>5048</v>
      </c>
      <c r="C121" s="15"/>
      <c r="D121" s="15" t="s">
        <v>2956</v>
      </c>
      <c r="E121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21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21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21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21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21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21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21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21" s="99">
        <f>Tableau11[[#This Row],[Engagés Etape n°1]]+Tableau11[[#This Row],[Engagés Etape n°2]]+Tableau11[[#This Row],[Engagés Etape n°3]]+Tableau11[[#This Row],[Engagés Etape n°4]]</f>
        <v>0</v>
      </c>
      <c r="N121" s="100">
        <f>SUM(Tableau11[[#This Row],[Points Etape n°1]],Tableau11[[#This Row],[Points Etape n°2]],Tableau11[[#This Row],[Points Etape n°3]],Tableau11[[#This Row],[Points Etape n°4]])</f>
        <v>0</v>
      </c>
      <c r="O121" s="101">
        <f>IF(Tableau11[[#This Row],[TOTAL DES ENGAGES]]=0,0,PRODUCT(Tableau11[[#This Row],[TOTAL POINTS]],1/Tableau11[[#This Row],[TOTAL DES ENGAGES]]))</f>
        <v>0</v>
      </c>
      <c r="P121" s="9"/>
    </row>
    <row r="122" spans="1:16" ht="13.5" x14ac:dyDescent="0.25">
      <c r="A122" s="103">
        <f>RANK(Tableau11[[#This Row],[TOTAL POINTS]],Tableau11[TOTAL POINTS])</f>
        <v>68</v>
      </c>
      <c r="B122" s="27" t="s">
        <v>34</v>
      </c>
      <c r="C122" s="15"/>
      <c r="D122" s="15" t="s">
        <v>714</v>
      </c>
      <c r="E122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22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22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22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22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22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22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22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22" s="99">
        <f>Tableau11[[#This Row],[Engagés Etape n°1]]+Tableau11[[#This Row],[Engagés Etape n°2]]+Tableau11[[#This Row],[Engagés Etape n°3]]+Tableau11[[#This Row],[Engagés Etape n°4]]</f>
        <v>0</v>
      </c>
      <c r="N122" s="100">
        <f>SUM(Tableau11[[#This Row],[Points Etape n°1]],Tableau11[[#This Row],[Points Etape n°2]],Tableau11[[#This Row],[Points Etape n°3]],Tableau11[[#This Row],[Points Etape n°4]])</f>
        <v>0</v>
      </c>
      <c r="O122" s="101">
        <f>IF(Tableau11[[#This Row],[TOTAL DES ENGAGES]]=0,0,PRODUCT(Tableau11[[#This Row],[TOTAL POINTS]],1/Tableau11[[#This Row],[TOTAL DES ENGAGES]]))</f>
        <v>0</v>
      </c>
      <c r="P122" s="9"/>
    </row>
    <row r="123" spans="1:16" ht="13.5" x14ac:dyDescent="0.25">
      <c r="A123" s="103">
        <f>RANK(Tableau11[[#This Row],[TOTAL POINTS]],Tableau11[TOTAL POINTS])</f>
        <v>68</v>
      </c>
      <c r="B123" s="27" t="s">
        <v>4440</v>
      </c>
      <c r="C123" s="15"/>
      <c r="D123" s="15" t="s">
        <v>2956</v>
      </c>
      <c r="E123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23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23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23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23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23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23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23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23" s="99">
        <f>Tableau11[[#This Row],[Engagés Etape n°1]]+Tableau11[[#This Row],[Engagés Etape n°2]]+Tableau11[[#This Row],[Engagés Etape n°3]]+Tableau11[[#This Row],[Engagés Etape n°4]]</f>
        <v>0</v>
      </c>
      <c r="N123" s="100">
        <f>SUM(Tableau11[[#This Row],[Points Etape n°1]],Tableau11[[#This Row],[Points Etape n°2]],Tableau11[[#This Row],[Points Etape n°3]],Tableau11[[#This Row],[Points Etape n°4]])</f>
        <v>0</v>
      </c>
      <c r="O123" s="101">
        <f>IF(Tableau11[[#This Row],[TOTAL DES ENGAGES]]=0,0,PRODUCT(Tableau11[[#This Row],[TOTAL POINTS]],1/Tableau11[[#This Row],[TOTAL DES ENGAGES]]))</f>
        <v>0</v>
      </c>
      <c r="P123" s="9"/>
    </row>
    <row r="124" spans="1:16" ht="13.5" x14ac:dyDescent="0.25">
      <c r="A124" s="103">
        <f>RANK(Tableau11[[#This Row],[TOTAL POINTS]],Tableau11[TOTAL POINTS])</f>
        <v>68</v>
      </c>
      <c r="B124" s="6" t="s">
        <v>712</v>
      </c>
      <c r="C124" s="26"/>
      <c r="D124" s="15" t="s">
        <v>648</v>
      </c>
      <c r="E124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24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24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24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24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24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24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24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24" s="99">
        <f>Tableau11[[#This Row],[Engagés Etape n°1]]+Tableau11[[#This Row],[Engagés Etape n°2]]+Tableau11[[#This Row],[Engagés Etape n°3]]+Tableau11[[#This Row],[Engagés Etape n°4]]</f>
        <v>0</v>
      </c>
      <c r="N124" s="100">
        <f>SUM(Tableau11[[#This Row],[Points Etape n°1]],Tableau11[[#This Row],[Points Etape n°2]],Tableau11[[#This Row],[Points Etape n°3]],Tableau11[[#This Row],[Points Etape n°4]])</f>
        <v>0</v>
      </c>
      <c r="O124" s="101">
        <f>IF(Tableau11[[#This Row],[TOTAL DES ENGAGES]]=0,0,PRODUCT(Tableau11[[#This Row],[TOTAL POINTS]],1/Tableau11[[#This Row],[TOTAL DES ENGAGES]]))</f>
        <v>0</v>
      </c>
      <c r="P124" s="9"/>
    </row>
    <row r="125" spans="1:16" ht="13.5" x14ac:dyDescent="0.25">
      <c r="A125" s="103">
        <f>RANK(Tableau11[[#This Row],[TOTAL POINTS]],Tableau11[TOTAL POINTS])</f>
        <v>68</v>
      </c>
      <c r="B125" s="27" t="s">
        <v>5049</v>
      </c>
      <c r="C125" s="15"/>
      <c r="D125" s="15" t="s">
        <v>2956</v>
      </c>
      <c r="E125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25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25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25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25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25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25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25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25" s="99">
        <f>Tableau11[[#This Row],[Engagés Etape n°1]]+Tableau11[[#This Row],[Engagés Etape n°2]]+Tableau11[[#This Row],[Engagés Etape n°3]]+Tableau11[[#This Row],[Engagés Etape n°4]]</f>
        <v>0</v>
      </c>
      <c r="N125" s="100">
        <f>SUM(Tableau11[[#This Row],[Points Etape n°1]],Tableau11[[#This Row],[Points Etape n°2]],Tableau11[[#This Row],[Points Etape n°3]],Tableau11[[#This Row],[Points Etape n°4]])</f>
        <v>0</v>
      </c>
      <c r="O125" s="101">
        <f>IF(Tableau11[[#This Row],[TOTAL DES ENGAGES]]=0,0,PRODUCT(Tableau11[[#This Row],[TOTAL POINTS]],1/Tableau11[[#This Row],[TOTAL DES ENGAGES]]))</f>
        <v>0</v>
      </c>
      <c r="P125" s="9"/>
    </row>
    <row r="126" spans="1:16" ht="13.5" x14ac:dyDescent="0.25">
      <c r="A126" s="103">
        <f>RANK(Tableau11[[#This Row],[TOTAL POINTS]],Tableau11[TOTAL POINTS])</f>
        <v>68</v>
      </c>
      <c r="B126" s="27" t="s">
        <v>4063</v>
      </c>
      <c r="C126" s="15"/>
      <c r="D126" s="15" t="s">
        <v>2956</v>
      </c>
      <c r="E126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26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26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26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26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26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26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26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26" s="99">
        <f>Tableau11[[#This Row],[Engagés Etape n°1]]+Tableau11[[#This Row],[Engagés Etape n°2]]+Tableau11[[#This Row],[Engagés Etape n°3]]+Tableau11[[#This Row],[Engagés Etape n°4]]</f>
        <v>0</v>
      </c>
      <c r="N126" s="100">
        <f>SUM(Tableau11[[#This Row],[Points Etape n°1]],Tableau11[[#This Row],[Points Etape n°2]],Tableau11[[#This Row],[Points Etape n°3]],Tableau11[[#This Row],[Points Etape n°4]])</f>
        <v>0</v>
      </c>
      <c r="O126" s="101">
        <f>IF(Tableau11[[#This Row],[TOTAL DES ENGAGES]]=0,0,PRODUCT(Tableau11[[#This Row],[TOTAL POINTS]],1/Tableau11[[#This Row],[TOTAL DES ENGAGES]]))</f>
        <v>0</v>
      </c>
      <c r="P126" s="9"/>
    </row>
    <row r="127" spans="1:16" ht="13.5" x14ac:dyDescent="0.25">
      <c r="A127" s="103">
        <f>RANK(Tableau11[[#This Row],[TOTAL POINTS]],Tableau11[TOTAL POINTS])</f>
        <v>68</v>
      </c>
      <c r="B127" s="27" t="s">
        <v>2930</v>
      </c>
      <c r="C127" s="27"/>
      <c r="D127" s="15" t="s">
        <v>2957</v>
      </c>
      <c r="E127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27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27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27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27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27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27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27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27" s="99">
        <f>Tableau11[[#This Row],[Engagés Etape n°1]]+Tableau11[[#This Row],[Engagés Etape n°2]]+Tableau11[[#This Row],[Engagés Etape n°3]]+Tableau11[[#This Row],[Engagés Etape n°4]]</f>
        <v>0</v>
      </c>
      <c r="N127" s="100">
        <f>SUM(Tableau11[[#This Row],[Points Etape n°1]],Tableau11[[#This Row],[Points Etape n°2]],Tableau11[[#This Row],[Points Etape n°3]],Tableau11[[#This Row],[Points Etape n°4]])</f>
        <v>0</v>
      </c>
      <c r="O127" s="101">
        <f>IF(Tableau11[[#This Row],[TOTAL DES ENGAGES]]=0,0,PRODUCT(Tableau11[[#This Row],[TOTAL POINTS]],1/Tableau11[[#This Row],[TOTAL DES ENGAGES]]))</f>
        <v>0</v>
      </c>
      <c r="P127" s="9"/>
    </row>
    <row r="128" spans="1:16" ht="13.5" x14ac:dyDescent="0.25">
      <c r="A128" s="103">
        <f>RANK(Tableau11[[#This Row],[TOTAL POINTS]],Tableau11[TOTAL POINTS])</f>
        <v>68</v>
      </c>
      <c r="B128" s="6" t="s">
        <v>663</v>
      </c>
      <c r="C128" s="26"/>
      <c r="D128" s="15" t="s">
        <v>648</v>
      </c>
      <c r="E128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28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28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28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28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28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28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28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28" s="99">
        <f>Tableau11[[#This Row],[Engagés Etape n°1]]+Tableau11[[#This Row],[Engagés Etape n°2]]+Tableau11[[#This Row],[Engagés Etape n°3]]+Tableau11[[#This Row],[Engagés Etape n°4]]</f>
        <v>0</v>
      </c>
      <c r="N128" s="100">
        <f>SUM(Tableau11[[#This Row],[Points Etape n°1]],Tableau11[[#This Row],[Points Etape n°2]],Tableau11[[#This Row],[Points Etape n°3]],Tableau11[[#This Row],[Points Etape n°4]])</f>
        <v>0</v>
      </c>
      <c r="O128" s="101">
        <f>IF(Tableau11[[#This Row],[TOTAL DES ENGAGES]]=0,0,PRODUCT(Tableau11[[#This Row],[TOTAL POINTS]],1/Tableau11[[#This Row],[TOTAL DES ENGAGES]]))</f>
        <v>0</v>
      </c>
      <c r="P128" s="9"/>
    </row>
    <row r="129" spans="1:16" ht="13.5" x14ac:dyDescent="0.25">
      <c r="A129" s="103">
        <f>RANK(Tableau11[[#This Row],[TOTAL POINTS]],Tableau11[TOTAL POINTS])</f>
        <v>68</v>
      </c>
      <c r="B129" s="27" t="s">
        <v>4778</v>
      </c>
      <c r="C129" s="15"/>
      <c r="D129" s="15" t="s">
        <v>2956</v>
      </c>
      <c r="E129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29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29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29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29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29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29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29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29" s="99">
        <f>Tableau11[[#This Row],[Engagés Etape n°1]]+Tableau11[[#This Row],[Engagés Etape n°2]]+Tableau11[[#This Row],[Engagés Etape n°3]]+Tableau11[[#This Row],[Engagés Etape n°4]]</f>
        <v>0</v>
      </c>
      <c r="N129" s="100">
        <f>SUM(Tableau11[[#This Row],[Points Etape n°1]],Tableau11[[#This Row],[Points Etape n°2]],Tableau11[[#This Row],[Points Etape n°3]],Tableau11[[#This Row],[Points Etape n°4]])</f>
        <v>0</v>
      </c>
      <c r="O129" s="101">
        <f>IF(Tableau11[[#This Row],[TOTAL DES ENGAGES]]=0,0,PRODUCT(Tableau11[[#This Row],[TOTAL POINTS]],1/Tableau11[[#This Row],[TOTAL DES ENGAGES]]))</f>
        <v>0</v>
      </c>
      <c r="P129" s="9"/>
    </row>
    <row r="130" spans="1:16" ht="13.5" x14ac:dyDescent="0.25">
      <c r="A130" s="103">
        <f>RANK(Tableau11[[#This Row],[TOTAL POINTS]],Tableau11[TOTAL POINTS])</f>
        <v>68</v>
      </c>
      <c r="B130" s="6" t="s">
        <v>688</v>
      </c>
      <c r="C130" s="26"/>
      <c r="D130" s="15" t="s">
        <v>648</v>
      </c>
      <c r="E130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30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30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30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30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30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30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30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30" s="99">
        <f>Tableau11[[#This Row],[Engagés Etape n°1]]+Tableau11[[#This Row],[Engagés Etape n°2]]+Tableau11[[#This Row],[Engagés Etape n°3]]+Tableau11[[#This Row],[Engagés Etape n°4]]</f>
        <v>0</v>
      </c>
      <c r="N130" s="100">
        <f>SUM(Tableau11[[#This Row],[Points Etape n°1]],Tableau11[[#This Row],[Points Etape n°2]],Tableau11[[#This Row],[Points Etape n°3]],Tableau11[[#This Row],[Points Etape n°4]])</f>
        <v>0</v>
      </c>
      <c r="O130" s="101">
        <f>IF(Tableau11[[#This Row],[TOTAL DES ENGAGES]]=0,0,PRODUCT(Tableau11[[#This Row],[TOTAL POINTS]],1/Tableau11[[#This Row],[TOTAL DES ENGAGES]]))</f>
        <v>0</v>
      </c>
      <c r="P130" s="9"/>
    </row>
    <row r="131" spans="1:16" ht="13.5" x14ac:dyDescent="0.25">
      <c r="A131" s="103">
        <f>RANK(Tableau11[[#This Row],[TOTAL POINTS]],Tableau11[TOTAL POINTS])</f>
        <v>68</v>
      </c>
      <c r="B131" s="27" t="s">
        <v>2931</v>
      </c>
      <c r="C131" s="27"/>
      <c r="D131" s="15" t="s">
        <v>2957</v>
      </c>
      <c r="E131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31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31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31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31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31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31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31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31" s="99">
        <f>Tableau11[[#This Row],[Engagés Etape n°1]]+Tableau11[[#This Row],[Engagés Etape n°2]]+Tableau11[[#This Row],[Engagés Etape n°3]]+Tableau11[[#This Row],[Engagés Etape n°4]]</f>
        <v>0</v>
      </c>
      <c r="N131" s="100">
        <f>SUM(Tableau11[[#This Row],[Points Etape n°1]],Tableau11[[#This Row],[Points Etape n°2]],Tableau11[[#This Row],[Points Etape n°3]],Tableau11[[#This Row],[Points Etape n°4]])</f>
        <v>0</v>
      </c>
      <c r="O131" s="101">
        <f>IF(Tableau11[[#This Row],[TOTAL DES ENGAGES]]=0,0,PRODUCT(Tableau11[[#This Row],[TOTAL POINTS]],1/Tableau11[[#This Row],[TOTAL DES ENGAGES]]))</f>
        <v>0</v>
      </c>
      <c r="P131" s="9"/>
    </row>
    <row r="132" spans="1:16" ht="13.5" x14ac:dyDescent="0.25">
      <c r="A132" s="103">
        <f>RANK(Tableau11[[#This Row],[TOTAL POINTS]],Tableau11[TOTAL POINTS])</f>
        <v>68</v>
      </c>
      <c r="B132" s="6" t="s">
        <v>657</v>
      </c>
      <c r="C132" s="26"/>
      <c r="D132" s="15" t="s">
        <v>648</v>
      </c>
      <c r="E132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32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32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32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32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32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32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32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32" s="99">
        <f>Tableau11[[#This Row],[Engagés Etape n°1]]+Tableau11[[#This Row],[Engagés Etape n°2]]+Tableau11[[#This Row],[Engagés Etape n°3]]+Tableau11[[#This Row],[Engagés Etape n°4]]</f>
        <v>0</v>
      </c>
      <c r="N132" s="100">
        <f>SUM(Tableau11[[#This Row],[Points Etape n°1]],Tableau11[[#This Row],[Points Etape n°2]],Tableau11[[#This Row],[Points Etape n°3]],Tableau11[[#This Row],[Points Etape n°4]])</f>
        <v>0</v>
      </c>
      <c r="O132" s="101">
        <f>IF(Tableau11[[#This Row],[TOTAL DES ENGAGES]]=0,0,PRODUCT(Tableau11[[#This Row],[TOTAL POINTS]],1/Tableau11[[#This Row],[TOTAL DES ENGAGES]]))</f>
        <v>0</v>
      </c>
      <c r="P132" s="9"/>
    </row>
    <row r="133" spans="1:16" ht="13.5" x14ac:dyDescent="0.25">
      <c r="A133" s="103">
        <f>RANK(Tableau11[[#This Row],[TOTAL POINTS]],Tableau11[TOTAL POINTS])</f>
        <v>68</v>
      </c>
      <c r="B133" s="27" t="s">
        <v>33</v>
      </c>
      <c r="C133" s="15"/>
      <c r="D133" s="15" t="s">
        <v>714</v>
      </c>
      <c r="E133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33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33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33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33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33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33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33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33" s="99">
        <f>Tableau11[[#This Row],[Engagés Etape n°1]]+Tableau11[[#This Row],[Engagés Etape n°2]]+Tableau11[[#This Row],[Engagés Etape n°3]]+Tableau11[[#This Row],[Engagés Etape n°4]]</f>
        <v>0</v>
      </c>
      <c r="N133" s="100">
        <f>SUM(Tableau11[[#This Row],[Points Etape n°1]],Tableau11[[#This Row],[Points Etape n°2]],Tableau11[[#This Row],[Points Etape n°3]],Tableau11[[#This Row],[Points Etape n°4]])</f>
        <v>0</v>
      </c>
      <c r="O133" s="101">
        <f>IF(Tableau11[[#This Row],[TOTAL DES ENGAGES]]=0,0,PRODUCT(Tableau11[[#This Row],[TOTAL POINTS]],1/Tableau11[[#This Row],[TOTAL DES ENGAGES]]))</f>
        <v>0</v>
      </c>
      <c r="P133" s="9"/>
    </row>
    <row r="134" spans="1:16" ht="13.5" x14ac:dyDescent="0.25">
      <c r="A134" s="103">
        <f>RANK(Tableau11[[#This Row],[TOTAL POINTS]],Tableau11[TOTAL POINTS])</f>
        <v>68</v>
      </c>
      <c r="B134" s="27" t="s">
        <v>2932</v>
      </c>
      <c r="C134" s="27"/>
      <c r="D134" s="15" t="s">
        <v>2957</v>
      </c>
      <c r="E134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34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34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34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34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34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34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34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34" s="99">
        <f>Tableau11[[#This Row],[Engagés Etape n°1]]+Tableau11[[#This Row],[Engagés Etape n°2]]+Tableau11[[#This Row],[Engagés Etape n°3]]+Tableau11[[#This Row],[Engagés Etape n°4]]</f>
        <v>0</v>
      </c>
      <c r="N134" s="100">
        <f>SUM(Tableau11[[#This Row],[Points Etape n°1]],Tableau11[[#This Row],[Points Etape n°2]],Tableau11[[#This Row],[Points Etape n°3]],Tableau11[[#This Row],[Points Etape n°4]])</f>
        <v>0</v>
      </c>
      <c r="O134" s="101">
        <f>IF(Tableau11[[#This Row],[TOTAL DES ENGAGES]]=0,0,PRODUCT(Tableau11[[#This Row],[TOTAL POINTS]],1/Tableau11[[#This Row],[TOTAL DES ENGAGES]]))</f>
        <v>0</v>
      </c>
      <c r="P134" s="9"/>
    </row>
    <row r="135" spans="1:16" ht="13.5" x14ac:dyDescent="0.25">
      <c r="A135" s="103">
        <f>RANK(Tableau11[[#This Row],[TOTAL POINTS]],Tableau11[TOTAL POINTS])</f>
        <v>68</v>
      </c>
      <c r="B135" s="27" t="s">
        <v>2933</v>
      </c>
      <c r="C135" s="27"/>
      <c r="D135" s="15" t="s">
        <v>2957</v>
      </c>
      <c r="E135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35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35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35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35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35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35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35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35" s="99">
        <f>Tableau11[[#This Row],[Engagés Etape n°1]]+Tableau11[[#This Row],[Engagés Etape n°2]]+Tableau11[[#This Row],[Engagés Etape n°3]]+Tableau11[[#This Row],[Engagés Etape n°4]]</f>
        <v>0</v>
      </c>
      <c r="N135" s="100">
        <f>SUM(Tableau11[[#This Row],[Points Etape n°1]],Tableau11[[#This Row],[Points Etape n°2]],Tableau11[[#This Row],[Points Etape n°3]],Tableau11[[#This Row],[Points Etape n°4]])</f>
        <v>0</v>
      </c>
      <c r="O135" s="101">
        <f>IF(Tableau11[[#This Row],[TOTAL DES ENGAGES]]=0,0,PRODUCT(Tableau11[[#This Row],[TOTAL POINTS]],1/Tableau11[[#This Row],[TOTAL DES ENGAGES]]))</f>
        <v>0</v>
      </c>
      <c r="P135" s="9"/>
    </row>
    <row r="136" spans="1:16" ht="13.5" x14ac:dyDescent="0.25">
      <c r="A136" s="103">
        <f>RANK(Tableau11[[#This Row],[TOTAL POINTS]],Tableau11[TOTAL POINTS])</f>
        <v>68</v>
      </c>
      <c r="B136" s="27" t="s">
        <v>2934</v>
      </c>
      <c r="C136" s="27"/>
      <c r="D136" s="15" t="s">
        <v>2957</v>
      </c>
      <c r="E136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36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36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36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36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36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36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36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36" s="99">
        <f>Tableau11[[#This Row],[Engagés Etape n°1]]+Tableau11[[#This Row],[Engagés Etape n°2]]+Tableau11[[#This Row],[Engagés Etape n°3]]+Tableau11[[#This Row],[Engagés Etape n°4]]</f>
        <v>0</v>
      </c>
      <c r="N136" s="100">
        <f>SUM(Tableau11[[#This Row],[Points Etape n°1]],Tableau11[[#This Row],[Points Etape n°2]],Tableau11[[#This Row],[Points Etape n°3]],Tableau11[[#This Row],[Points Etape n°4]])</f>
        <v>0</v>
      </c>
      <c r="O136" s="101">
        <f>IF(Tableau11[[#This Row],[TOTAL DES ENGAGES]]=0,0,PRODUCT(Tableau11[[#This Row],[TOTAL POINTS]],1/Tableau11[[#This Row],[TOTAL DES ENGAGES]]))</f>
        <v>0</v>
      </c>
      <c r="P136" s="9"/>
    </row>
    <row r="137" spans="1:16" ht="13.5" x14ac:dyDescent="0.25">
      <c r="A137" s="103">
        <f>RANK(Tableau11[[#This Row],[TOTAL POINTS]],Tableau11[TOTAL POINTS])</f>
        <v>68</v>
      </c>
      <c r="B137" s="6" t="s">
        <v>660</v>
      </c>
      <c r="C137" s="26"/>
      <c r="D137" s="15" t="s">
        <v>648</v>
      </c>
      <c r="E137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37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37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37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37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37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37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37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37" s="99">
        <f>Tableau11[[#This Row],[Engagés Etape n°1]]+Tableau11[[#This Row],[Engagés Etape n°2]]+Tableau11[[#This Row],[Engagés Etape n°3]]+Tableau11[[#This Row],[Engagés Etape n°4]]</f>
        <v>0</v>
      </c>
      <c r="N137" s="100">
        <f>SUM(Tableau11[[#This Row],[Points Etape n°1]],Tableau11[[#This Row],[Points Etape n°2]],Tableau11[[#This Row],[Points Etape n°3]],Tableau11[[#This Row],[Points Etape n°4]])</f>
        <v>0</v>
      </c>
      <c r="O137" s="101">
        <f>IF(Tableau11[[#This Row],[TOTAL DES ENGAGES]]=0,0,PRODUCT(Tableau11[[#This Row],[TOTAL POINTS]],1/Tableau11[[#This Row],[TOTAL DES ENGAGES]]))</f>
        <v>0</v>
      </c>
      <c r="P137" s="9"/>
    </row>
    <row r="138" spans="1:16" ht="13.5" x14ac:dyDescent="0.25">
      <c r="A138" s="103">
        <f>RANK(Tableau11[[#This Row],[TOTAL POINTS]],Tableau11[TOTAL POINTS])</f>
        <v>68</v>
      </c>
      <c r="B138" s="27" t="s">
        <v>2935</v>
      </c>
      <c r="C138" s="27"/>
      <c r="D138" s="15" t="s">
        <v>2957</v>
      </c>
      <c r="E138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38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38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38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38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38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38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38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38" s="99">
        <f>Tableau11[[#This Row],[Engagés Etape n°1]]+Tableau11[[#This Row],[Engagés Etape n°2]]+Tableau11[[#This Row],[Engagés Etape n°3]]+Tableau11[[#This Row],[Engagés Etape n°4]]</f>
        <v>0</v>
      </c>
      <c r="N138" s="100">
        <f>SUM(Tableau11[[#This Row],[Points Etape n°1]],Tableau11[[#This Row],[Points Etape n°2]],Tableau11[[#This Row],[Points Etape n°3]],Tableau11[[#This Row],[Points Etape n°4]])</f>
        <v>0</v>
      </c>
      <c r="O138" s="101">
        <f>IF(Tableau11[[#This Row],[TOTAL DES ENGAGES]]=0,0,PRODUCT(Tableau11[[#This Row],[TOTAL POINTS]],1/Tableau11[[#This Row],[TOTAL DES ENGAGES]]))</f>
        <v>0</v>
      </c>
      <c r="P138" s="9"/>
    </row>
    <row r="139" spans="1:16" ht="13.5" x14ac:dyDescent="0.25">
      <c r="A139" s="103">
        <f>RANK(Tableau11[[#This Row],[TOTAL POINTS]],Tableau11[TOTAL POINTS])</f>
        <v>68</v>
      </c>
      <c r="B139" s="27" t="s">
        <v>2936</v>
      </c>
      <c r="C139" s="27"/>
      <c r="D139" s="15" t="s">
        <v>2957</v>
      </c>
      <c r="E139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39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39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39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39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39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39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39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39" s="99">
        <f>Tableau11[[#This Row],[Engagés Etape n°1]]+Tableau11[[#This Row],[Engagés Etape n°2]]+Tableau11[[#This Row],[Engagés Etape n°3]]+Tableau11[[#This Row],[Engagés Etape n°4]]</f>
        <v>0</v>
      </c>
      <c r="N139" s="100">
        <f>SUM(Tableau11[[#This Row],[Points Etape n°1]],Tableau11[[#This Row],[Points Etape n°2]],Tableau11[[#This Row],[Points Etape n°3]],Tableau11[[#This Row],[Points Etape n°4]])</f>
        <v>0</v>
      </c>
      <c r="O139" s="101">
        <f>IF(Tableau11[[#This Row],[TOTAL DES ENGAGES]]=0,0,PRODUCT(Tableau11[[#This Row],[TOTAL POINTS]],1/Tableau11[[#This Row],[TOTAL DES ENGAGES]]))</f>
        <v>0</v>
      </c>
      <c r="P139" s="9"/>
    </row>
    <row r="140" spans="1:16" ht="13.5" x14ac:dyDescent="0.25">
      <c r="A140" s="103">
        <f>RANK(Tableau11[[#This Row],[TOTAL POINTS]],Tableau11[TOTAL POINTS])</f>
        <v>68</v>
      </c>
      <c r="B140" s="27" t="s">
        <v>42</v>
      </c>
      <c r="C140" s="15"/>
      <c r="D140" s="15" t="s">
        <v>714</v>
      </c>
      <c r="E140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40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40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40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40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40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40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40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40" s="99">
        <f>Tableau11[[#This Row],[Engagés Etape n°1]]+Tableau11[[#This Row],[Engagés Etape n°2]]+Tableau11[[#This Row],[Engagés Etape n°3]]+Tableau11[[#This Row],[Engagés Etape n°4]]</f>
        <v>0</v>
      </c>
      <c r="N140" s="100">
        <f>SUM(Tableau11[[#This Row],[Points Etape n°1]],Tableau11[[#This Row],[Points Etape n°2]],Tableau11[[#This Row],[Points Etape n°3]],Tableau11[[#This Row],[Points Etape n°4]])</f>
        <v>0</v>
      </c>
      <c r="O140" s="101">
        <f>IF(Tableau11[[#This Row],[TOTAL DES ENGAGES]]=0,0,PRODUCT(Tableau11[[#This Row],[TOTAL POINTS]],1/Tableau11[[#This Row],[TOTAL DES ENGAGES]]))</f>
        <v>0</v>
      </c>
      <c r="P140" s="9"/>
    </row>
    <row r="141" spans="1:16" ht="13.5" x14ac:dyDescent="0.25">
      <c r="A141" s="103">
        <f>RANK(Tableau11[[#This Row],[TOTAL POINTS]],Tableau11[TOTAL POINTS])</f>
        <v>68</v>
      </c>
      <c r="B141" s="6" t="s">
        <v>669</v>
      </c>
      <c r="C141" s="26"/>
      <c r="D141" s="15" t="s">
        <v>648</v>
      </c>
      <c r="E141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41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41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41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41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41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41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41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41" s="99">
        <f>Tableau11[[#This Row],[Engagés Etape n°1]]+Tableau11[[#This Row],[Engagés Etape n°2]]+Tableau11[[#This Row],[Engagés Etape n°3]]+Tableau11[[#This Row],[Engagés Etape n°4]]</f>
        <v>0</v>
      </c>
      <c r="N141" s="100">
        <f>SUM(Tableau11[[#This Row],[Points Etape n°1]],Tableau11[[#This Row],[Points Etape n°2]],Tableau11[[#This Row],[Points Etape n°3]],Tableau11[[#This Row],[Points Etape n°4]])</f>
        <v>0</v>
      </c>
      <c r="O141" s="101">
        <f>IF(Tableau11[[#This Row],[TOTAL DES ENGAGES]]=0,0,PRODUCT(Tableau11[[#This Row],[TOTAL POINTS]],1/Tableau11[[#This Row],[TOTAL DES ENGAGES]]))</f>
        <v>0</v>
      </c>
      <c r="P141" s="9"/>
    </row>
    <row r="142" spans="1:16" ht="13.5" x14ac:dyDescent="0.25">
      <c r="A142" s="103">
        <f>RANK(Tableau11[[#This Row],[TOTAL POINTS]],Tableau11[TOTAL POINTS])</f>
        <v>68</v>
      </c>
      <c r="B142" s="6" t="s">
        <v>655</v>
      </c>
      <c r="C142" s="26"/>
      <c r="D142" s="15" t="s">
        <v>648</v>
      </c>
      <c r="E142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42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42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42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42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42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42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42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42" s="99">
        <f>Tableau11[[#This Row],[Engagés Etape n°1]]+Tableau11[[#This Row],[Engagés Etape n°2]]+Tableau11[[#This Row],[Engagés Etape n°3]]+Tableau11[[#This Row],[Engagés Etape n°4]]</f>
        <v>0</v>
      </c>
      <c r="N142" s="100">
        <f>SUM(Tableau11[[#This Row],[Points Etape n°1]],Tableau11[[#This Row],[Points Etape n°2]],Tableau11[[#This Row],[Points Etape n°3]],Tableau11[[#This Row],[Points Etape n°4]])</f>
        <v>0</v>
      </c>
      <c r="O142" s="101">
        <f>IF(Tableau11[[#This Row],[TOTAL DES ENGAGES]]=0,0,PRODUCT(Tableau11[[#This Row],[TOTAL POINTS]],1/Tableau11[[#This Row],[TOTAL DES ENGAGES]]))</f>
        <v>0</v>
      </c>
      <c r="P142" s="9"/>
    </row>
    <row r="143" spans="1:16" ht="13.5" x14ac:dyDescent="0.25">
      <c r="A143" s="103">
        <f>RANK(Tableau11[[#This Row],[TOTAL POINTS]],Tableau11[TOTAL POINTS])</f>
        <v>68</v>
      </c>
      <c r="B143" s="6" t="s">
        <v>668</v>
      </c>
      <c r="C143" s="26"/>
      <c r="D143" s="15" t="s">
        <v>648</v>
      </c>
      <c r="E143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43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43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43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43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43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43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43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43" s="99">
        <f>Tableau11[[#This Row],[Engagés Etape n°1]]+Tableau11[[#This Row],[Engagés Etape n°2]]+Tableau11[[#This Row],[Engagés Etape n°3]]+Tableau11[[#This Row],[Engagés Etape n°4]]</f>
        <v>0</v>
      </c>
      <c r="N143" s="100">
        <f>SUM(Tableau11[[#This Row],[Points Etape n°1]],Tableau11[[#This Row],[Points Etape n°2]],Tableau11[[#This Row],[Points Etape n°3]],Tableau11[[#This Row],[Points Etape n°4]])</f>
        <v>0</v>
      </c>
      <c r="O143" s="101">
        <f>IF(Tableau11[[#This Row],[TOTAL DES ENGAGES]]=0,0,PRODUCT(Tableau11[[#This Row],[TOTAL POINTS]],1/Tableau11[[#This Row],[TOTAL DES ENGAGES]]))</f>
        <v>0</v>
      </c>
      <c r="P143" s="9"/>
    </row>
    <row r="144" spans="1:16" ht="13.5" x14ac:dyDescent="0.25">
      <c r="A144" s="103">
        <f>RANK(Tableau11[[#This Row],[TOTAL POINTS]],Tableau11[TOTAL POINTS])</f>
        <v>68</v>
      </c>
      <c r="B144" s="27" t="s">
        <v>2939</v>
      </c>
      <c r="C144" s="27"/>
      <c r="D144" s="15" t="s">
        <v>2957</v>
      </c>
      <c r="E144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44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44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44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44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44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44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44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44" s="99">
        <f>Tableau11[[#This Row],[Engagés Etape n°1]]+Tableau11[[#This Row],[Engagés Etape n°2]]+Tableau11[[#This Row],[Engagés Etape n°3]]+Tableau11[[#This Row],[Engagés Etape n°4]]</f>
        <v>0</v>
      </c>
      <c r="N144" s="100">
        <f>SUM(Tableau11[[#This Row],[Points Etape n°1]],Tableau11[[#This Row],[Points Etape n°2]],Tableau11[[#This Row],[Points Etape n°3]],Tableau11[[#This Row],[Points Etape n°4]])</f>
        <v>0</v>
      </c>
      <c r="O144" s="101">
        <f>IF(Tableau11[[#This Row],[TOTAL DES ENGAGES]]=0,0,PRODUCT(Tableau11[[#This Row],[TOTAL POINTS]],1/Tableau11[[#This Row],[TOTAL DES ENGAGES]]))</f>
        <v>0</v>
      </c>
      <c r="P144" s="9"/>
    </row>
    <row r="145" spans="1:16" ht="13.5" x14ac:dyDescent="0.25">
      <c r="A145" s="103">
        <f>RANK(Tableau11[[#This Row],[TOTAL POINTS]],Tableau11[TOTAL POINTS])</f>
        <v>68</v>
      </c>
      <c r="B145" s="6" t="s">
        <v>664</v>
      </c>
      <c r="C145" s="26"/>
      <c r="D145" s="15" t="s">
        <v>648</v>
      </c>
      <c r="E145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45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45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45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45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45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45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45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45" s="99">
        <f>Tableau11[[#This Row],[Engagés Etape n°1]]+Tableau11[[#This Row],[Engagés Etape n°2]]+Tableau11[[#This Row],[Engagés Etape n°3]]+Tableau11[[#This Row],[Engagés Etape n°4]]</f>
        <v>0</v>
      </c>
      <c r="N145" s="100">
        <f>SUM(Tableau11[[#This Row],[Points Etape n°1]],Tableau11[[#This Row],[Points Etape n°2]],Tableau11[[#This Row],[Points Etape n°3]],Tableau11[[#This Row],[Points Etape n°4]])</f>
        <v>0</v>
      </c>
      <c r="O145" s="101">
        <f>IF(Tableau11[[#This Row],[TOTAL DES ENGAGES]]=0,0,PRODUCT(Tableau11[[#This Row],[TOTAL POINTS]],1/Tableau11[[#This Row],[TOTAL DES ENGAGES]]))</f>
        <v>0</v>
      </c>
      <c r="P145" s="9"/>
    </row>
    <row r="146" spans="1:16" ht="13.5" x14ac:dyDescent="0.25">
      <c r="A146" s="103">
        <f>RANK(Tableau11[[#This Row],[TOTAL POINTS]],Tableau11[TOTAL POINTS])</f>
        <v>68</v>
      </c>
      <c r="B146" s="27" t="s">
        <v>43</v>
      </c>
      <c r="C146" s="15"/>
      <c r="D146" s="15" t="s">
        <v>714</v>
      </c>
      <c r="E146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46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46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46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46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46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46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46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46" s="99">
        <f>Tableau11[[#This Row],[Engagés Etape n°1]]+Tableau11[[#This Row],[Engagés Etape n°2]]+Tableau11[[#This Row],[Engagés Etape n°3]]+Tableau11[[#This Row],[Engagés Etape n°4]]</f>
        <v>0</v>
      </c>
      <c r="N146" s="100">
        <f>SUM(Tableau11[[#This Row],[Points Etape n°1]],Tableau11[[#This Row],[Points Etape n°2]],Tableau11[[#This Row],[Points Etape n°3]],Tableau11[[#This Row],[Points Etape n°4]])</f>
        <v>0</v>
      </c>
      <c r="O146" s="101">
        <f>IF(Tableau11[[#This Row],[TOTAL DES ENGAGES]]=0,0,PRODUCT(Tableau11[[#This Row],[TOTAL POINTS]],1/Tableau11[[#This Row],[TOTAL DES ENGAGES]]))</f>
        <v>0</v>
      </c>
      <c r="P146" s="9"/>
    </row>
    <row r="147" spans="1:16" ht="13.5" x14ac:dyDescent="0.25">
      <c r="A147" s="103">
        <f>RANK(Tableau11[[#This Row],[TOTAL POINTS]],Tableau11[TOTAL POINTS])</f>
        <v>68</v>
      </c>
      <c r="B147" s="27" t="s">
        <v>2940</v>
      </c>
      <c r="C147" s="27"/>
      <c r="D147" s="15" t="s">
        <v>2957</v>
      </c>
      <c r="E147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47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47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47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47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47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47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47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47" s="99">
        <f>Tableau11[[#This Row],[Engagés Etape n°1]]+Tableau11[[#This Row],[Engagés Etape n°2]]+Tableau11[[#This Row],[Engagés Etape n°3]]+Tableau11[[#This Row],[Engagés Etape n°4]]</f>
        <v>0</v>
      </c>
      <c r="N147" s="100">
        <f>SUM(Tableau11[[#This Row],[Points Etape n°1]],Tableau11[[#This Row],[Points Etape n°2]],Tableau11[[#This Row],[Points Etape n°3]],Tableau11[[#This Row],[Points Etape n°4]])</f>
        <v>0</v>
      </c>
      <c r="O147" s="101">
        <f>IF(Tableau11[[#This Row],[TOTAL DES ENGAGES]]=0,0,PRODUCT(Tableau11[[#This Row],[TOTAL POINTS]],1/Tableau11[[#This Row],[TOTAL DES ENGAGES]]))</f>
        <v>0</v>
      </c>
      <c r="P147" s="9"/>
    </row>
    <row r="148" spans="1:16" ht="13.5" x14ac:dyDescent="0.25">
      <c r="A148" s="103">
        <f>RANK(Tableau11[[#This Row],[TOTAL POINTS]],Tableau11[TOTAL POINTS])</f>
        <v>68</v>
      </c>
      <c r="B148" s="27" t="s">
        <v>2942</v>
      </c>
      <c r="C148" s="27"/>
      <c r="D148" s="15" t="s">
        <v>2957</v>
      </c>
      <c r="E148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48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48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48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48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48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48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48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48" s="99">
        <f>Tableau11[[#This Row],[Engagés Etape n°1]]+Tableau11[[#This Row],[Engagés Etape n°2]]+Tableau11[[#This Row],[Engagés Etape n°3]]+Tableau11[[#This Row],[Engagés Etape n°4]]</f>
        <v>0</v>
      </c>
      <c r="N148" s="100">
        <f>SUM(Tableau11[[#This Row],[Points Etape n°1]],Tableau11[[#This Row],[Points Etape n°2]],Tableau11[[#This Row],[Points Etape n°3]],Tableau11[[#This Row],[Points Etape n°4]])</f>
        <v>0</v>
      </c>
      <c r="O148" s="101">
        <f>IF(Tableau11[[#This Row],[TOTAL DES ENGAGES]]=0,0,PRODUCT(Tableau11[[#This Row],[TOTAL POINTS]],1/Tableau11[[#This Row],[TOTAL DES ENGAGES]]))</f>
        <v>0</v>
      </c>
      <c r="P148" s="9"/>
    </row>
    <row r="149" spans="1:16" ht="13.5" x14ac:dyDescent="0.25">
      <c r="A149" s="103">
        <f>RANK(Tableau11[[#This Row],[TOTAL POINTS]],Tableau11[TOTAL POINTS])</f>
        <v>68</v>
      </c>
      <c r="B149" s="27" t="s">
        <v>5050</v>
      </c>
      <c r="C149" s="15"/>
      <c r="D149" s="15" t="s">
        <v>2956</v>
      </c>
      <c r="E149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49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49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49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49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49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49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49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49" s="99">
        <f>Tableau11[[#This Row],[Engagés Etape n°1]]+Tableau11[[#This Row],[Engagés Etape n°2]]+Tableau11[[#This Row],[Engagés Etape n°3]]+Tableau11[[#This Row],[Engagés Etape n°4]]</f>
        <v>0</v>
      </c>
      <c r="N149" s="100">
        <f>SUM(Tableau11[[#This Row],[Points Etape n°1]],Tableau11[[#This Row],[Points Etape n°2]],Tableau11[[#This Row],[Points Etape n°3]],Tableau11[[#This Row],[Points Etape n°4]])</f>
        <v>0</v>
      </c>
      <c r="O149" s="101">
        <f>IF(Tableau11[[#This Row],[TOTAL DES ENGAGES]]=0,0,PRODUCT(Tableau11[[#This Row],[TOTAL POINTS]],1/Tableau11[[#This Row],[TOTAL DES ENGAGES]]))</f>
        <v>0</v>
      </c>
      <c r="P149" s="9"/>
    </row>
    <row r="150" spans="1:16" ht="13.5" x14ac:dyDescent="0.25">
      <c r="A150" s="103">
        <f>RANK(Tableau11[[#This Row],[TOTAL POINTS]],Tableau11[TOTAL POINTS])</f>
        <v>68</v>
      </c>
      <c r="B150" s="27" t="s">
        <v>5051</v>
      </c>
      <c r="C150" s="15"/>
      <c r="D150" s="15" t="s">
        <v>2956</v>
      </c>
      <c r="E150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50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50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50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50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50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50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50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50" s="99">
        <f>Tableau11[[#This Row],[Engagés Etape n°1]]+Tableau11[[#This Row],[Engagés Etape n°2]]+Tableau11[[#This Row],[Engagés Etape n°3]]+Tableau11[[#This Row],[Engagés Etape n°4]]</f>
        <v>0</v>
      </c>
      <c r="N150" s="100">
        <f>SUM(Tableau11[[#This Row],[Points Etape n°1]],Tableau11[[#This Row],[Points Etape n°2]],Tableau11[[#This Row],[Points Etape n°3]],Tableau11[[#This Row],[Points Etape n°4]])</f>
        <v>0</v>
      </c>
      <c r="O150" s="101">
        <f>IF(Tableau11[[#This Row],[TOTAL DES ENGAGES]]=0,0,PRODUCT(Tableau11[[#This Row],[TOTAL POINTS]],1/Tableau11[[#This Row],[TOTAL DES ENGAGES]]))</f>
        <v>0</v>
      </c>
      <c r="P150" s="9"/>
    </row>
    <row r="151" spans="1:16" ht="13.5" x14ac:dyDescent="0.25">
      <c r="A151" s="103">
        <f>RANK(Tableau11[[#This Row],[TOTAL POINTS]],Tableau11[TOTAL POINTS])</f>
        <v>68</v>
      </c>
      <c r="B151" s="27" t="s">
        <v>4914</v>
      </c>
      <c r="C151" s="15"/>
      <c r="D151" s="15" t="s">
        <v>2956</v>
      </c>
      <c r="E151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51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51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51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51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51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51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51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51" s="99">
        <f>Tableau11[[#This Row],[Engagés Etape n°1]]+Tableau11[[#This Row],[Engagés Etape n°2]]+Tableau11[[#This Row],[Engagés Etape n°3]]+Tableau11[[#This Row],[Engagés Etape n°4]]</f>
        <v>0</v>
      </c>
      <c r="N151" s="100">
        <f>SUM(Tableau11[[#This Row],[Points Etape n°1]],Tableau11[[#This Row],[Points Etape n°2]],Tableau11[[#This Row],[Points Etape n°3]],Tableau11[[#This Row],[Points Etape n°4]])</f>
        <v>0</v>
      </c>
      <c r="O151" s="101">
        <f>IF(Tableau11[[#This Row],[TOTAL DES ENGAGES]]=0,0,PRODUCT(Tableau11[[#This Row],[TOTAL POINTS]],1/Tableau11[[#This Row],[TOTAL DES ENGAGES]]))</f>
        <v>0</v>
      </c>
      <c r="P151" s="9"/>
    </row>
    <row r="152" spans="1:16" ht="13.5" x14ac:dyDescent="0.25">
      <c r="A152" s="103">
        <f>RANK(Tableau11[[#This Row],[TOTAL POINTS]],Tableau11[TOTAL POINTS])</f>
        <v>68</v>
      </c>
      <c r="B152" s="27" t="s">
        <v>2943</v>
      </c>
      <c r="C152" s="27"/>
      <c r="D152" s="15" t="s">
        <v>2957</v>
      </c>
      <c r="E152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52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52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52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52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52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52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52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52" s="99">
        <f>Tableau11[[#This Row],[Engagés Etape n°1]]+Tableau11[[#This Row],[Engagés Etape n°2]]+Tableau11[[#This Row],[Engagés Etape n°3]]+Tableau11[[#This Row],[Engagés Etape n°4]]</f>
        <v>0</v>
      </c>
      <c r="N152" s="100">
        <f>SUM(Tableau11[[#This Row],[Points Etape n°1]],Tableau11[[#This Row],[Points Etape n°2]],Tableau11[[#This Row],[Points Etape n°3]],Tableau11[[#This Row],[Points Etape n°4]])</f>
        <v>0</v>
      </c>
      <c r="O152" s="101">
        <f>IF(Tableau11[[#This Row],[TOTAL DES ENGAGES]]=0,0,PRODUCT(Tableau11[[#This Row],[TOTAL POINTS]],1/Tableau11[[#This Row],[TOTAL DES ENGAGES]]))</f>
        <v>0</v>
      </c>
      <c r="P152" s="9"/>
    </row>
    <row r="153" spans="1:16" ht="13.5" x14ac:dyDescent="0.25">
      <c r="A153" s="103">
        <f>RANK(Tableau11[[#This Row],[TOTAL POINTS]],Tableau11[TOTAL POINTS])</f>
        <v>68</v>
      </c>
      <c r="B153" s="27" t="s">
        <v>721</v>
      </c>
      <c r="C153" s="15"/>
      <c r="D153" s="15" t="s">
        <v>714</v>
      </c>
      <c r="E153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53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53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53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53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53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53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53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53" s="99">
        <f>Tableau11[[#This Row],[Engagés Etape n°1]]+Tableau11[[#This Row],[Engagés Etape n°2]]+Tableau11[[#This Row],[Engagés Etape n°3]]+Tableau11[[#This Row],[Engagés Etape n°4]]</f>
        <v>0</v>
      </c>
      <c r="N153" s="100">
        <f>SUM(Tableau11[[#This Row],[Points Etape n°1]],Tableau11[[#This Row],[Points Etape n°2]],Tableau11[[#This Row],[Points Etape n°3]],Tableau11[[#This Row],[Points Etape n°4]])</f>
        <v>0</v>
      </c>
      <c r="O153" s="101">
        <f>IF(Tableau11[[#This Row],[TOTAL DES ENGAGES]]=0,0,PRODUCT(Tableau11[[#This Row],[TOTAL POINTS]],1/Tableau11[[#This Row],[TOTAL DES ENGAGES]]))</f>
        <v>0</v>
      </c>
      <c r="P153" s="9"/>
    </row>
    <row r="154" spans="1:16" ht="13.5" x14ac:dyDescent="0.25">
      <c r="A154" s="103">
        <f>RANK(Tableau11[[#This Row],[TOTAL POINTS]],Tableau11[TOTAL POINTS])</f>
        <v>68</v>
      </c>
      <c r="B154" s="27" t="s">
        <v>38</v>
      </c>
      <c r="C154" s="15"/>
      <c r="D154" s="15" t="s">
        <v>714</v>
      </c>
      <c r="E154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54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54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54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54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54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54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54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54" s="99">
        <f>Tableau11[[#This Row],[Engagés Etape n°1]]+Tableau11[[#This Row],[Engagés Etape n°2]]+Tableau11[[#This Row],[Engagés Etape n°3]]+Tableau11[[#This Row],[Engagés Etape n°4]]</f>
        <v>0</v>
      </c>
      <c r="N154" s="100">
        <f>SUM(Tableau11[[#This Row],[Points Etape n°1]],Tableau11[[#This Row],[Points Etape n°2]],Tableau11[[#This Row],[Points Etape n°3]],Tableau11[[#This Row],[Points Etape n°4]])</f>
        <v>0</v>
      </c>
      <c r="O154" s="101">
        <f>IF(Tableau11[[#This Row],[TOTAL DES ENGAGES]]=0,0,PRODUCT(Tableau11[[#This Row],[TOTAL POINTS]],1/Tableau11[[#This Row],[TOTAL DES ENGAGES]]))</f>
        <v>0</v>
      </c>
      <c r="P154" s="9"/>
    </row>
    <row r="155" spans="1:16" ht="13.5" x14ac:dyDescent="0.25">
      <c r="A155" s="103">
        <f>RANK(Tableau11[[#This Row],[TOTAL POINTS]],Tableau11[TOTAL POINTS])</f>
        <v>68</v>
      </c>
      <c r="B155" s="27" t="s">
        <v>2944</v>
      </c>
      <c r="C155" s="27"/>
      <c r="D155" s="15" t="s">
        <v>2957</v>
      </c>
      <c r="E155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55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55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55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55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55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55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55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55" s="99">
        <f>Tableau11[[#This Row],[Engagés Etape n°1]]+Tableau11[[#This Row],[Engagés Etape n°2]]+Tableau11[[#This Row],[Engagés Etape n°3]]+Tableau11[[#This Row],[Engagés Etape n°4]]</f>
        <v>0</v>
      </c>
      <c r="N155" s="100">
        <f>SUM(Tableau11[[#This Row],[Points Etape n°1]],Tableau11[[#This Row],[Points Etape n°2]],Tableau11[[#This Row],[Points Etape n°3]],Tableau11[[#This Row],[Points Etape n°4]])</f>
        <v>0</v>
      </c>
      <c r="O155" s="101">
        <f>IF(Tableau11[[#This Row],[TOTAL DES ENGAGES]]=0,0,PRODUCT(Tableau11[[#This Row],[TOTAL POINTS]],1/Tableau11[[#This Row],[TOTAL DES ENGAGES]]))</f>
        <v>0</v>
      </c>
      <c r="P155" s="9"/>
    </row>
    <row r="156" spans="1:16" ht="13.5" x14ac:dyDescent="0.25">
      <c r="A156" s="103">
        <f>RANK(Tableau11[[#This Row],[TOTAL POINTS]],Tableau11[TOTAL POINTS])</f>
        <v>68</v>
      </c>
      <c r="B156" s="27" t="s">
        <v>2946</v>
      </c>
      <c r="C156" s="27"/>
      <c r="D156" s="15" t="s">
        <v>2957</v>
      </c>
      <c r="E156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56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56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56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56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56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56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56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56" s="99">
        <f>Tableau11[[#This Row],[Engagés Etape n°1]]+Tableau11[[#This Row],[Engagés Etape n°2]]+Tableau11[[#This Row],[Engagés Etape n°3]]+Tableau11[[#This Row],[Engagés Etape n°4]]</f>
        <v>0</v>
      </c>
      <c r="N156" s="100">
        <f>SUM(Tableau11[[#This Row],[Points Etape n°1]],Tableau11[[#This Row],[Points Etape n°2]],Tableau11[[#This Row],[Points Etape n°3]],Tableau11[[#This Row],[Points Etape n°4]])</f>
        <v>0</v>
      </c>
      <c r="O156" s="101">
        <f>IF(Tableau11[[#This Row],[TOTAL DES ENGAGES]]=0,0,PRODUCT(Tableau11[[#This Row],[TOTAL POINTS]],1/Tableau11[[#This Row],[TOTAL DES ENGAGES]]))</f>
        <v>0</v>
      </c>
      <c r="P156" s="9"/>
    </row>
    <row r="157" spans="1:16" ht="13.5" x14ac:dyDescent="0.25">
      <c r="A157" s="103">
        <f>RANK(Tableau11[[#This Row],[TOTAL POINTS]],Tableau11[TOTAL POINTS])</f>
        <v>68</v>
      </c>
      <c r="B157" s="27" t="s">
        <v>4050</v>
      </c>
      <c r="C157" s="15"/>
      <c r="D157" s="15" t="s">
        <v>2956</v>
      </c>
      <c r="E157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57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57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57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57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57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57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57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57" s="99">
        <f>Tableau11[[#This Row],[Engagés Etape n°1]]+Tableau11[[#This Row],[Engagés Etape n°2]]+Tableau11[[#This Row],[Engagés Etape n°3]]+Tableau11[[#This Row],[Engagés Etape n°4]]</f>
        <v>0</v>
      </c>
      <c r="N157" s="100">
        <f>SUM(Tableau11[[#This Row],[Points Etape n°1]],Tableau11[[#This Row],[Points Etape n°2]],Tableau11[[#This Row],[Points Etape n°3]],Tableau11[[#This Row],[Points Etape n°4]])</f>
        <v>0</v>
      </c>
      <c r="O157" s="101">
        <f>IF(Tableau11[[#This Row],[TOTAL DES ENGAGES]]=0,0,PRODUCT(Tableau11[[#This Row],[TOTAL POINTS]],1/Tableau11[[#This Row],[TOTAL DES ENGAGES]]))</f>
        <v>0</v>
      </c>
      <c r="P157" s="9"/>
    </row>
    <row r="158" spans="1:16" ht="13.5" x14ac:dyDescent="0.25">
      <c r="A158" s="103">
        <f>RANK(Tableau11[[#This Row],[TOTAL POINTS]],Tableau11[TOTAL POINTS])</f>
        <v>68</v>
      </c>
      <c r="B158" s="6" t="s">
        <v>674</v>
      </c>
      <c r="C158" s="26"/>
      <c r="D158" s="15" t="s">
        <v>648</v>
      </c>
      <c r="E158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58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58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58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58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58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58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58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58" s="99">
        <f>Tableau11[[#This Row],[Engagés Etape n°1]]+Tableau11[[#This Row],[Engagés Etape n°2]]+Tableau11[[#This Row],[Engagés Etape n°3]]+Tableau11[[#This Row],[Engagés Etape n°4]]</f>
        <v>0</v>
      </c>
      <c r="N158" s="100">
        <f>SUM(Tableau11[[#This Row],[Points Etape n°1]],Tableau11[[#This Row],[Points Etape n°2]],Tableau11[[#This Row],[Points Etape n°3]],Tableau11[[#This Row],[Points Etape n°4]])</f>
        <v>0</v>
      </c>
      <c r="O158" s="101">
        <f>IF(Tableau11[[#This Row],[TOTAL DES ENGAGES]]=0,0,PRODUCT(Tableau11[[#This Row],[TOTAL POINTS]],1/Tableau11[[#This Row],[TOTAL DES ENGAGES]]))</f>
        <v>0</v>
      </c>
      <c r="P158" s="9"/>
    </row>
    <row r="159" spans="1:16" ht="13.5" x14ac:dyDescent="0.25">
      <c r="A159" s="103">
        <f>RANK(Tableau11[[#This Row],[TOTAL POINTS]],Tableau11[TOTAL POINTS])</f>
        <v>68</v>
      </c>
      <c r="B159" s="27" t="s">
        <v>8</v>
      </c>
      <c r="C159" s="15"/>
      <c r="D159" s="15" t="s">
        <v>714</v>
      </c>
      <c r="E159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59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59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59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59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59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59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59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59" s="99">
        <f>Tableau11[[#This Row],[Engagés Etape n°1]]+Tableau11[[#This Row],[Engagés Etape n°2]]+Tableau11[[#This Row],[Engagés Etape n°3]]+Tableau11[[#This Row],[Engagés Etape n°4]]</f>
        <v>0</v>
      </c>
      <c r="N159" s="100">
        <f>SUM(Tableau11[[#This Row],[Points Etape n°1]],Tableau11[[#This Row],[Points Etape n°2]],Tableau11[[#This Row],[Points Etape n°3]],Tableau11[[#This Row],[Points Etape n°4]])</f>
        <v>0</v>
      </c>
      <c r="O159" s="101">
        <f>IF(Tableau11[[#This Row],[TOTAL DES ENGAGES]]=0,0,PRODUCT(Tableau11[[#This Row],[TOTAL POINTS]],1/Tableau11[[#This Row],[TOTAL DES ENGAGES]]))</f>
        <v>0</v>
      </c>
      <c r="P159" s="9"/>
    </row>
    <row r="160" spans="1:16" ht="13.5" x14ac:dyDescent="0.25">
      <c r="A160" s="103">
        <f>RANK(Tableau11[[#This Row],[TOTAL POINTS]],Tableau11[TOTAL POINTS])</f>
        <v>68</v>
      </c>
      <c r="B160" s="6" t="s">
        <v>654</v>
      </c>
      <c r="C160" s="26"/>
      <c r="D160" s="15" t="s">
        <v>648</v>
      </c>
      <c r="E160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60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60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60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60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60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60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60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60" s="99">
        <f>Tableau11[[#This Row],[Engagés Etape n°1]]+Tableau11[[#This Row],[Engagés Etape n°2]]+Tableau11[[#This Row],[Engagés Etape n°3]]+Tableau11[[#This Row],[Engagés Etape n°4]]</f>
        <v>0</v>
      </c>
      <c r="N160" s="100">
        <f>SUM(Tableau11[[#This Row],[Points Etape n°1]],Tableau11[[#This Row],[Points Etape n°2]],Tableau11[[#This Row],[Points Etape n°3]],Tableau11[[#This Row],[Points Etape n°4]])</f>
        <v>0</v>
      </c>
      <c r="O160" s="101">
        <f>IF(Tableau11[[#This Row],[TOTAL DES ENGAGES]]=0,0,PRODUCT(Tableau11[[#This Row],[TOTAL POINTS]],1/Tableau11[[#This Row],[TOTAL DES ENGAGES]]))</f>
        <v>0</v>
      </c>
      <c r="P160" s="9"/>
    </row>
    <row r="161" spans="1:16" ht="13.5" x14ac:dyDescent="0.25">
      <c r="A161" s="103">
        <f>RANK(Tableau11[[#This Row],[TOTAL POINTS]],Tableau11[TOTAL POINTS])</f>
        <v>68</v>
      </c>
      <c r="B161" s="27" t="s">
        <v>722</v>
      </c>
      <c r="C161" s="15"/>
      <c r="D161" s="15" t="s">
        <v>714</v>
      </c>
      <c r="E161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61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61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61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61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61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61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61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61" s="99">
        <f>Tableau11[[#This Row],[Engagés Etape n°1]]+Tableau11[[#This Row],[Engagés Etape n°2]]+Tableau11[[#This Row],[Engagés Etape n°3]]+Tableau11[[#This Row],[Engagés Etape n°4]]</f>
        <v>0</v>
      </c>
      <c r="N161" s="100">
        <f>SUM(Tableau11[[#This Row],[Points Etape n°1]],Tableau11[[#This Row],[Points Etape n°2]],Tableau11[[#This Row],[Points Etape n°3]],Tableau11[[#This Row],[Points Etape n°4]])</f>
        <v>0</v>
      </c>
      <c r="O161" s="101">
        <f>IF(Tableau11[[#This Row],[TOTAL DES ENGAGES]]=0,0,PRODUCT(Tableau11[[#This Row],[TOTAL POINTS]],1/Tableau11[[#This Row],[TOTAL DES ENGAGES]]))</f>
        <v>0</v>
      </c>
      <c r="P161" s="9"/>
    </row>
    <row r="162" spans="1:16" ht="13.5" x14ac:dyDescent="0.25">
      <c r="A162" s="103">
        <f>RANK(Tableau11[[#This Row],[TOTAL POINTS]],Tableau11[TOTAL POINTS])</f>
        <v>68</v>
      </c>
      <c r="B162" s="6" t="s">
        <v>684</v>
      </c>
      <c r="C162" s="26"/>
      <c r="D162" s="15" t="s">
        <v>648</v>
      </c>
      <c r="E162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62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62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62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62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62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62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62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62" s="99">
        <f>Tableau11[[#This Row],[Engagés Etape n°1]]+Tableau11[[#This Row],[Engagés Etape n°2]]+Tableau11[[#This Row],[Engagés Etape n°3]]+Tableau11[[#This Row],[Engagés Etape n°4]]</f>
        <v>0</v>
      </c>
      <c r="N162" s="100">
        <f>SUM(Tableau11[[#This Row],[Points Etape n°1]],Tableau11[[#This Row],[Points Etape n°2]],Tableau11[[#This Row],[Points Etape n°3]],Tableau11[[#This Row],[Points Etape n°4]])</f>
        <v>0</v>
      </c>
      <c r="O162" s="101">
        <f>IF(Tableau11[[#This Row],[TOTAL DES ENGAGES]]=0,0,PRODUCT(Tableau11[[#This Row],[TOTAL POINTS]],1/Tableau11[[#This Row],[TOTAL DES ENGAGES]]))</f>
        <v>0</v>
      </c>
      <c r="P162" s="9"/>
    </row>
    <row r="163" spans="1:16" ht="13.5" x14ac:dyDescent="0.25">
      <c r="A163" s="103">
        <f>RANK(Tableau11[[#This Row],[TOTAL POINTS]],Tableau11[TOTAL POINTS])</f>
        <v>68</v>
      </c>
      <c r="B163" s="6" t="s">
        <v>661</v>
      </c>
      <c r="C163" s="26"/>
      <c r="D163" s="15" t="s">
        <v>648</v>
      </c>
      <c r="E163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63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63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63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63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63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63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63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63" s="99">
        <f>Tableau11[[#This Row],[Engagés Etape n°1]]+Tableau11[[#This Row],[Engagés Etape n°2]]+Tableau11[[#This Row],[Engagés Etape n°3]]+Tableau11[[#This Row],[Engagés Etape n°4]]</f>
        <v>0</v>
      </c>
      <c r="N163" s="100">
        <f>SUM(Tableau11[[#This Row],[Points Etape n°1]],Tableau11[[#This Row],[Points Etape n°2]],Tableau11[[#This Row],[Points Etape n°3]],Tableau11[[#This Row],[Points Etape n°4]])</f>
        <v>0</v>
      </c>
      <c r="O163" s="101">
        <f>IF(Tableau11[[#This Row],[TOTAL DES ENGAGES]]=0,0,PRODUCT(Tableau11[[#This Row],[TOTAL POINTS]],1/Tableau11[[#This Row],[TOTAL DES ENGAGES]]))</f>
        <v>0</v>
      </c>
      <c r="P163" s="9"/>
    </row>
    <row r="164" spans="1:16" ht="13.5" x14ac:dyDescent="0.25">
      <c r="A164" s="103">
        <f>RANK(Tableau11[[#This Row],[TOTAL POINTS]],Tableau11[TOTAL POINTS])</f>
        <v>68</v>
      </c>
      <c r="B164" s="27" t="s">
        <v>2947</v>
      </c>
      <c r="C164" s="27"/>
      <c r="D164" s="15" t="s">
        <v>2957</v>
      </c>
      <c r="E164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64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64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64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64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64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64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64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64" s="99">
        <f>Tableau11[[#This Row],[Engagés Etape n°1]]+Tableau11[[#This Row],[Engagés Etape n°2]]+Tableau11[[#This Row],[Engagés Etape n°3]]+Tableau11[[#This Row],[Engagés Etape n°4]]</f>
        <v>0</v>
      </c>
      <c r="N164" s="100">
        <f>SUM(Tableau11[[#This Row],[Points Etape n°1]],Tableau11[[#This Row],[Points Etape n°2]],Tableau11[[#This Row],[Points Etape n°3]],Tableau11[[#This Row],[Points Etape n°4]])</f>
        <v>0</v>
      </c>
      <c r="O164" s="101">
        <f>IF(Tableau11[[#This Row],[TOTAL DES ENGAGES]]=0,0,PRODUCT(Tableau11[[#This Row],[TOTAL POINTS]],1/Tableau11[[#This Row],[TOTAL DES ENGAGES]]))</f>
        <v>0</v>
      </c>
      <c r="P164" s="9"/>
    </row>
    <row r="165" spans="1:16" ht="13.5" x14ac:dyDescent="0.25">
      <c r="A165" s="103">
        <f>RANK(Tableau11[[#This Row],[TOTAL POINTS]],Tableau11[TOTAL POINTS])</f>
        <v>68</v>
      </c>
      <c r="B165" s="27" t="s">
        <v>4312</v>
      </c>
      <c r="C165" s="15"/>
      <c r="D165" s="15" t="s">
        <v>2956</v>
      </c>
      <c r="E165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65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65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65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65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65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65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65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65" s="99">
        <f>Tableau11[[#This Row],[Engagés Etape n°1]]+Tableau11[[#This Row],[Engagés Etape n°2]]+Tableau11[[#This Row],[Engagés Etape n°3]]+Tableau11[[#This Row],[Engagés Etape n°4]]</f>
        <v>0</v>
      </c>
      <c r="N165" s="100">
        <f>SUM(Tableau11[[#This Row],[Points Etape n°1]],Tableau11[[#This Row],[Points Etape n°2]],Tableau11[[#This Row],[Points Etape n°3]],Tableau11[[#This Row],[Points Etape n°4]])</f>
        <v>0</v>
      </c>
      <c r="O165" s="101">
        <f>IF(Tableau11[[#This Row],[TOTAL DES ENGAGES]]=0,0,PRODUCT(Tableau11[[#This Row],[TOTAL POINTS]],1/Tableau11[[#This Row],[TOTAL DES ENGAGES]]))</f>
        <v>0</v>
      </c>
      <c r="P165" s="9"/>
    </row>
    <row r="166" spans="1:16" ht="13.5" x14ac:dyDescent="0.25">
      <c r="A166" s="103">
        <f>RANK(Tableau11[[#This Row],[TOTAL POINTS]],Tableau11[TOTAL POINTS])</f>
        <v>68</v>
      </c>
      <c r="B166" s="6" t="s">
        <v>681</v>
      </c>
      <c r="C166" s="26"/>
      <c r="D166" s="15" t="s">
        <v>648</v>
      </c>
      <c r="E166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66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66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66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66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66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66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66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66" s="99">
        <f>Tableau11[[#This Row],[Engagés Etape n°1]]+Tableau11[[#This Row],[Engagés Etape n°2]]+Tableau11[[#This Row],[Engagés Etape n°3]]+Tableau11[[#This Row],[Engagés Etape n°4]]</f>
        <v>0</v>
      </c>
      <c r="N166" s="100">
        <f>SUM(Tableau11[[#This Row],[Points Etape n°1]],Tableau11[[#This Row],[Points Etape n°2]],Tableau11[[#This Row],[Points Etape n°3]],Tableau11[[#This Row],[Points Etape n°4]])</f>
        <v>0</v>
      </c>
      <c r="O166" s="101">
        <f>IF(Tableau11[[#This Row],[TOTAL DES ENGAGES]]=0,0,PRODUCT(Tableau11[[#This Row],[TOTAL POINTS]],1/Tableau11[[#This Row],[TOTAL DES ENGAGES]]))</f>
        <v>0</v>
      </c>
      <c r="P166" s="9"/>
    </row>
    <row r="167" spans="1:16" ht="13.5" x14ac:dyDescent="0.25">
      <c r="A167" s="103">
        <f>RANK(Tableau11[[#This Row],[TOTAL POINTS]],Tableau11[TOTAL POINTS])</f>
        <v>68</v>
      </c>
      <c r="B167" s="6" t="s">
        <v>690</v>
      </c>
      <c r="C167" s="26"/>
      <c r="D167" s="15" t="s">
        <v>648</v>
      </c>
      <c r="E167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67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67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67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67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67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67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67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67" s="99">
        <f>Tableau11[[#This Row],[Engagés Etape n°1]]+Tableau11[[#This Row],[Engagés Etape n°2]]+Tableau11[[#This Row],[Engagés Etape n°3]]+Tableau11[[#This Row],[Engagés Etape n°4]]</f>
        <v>0</v>
      </c>
      <c r="N167" s="100">
        <f>SUM(Tableau11[[#This Row],[Points Etape n°1]],Tableau11[[#This Row],[Points Etape n°2]],Tableau11[[#This Row],[Points Etape n°3]],Tableau11[[#This Row],[Points Etape n°4]])</f>
        <v>0</v>
      </c>
      <c r="O167" s="101">
        <f>IF(Tableau11[[#This Row],[TOTAL DES ENGAGES]]=0,0,PRODUCT(Tableau11[[#This Row],[TOTAL POINTS]],1/Tableau11[[#This Row],[TOTAL DES ENGAGES]]))</f>
        <v>0</v>
      </c>
      <c r="P167" s="9"/>
    </row>
    <row r="168" spans="1:16" ht="13.5" x14ac:dyDescent="0.25">
      <c r="A168" s="103">
        <f>RANK(Tableau11[[#This Row],[TOTAL POINTS]],Tableau11[TOTAL POINTS])</f>
        <v>68</v>
      </c>
      <c r="B168" s="27" t="s">
        <v>5052</v>
      </c>
      <c r="C168" s="15"/>
      <c r="D168" s="15" t="s">
        <v>2956</v>
      </c>
      <c r="E168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68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68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68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68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68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68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68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68" s="99">
        <f>Tableau11[[#This Row],[Engagés Etape n°1]]+Tableau11[[#This Row],[Engagés Etape n°2]]+Tableau11[[#This Row],[Engagés Etape n°3]]+Tableau11[[#This Row],[Engagés Etape n°4]]</f>
        <v>0</v>
      </c>
      <c r="N168" s="100">
        <f>SUM(Tableau11[[#This Row],[Points Etape n°1]],Tableau11[[#This Row],[Points Etape n°2]],Tableau11[[#This Row],[Points Etape n°3]],Tableau11[[#This Row],[Points Etape n°4]])</f>
        <v>0</v>
      </c>
      <c r="O168" s="101">
        <f>IF(Tableau11[[#This Row],[TOTAL DES ENGAGES]]=0,0,PRODUCT(Tableau11[[#This Row],[TOTAL POINTS]],1/Tableau11[[#This Row],[TOTAL DES ENGAGES]]))</f>
        <v>0</v>
      </c>
      <c r="P168" s="9"/>
    </row>
    <row r="169" spans="1:16" ht="13.5" x14ac:dyDescent="0.25">
      <c r="A169" s="103">
        <f>RANK(Tableau11[[#This Row],[TOTAL POINTS]],Tableau11[TOTAL POINTS])</f>
        <v>68</v>
      </c>
      <c r="B169" s="27" t="s">
        <v>2950</v>
      </c>
      <c r="C169" s="27"/>
      <c r="D169" s="15" t="s">
        <v>2957</v>
      </c>
      <c r="E169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69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69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69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69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69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69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69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69" s="99">
        <f>Tableau11[[#This Row],[Engagés Etape n°1]]+Tableau11[[#This Row],[Engagés Etape n°2]]+Tableau11[[#This Row],[Engagés Etape n°3]]+Tableau11[[#This Row],[Engagés Etape n°4]]</f>
        <v>0</v>
      </c>
      <c r="N169" s="100">
        <f>SUM(Tableau11[[#This Row],[Points Etape n°1]],Tableau11[[#This Row],[Points Etape n°2]],Tableau11[[#This Row],[Points Etape n°3]],Tableau11[[#This Row],[Points Etape n°4]])</f>
        <v>0</v>
      </c>
      <c r="O169" s="101">
        <f>IF(Tableau11[[#This Row],[TOTAL DES ENGAGES]]=0,0,PRODUCT(Tableau11[[#This Row],[TOTAL POINTS]],1/Tableau11[[#This Row],[TOTAL DES ENGAGES]]))</f>
        <v>0</v>
      </c>
      <c r="P169" s="9"/>
    </row>
    <row r="170" spans="1:16" ht="13.5" x14ac:dyDescent="0.25">
      <c r="A170" s="103">
        <f>RANK(Tableau11[[#This Row],[TOTAL POINTS]],Tableau11[TOTAL POINTS])</f>
        <v>68</v>
      </c>
      <c r="B170" s="6" t="s">
        <v>673</v>
      </c>
      <c r="C170" s="26"/>
      <c r="D170" s="15" t="s">
        <v>648</v>
      </c>
      <c r="E170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70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70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70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70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70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70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70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70" s="99">
        <f>Tableau11[[#This Row],[Engagés Etape n°1]]+Tableau11[[#This Row],[Engagés Etape n°2]]+Tableau11[[#This Row],[Engagés Etape n°3]]+Tableau11[[#This Row],[Engagés Etape n°4]]</f>
        <v>0</v>
      </c>
      <c r="N170" s="100">
        <f>SUM(Tableau11[[#This Row],[Points Etape n°1]],Tableau11[[#This Row],[Points Etape n°2]],Tableau11[[#This Row],[Points Etape n°3]],Tableau11[[#This Row],[Points Etape n°4]])</f>
        <v>0</v>
      </c>
      <c r="O170" s="101">
        <f>IF(Tableau11[[#This Row],[TOTAL DES ENGAGES]]=0,0,PRODUCT(Tableau11[[#This Row],[TOTAL POINTS]],1/Tableau11[[#This Row],[TOTAL DES ENGAGES]]))</f>
        <v>0</v>
      </c>
      <c r="P170" s="9"/>
    </row>
    <row r="171" spans="1:16" ht="13.5" x14ac:dyDescent="0.25">
      <c r="A171" s="103">
        <f>RANK(Tableau11[[#This Row],[TOTAL POINTS]],Tableau11[TOTAL POINTS])</f>
        <v>68</v>
      </c>
      <c r="B171" s="6" t="s">
        <v>713</v>
      </c>
      <c r="C171" s="26"/>
      <c r="D171" s="15" t="s">
        <v>648</v>
      </c>
      <c r="E171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71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71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71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71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71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71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71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71" s="99">
        <f>Tableau11[[#This Row],[Engagés Etape n°1]]+Tableau11[[#This Row],[Engagés Etape n°2]]+Tableau11[[#This Row],[Engagés Etape n°3]]+Tableau11[[#This Row],[Engagés Etape n°4]]</f>
        <v>0</v>
      </c>
      <c r="N171" s="100">
        <f>SUM(Tableau11[[#This Row],[Points Etape n°1]],Tableau11[[#This Row],[Points Etape n°2]],Tableau11[[#This Row],[Points Etape n°3]],Tableau11[[#This Row],[Points Etape n°4]])</f>
        <v>0</v>
      </c>
      <c r="O171" s="101">
        <f>IF(Tableau11[[#This Row],[TOTAL DES ENGAGES]]=0,0,PRODUCT(Tableau11[[#This Row],[TOTAL POINTS]],1/Tableau11[[#This Row],[TOTAL DES ENGAGES]]))</f>
        <v>0</v>
      </c>
      <c r="P171" s="9"/>
    </row>
    <row r="172" spans="1:16" ht="13.5" x14ac:dyDescent="0.25">
      <c r="A172" s="103">
        <f>RANK(Tableau11[[#This Row],[TOTAL POINTS]],Tableau11[TOTAL POINTS])</f>
        <v>68</v>
      </c>
      <c r="B172" s="27" t="s">
        <v>5053</v>
      </c>
      <c r="C172" s="15"/>
      <c r="D172" s="15" t="s">
        <v>2956</v>
      </c>
      <c r="E172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72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72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72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72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72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72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72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72" s="99">
        <f>Tableau11[[#This Row],[Engagés Etape n°1]]+Tableau11[[#This Row],[Engagés Etape n°2]]+Tableau11[[#This Row],[Engagés Etape n°3]]+Tableau11[[#This Row],[Engagés Etape n°4]]</f>
        <v>0</v>
      </c>
      <c r="N172" s="100">
        <f>SUM(Tableau11[[#This Row],[Points Etape n°1]],Tableau11[[#This Row],[Points Etape n°2]],Tableau11[[#This Row],[Points Etape n°3]],Tableau11[[#This Row],[Points Etape n°4]])</f>
        <v>0</v>
      </c>
      <c r="O172" s="101">
        <f>IF(Tableau11[[#This Row],[TOTAL DES ENGAGES]]=0,0,PRODUCT(Tableau11[[#This Row],[TOTAL POINTS]],1/Tableau11[[#This Row],[TOTAL DES ENGAGES]]))</f>
        <v>0</v>
      </c>
      <c r="P172" s="9"/>
    </row>
    <row r="173" spans="1:16" ht="13.5" x14ac:dyDescent="0.25">
      <c r="A173" s="103">
        <f>RANK(Tableau11[[#This Row],[TOTAL POINTS]],Tableau11[TOTAL POINTS])</f>
        <v>68</v>
      </c>
      <c r="B173" s="27" t="s">
        <v>2951</v>
      </c>
      <c r="C173" s="27"/>
      <c r="D173" s="15" t="s">
        <v>2957</v>
      </c>
      <c r="E173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73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73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73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73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73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73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73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73" s="99">
        <f>Tableau11[[#This Row],[Engagés Etape n°1]]+Tableau11[[#This Row],[Engagés Etape n°2]]+Tableau11[[#This Row],[Engagés Etape n°3]]+Tableau11[[#This Row],[Engagés Etape n°4]]</f>
        <v>0</v>
      </c>
      <c r="N173" s="100">
        <f>SUM(Tableau11[[#This Row],[Points Etape n°1]],Tableau11[[#This Row],[Points Etape n°2]],Tableau11[[#This Row],[Points Etape n°3]],Tableau11[[#This Row],[Points Etape n°4]])</f>
        <v>0</v>
      </c>
      <c r="O173" s="101">
        <f>IF(Tableau11[[#This Row],[TOTAL DES ENGAGES]]=0,0,PRODUCT(Tableau11[[#This Row],[TOTAL POINTS]],1/Tableau11[[#This Row],[TOTAL DES ENGAGES]]))</f>
        <v>0</v>
      </c>
      <c r="P173" s="9"/>
    </row>
    <row r="174" spans="1:16" ht="13.5" x14ac:dyDescent="0.25">
      <c r="A174" s="103">
        <f>RANK(Tableau11[[#This Row],[TOTAL POINTS]],Tableau11[TOTAL POINTS])</f>
        <v>68</v>
      </c>
      <c r="B174" s="27" t="s">
        <v>723</v>
      </c>
      <c r="C174" s="15"/>
      <c r="D174" s="15" t="s">
        <v>714</v>
      </c>
      <c r="E174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74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74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74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74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74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74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74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74" s="99">
        <f>Tableau11[[#This Row],[Engagés Etape n°1]]+Tableau11[[#This Row],[Engagés Etape n°2]]+Tableau11[[#This Row],[Engagés Etape n°3]]+Tableau11[[#This Row],[Engagés Etape n°4]]</f>
        <v>0</v>
      </c>
      <c r="N174" s="100">
        <f>SUM(Tableau11[[#This Row],[Points Etape n°1]],Tableau11[[#This Row],[Points Etape n°2]],Tableau11[[#This Row],[Points Etape n°3]],Tableau11[[#This Row],[Points Etape n°4]])</f>
        <v>0</v>
      </c>
      <c r="O174" s="101">
        <f>IF(Tableau11[[#This Row],[TOTAL DES ENGAGES]]=0,0,PRODUCT(Tableau11[[#This Row],[TOTAL POINTS]],1/Tableau11[[#This Row],[TOTAL DES ENGAGES]]))</f>
        <v>0</v>
      </c>
      <c r="P174" s="9"/>
    </row>
    <row r="175" spans="1:16" ht="13.5" x14ac:dyDescent="0.25">
      <c r="A175" s="103">
        <f>RANK(Tableau11[[#This Row],[TOTAL POINTS]],Tableau11[TOTAL POINTS])</f>
        <v>68</v>
      </c>
      <c r="B175" s="27" t="s">
        <v>4276</v>
      </c>
      <c r="C175" s="15"/>
      <c r="D175" s="15" t="s">
        <v>2956</v>
      </c>
      <c r="E175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75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75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75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75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75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75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75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75" s="99">
        <f>Tableau11[[#This Row],[Engagés Etape n°1]]+Tableau11[[#This Row],[Engagés Etape n°2]]+Tableau11[[#This Row],[Engagés Etape n°3]]+Tableau11[[#This Row],[Engagés Etape n°4]]</f>
        <v>0</v>
      </c>
      <c r="N175" s="100">
        <f>SUM(Tableau11[[#This Row],[Points Etape n°1]],Tableau11[[#This Row],[Points Etape n°2]],Tableau11[[#This Row],[Points Etape n°3]],Tableau11[[#This Row],[Points Etape n°4]])</f>
        <v>0</v>
      </c>
      <c r="O175" s="101">
        <f>IF(Tableau11[[#This Row],[TOTAL DES ENGAGES]]=0,0,PRODUCT(Tableau11[[#This Row],[TOTAL POINTS]],1/Tableau11[[#This Row],[TOTAL DES ENGAGES]]))</f>
        <v>0</v>
      </c>
      <c r="P175" s="9"/>
    </row>
    <row r="176" spans="1:16" ht="13.5" x14ac:dyDescent="0.25">
      <c r="A176" s="103">
        <f>RANK(Tableau11[[#This Row],[TOTAL POINTS]],Tableau11[TOTAL POINTS])</f>
        <v>68</v>
      </c>
      <c r="B176" s="27" t="s">
        <v>2953</v>
      </c>
      <c r="C176" s="27"/>
      <c r="D176" s="15" t="s">
        <v>2957</v>
      </c>
      <c r="E176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76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76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76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76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76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76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76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76" s="99">
        <f>Tableau11[[#This Row],[Engagés Etape n°1]]+Tableau11[[#This Row],[Engagés Etape n°2]]+Tableau11[[#This Row],[Engagés Etape n°3]]+Tableau11[[#This Row],[Engagés Etape n°4]]</f>
        <v>0</v>
      </c>
      <c r="N176" s="100">
        <f>SUM(Tableau11[[#This Row],[Points Etape n°1]],Tableau11[[#This Row],[Points Etape n°2]],Tableau11[[#This Row],[Points Etape n°3]],Tableau11[[#This Row],[Points Etape n°4]])</f>
        <v>0</v>
      </c>
      <c r="O176" s="101">
        <f>IF(Tableau11[[#This Row],[TOTAL DES ENGAGES]]=0,0,PRODUCT(Tableau11[[#This Row],[TOTAL POINTS]],1/Tableau11[[#This Row],[TOTAL DES ENGAGES]]))</f>
        <v>0</v>
      </c>
      <c r="P176" s="9"/>
    </row>
    <row r="177" spans="1:16" ht="13.5" x14ac:dyDescent="0.25">
      <c r="A177" s="103">
        <f>RANK(Tableau11[[#This Row],[TOTAL POINTS]],Tableau11[TOTAL POINTS])</f>
        <v>68</v>
      </c>
      <c r="B177" s="27" t="s">
        <v>2954</v>
      </c>
      <c r="C177" s="27"/>
      <c r="D177" s="15" t="s">
        <v>2957</v>
      </c>
      <c r="E177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77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77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77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77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77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77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77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77" s="99">
        <f>Tableau11[[#This Row],[Engagés Etape n°1]]+Tableau11[[#This Row],[Engagés Etape n°2]]+Tableau11[[#This Row],[Engagés Etape n°3]]+Tableau11[[#This Row],[Engagés Etape n°4]]</f>
        <v>0</v>
      </c>
      <c r="N177" s="100">
        <f>SUM(Tableau11[[#This Row],[Points Etape n°1]],Tableau11[[#This Row],[Points Etape n°2]],Tableau11[[#This Row],[Points Etape n°3]],Tableau11[[#This Row],[Points Etape n°4]])</f>
        <v>0</v>
      </c>
      <c r="O177" s="101">
        <f>IF(Tableau11[[#This Row],[TOTAL DES ENGAGES]]=0,0,PRODUCT(Tableau11[[#This Row],[TOTAL POINTS]],1/Tableau11[[#This Row],[TOTAL DES ENGAGES]]))</f>
        <v>0</v>
      </c>
      <c r="P177" s="9"/>
    </row>
    <row r="178" spans="1:16" ht="13.5" x14ac:dyDescent="0.25">
      <c r="A178" s="103">
        <f>RANK(Tableau11[[#This Row],[TOTAL POINTS]],Tableau11[TOTAL POINTS])</f>
        <v>68</v>
      </c>
      <c r="B178" s="27" t="s">
        <v>5054</v>
      </c>
      <c r="C178" s="15"/>
      <c r="D178" s="15" t="s">
        <v>2956</v>
      </c>
      <c r="E178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78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78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78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78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78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78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78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78" s="99">
        <f>Tableau11[[#This Row],[Engagés Etape n°1]]+Tableau11[[#This Row],[Engagés Etape n°2]]+Tableau11[[#This Row],[Engagés Etape n°3]]+Tableau11[[#This Row],[Engagés Etape n°4]]</f>
        <v>0</v>
      </c>
      <c r="N178" s="100">
        <f>SUM(Tableau11[[#This Row],[Points Etape n°1]],Tableau11[[#This Row],[Points Etape n°2]],Tableau11[[#This Row],[Points Etape n°3]],Tableau11[[#This Row],[Points Etape n°4]])</f>
        <v>0</v>
      </c>
      <c r="O178" s="101">
        <f>IF(Tableau11[[#This Row],[TOTAL DES ENGAGES]]=0,0,PRODUCT(Tableau11[[#This Row],[TOTAL POINTS]],1/Tableau11[[#This Row],[TOTAL DES ENGAGES]]))</f>
        <v>0</v>
      </c>
      <c r="P178" s="9"/>
    </row>
    <row r="179" spans="1:16" ht="13.5" x14ac:dyDescent="0.25">
      <c r="A179" s="103">
        <f>RANK(Tableau11[[#This Row],[TOTAL POINTS]],Tableau11[TOTAL POINTS])</f>
        <v>68</v>
      </c>
      <c r="B179" s="27" t="s">
        <v>35</v>
      </c>
      <c r="C179" s="15"/>
      <c r="D179" s="15" t="s">
        <v>714</v>
      </c>
      <c r="E179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79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79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79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79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79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79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79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79" s="99">
        <f>Tableau11[[#This Row],[Engagés Etape n°1]]+Tableau11[[#This Row],[Engagés Etape n°2]]+Tableau11[[#This Row],[Engagés Etape n°3]]+Tableau11[[#This Row],[Engagés Etape n°4]]</f>
        <v>0</v>
      </c>
      <c r="N179" s="100">
        <f>SUM(Tableau11[[#This Row],[Points Etape n°1]],Tableau11[[#This Row],[Points Etape n°2]],Tableau11[[#This Row],[Points Etape n°3]],Tableau11[[#This Row],[Points Etape n°4]])</f>
        <v>0</v>
      </c>
      <c r="O179" s="101">
        <f>IF(Tableau11[[#This Row],[TOTAL DES ENGAGES]]=0,0,PRODUCT(Tableau11[[#This Row],[TOTAL POINTS]],1/Tableau11[[#This Row],[TOTAL DES ENGAGES]]))</f>
        <v>0</v>
      </c>
      <c r="P179" s="9"/>
    </row>
    <row r="180" spans="1:16" ht="13.5" x14ac:dyDescent="0.25">
      <c r="A180" s="103">
        <f>RANK(Tableau11[[#This Row],[TOTAL POINTS]],Tableau11[TOTAL POINTS])</f>
        <v>68</v>
      </c>
      <c r="B180" s="27" t="s">
        <v>32</v>
      </c>
      <c r="C180" s="15"/>
      <c r="D180" s="15" t="s">
        <v>714</v>
      </c>
      <c r="E180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80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80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80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80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80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80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80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80" s="99">
        <f>Tableau11[[#This Row],[Engagés Etape n°1]]+Tableau11[[#This Row],[Engagés Etape n°2]]+Tableau11[[#This Row],[Engagés Etape n°3]]+Tableau11[[#This Row],[Engagés Etape n°4]]</f>
        <v>0</v>
      </c>
      <c r="N180" s="100">
        <f>SUM(Tableau11[[#This Row],[Points Etape n°1]],Tableau11[[#This Row],[Points Etape n°2]],Tableau11[[#This Row],[Points Etape n°3]],Tableau11[[#This Row],[Points Etape n°4]])</f>
        <v>0</v>
      </c>
      <c r="O180" s="101">
        <f>IF(Tableau11[[#This Row],[TOTAL DES ENGAGES]]=0,0,PRODUCT(Tableau11[[#This Row],[TOTAL POINTS]],1/Tableau11[[#This Row],[TOTAL DES ENGAGES]]))</f>
        <v>0</v>
      </c>
      <c r="P180" s="9"/>
    </row>
    <row r="181" spans="1:16" ht="13.5" x14ac:dyDescent="0.25">
      <c r="A181" s="103">
        <f>RANK(Tableau11[[#This Row],[TOTAL POINTS]],Tableau11[TOTAL POINTS])</f>
        <v>68</v>
      </c>
      <c r="B181" s="27" t="s">
        <v>5055</v>
      </c>
      <c r="C181" s="15"/>
      <c r="D181" s="15" t="s">
        <v>2956</v>
      </c>
      <c r="E181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81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81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81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81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81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81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81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81" s="99">
        <f>Tableau11[[#This Row],[Engagés Etape n°1]]+Tableau11[[#This Row],[Engagés Etape n°2]]+Tableau11[[#This Row],[Engagés Etape n°3]]+Tableau11[[#This Row],[Engagés Etape n°4]]</f>
        <v>0</v>
      </c>
      <c r="N181" s="100">
        <f>SUM(Tableau11[[#This Row],[Points Etape n°1]],Tableau11[[#This Row],[Points Etape n°2]],Tableau11[[#This Row],[Points Etape n°3]],Tableau11[[#This Row],[Points Etape n°4]])</f>
        <v>0</v>
      </c>
      <c r="O181" s="101">
        <f>IF(Tableau11[[#This Row],[TOTAL DES ENGAGES]]=0,0,PRODUCT(Tableau11[[#This Row],[TOTAL POINTS]],1/Tableau11[[#This Row],[TOTAL DES ENGAGES]]))</f>
        <v>0</v>
      </c>
      <c r="P181" s="9"/>
    </row>
    <row r="182" spans="1:16" ht="13.5" x14ac:dyDescent="0.25">
      <c r="A182" s="103">
        <f>RANK(Tableau11[[#This Row],[TOTAL POINTS]],Tableau11[TOTAL POINTS])</f>
        <v>68</v>
      </c>
      <c r="B182" s="27" t="s">
        <v>2955</v>
      </c>
      <c r="C182" s="27"/>
      <c r="D182" s="15" t="s">
        <v>2957</v>
      </c>
      <c r="E182" s="95">
        <f>COUNTIFS(Tableau1[Club],Tableau11[[#This Row],[CLUBS : 
* et sans étoile]],Tableau1[Points],"&gt;0")+COUNTIFS(Tableau2[Club],Tableau11[[#This Row],[CLUBS : 
* et sans étoile]],Tableau2[Points],"&gt;0")+COUNTIFS(Tableau3[Club],Tableau11[[#This Row],[CLUBS : 
* et sans étoile]],Tableau3[Points],"&gt;0")+COUNTIFS(Tableau4[Club],Tableau11[[#This Row],[CLUBS : 
* et sans étoile]],Tableau4[Points],"&gt;0")+COUNTIFS(Tableau5[Club],Tableau11[[#This Row],[CLUBS : 
* et sans étoile]],Tableau5[Points],"&gt;0")+COUNTIFS(Tableau6[Club],Tableau11[[#This Row],[CLUBS : 
* et sans étoile]],Tableau6[Points],"&gt;0")+COUNTIFS(Tableau7[Club],Tableau11[[#This Row],[CLUBS : 
* et sans étoile]],Tableau7[Points],"&gt;0")+COUNTIFS(Tableau8[Club],Tableau11[[#This Row],[CLUBS : 
* et sans étoile]],Tableau8[Points],"&gt;0")</f>
        <v>0</v>
      </c>
      <c r="F182" s="96">
        <f>SUMIF(Tableau1[Club],Tableau11[[#This Row],[CLUBS : 
* et sans étoile]],Tableau1[Points])+SUMIF(Tableau2[Club],Tableau11[[#This Row],[CLUBS : 
* et sans étoile]],Tableau2[Points])+SUMIF(Tableau3[Club],Tableau11[[#This Row],[CLUBS : 
* et sans étoile]],Tableau3[Points])+SUMIF(Tableau4[Club],Tableau11[[#This Row],[CLUBS : 
* et sans étoile]],Tableau4[Points])+SUMIF(Tableau5[Club],Tableau11[[#This Row],[CLUBS : 
* et sans étoile]],Tableau5[Points])+SUMIF(Tableau6[Club],Tableau11[[#This Row],[CLUBS : 
* et sans étoile]],Tableau6[Points])+SUMIF(Tableau7[Club],Tableau11[[#This Row],[CLUBS : 
* et sans étoile]],Tableau7[Points])+SUMIF(Tableau8[Club],Tableau11[[#This Row],[CLUBS : 
* et sans étoile]],Tableau8[Points])</f>
        <v>0</v>
      </c>
      <c r="G182" s="97">
        <f>COUNTIFS(Tableau1[Club],Tableau11[[#This Row],[CLUBS : 
* et sans étoile]],Tableau1[Points3],"&gt;0")+COUNTIFS(Tableau2[Club],Tableau11[[#This Row],[CLUBS : 
* et sans étoile]],Tableau2[Points3],"&gt;0")+COUNTIFS(Tableau3[Club],Tableau11[[#This Row],[CLUBS : 
* et sans étoile]],Tableau3[Points3],"&gt;0")+COUNTIFS(Tableau4[Club],Tableau11[[#This Row],[CLUBS : 
* et sans étoile]],Tableau4[Points3],"&gt;0")+COUNTIFS(Tableau5[Club],Tableau11[[#This Row],[CLUBS : 
* et sans étoile]],Tableau5[Points3],"&gt;0")+COUNTIFS(Tableau6[Club],Tableau11[[#This Row],[CLUBS : 
* et sans étoile]],Tableau6[Points3],"&gt;0")+COUNTIFS(Tableau7[Club],Tableau11[[#This Row],[CLUBS : 
* et sans étoile]],Tableau7[Points3],"&gt;0")+COUNTIFS(Tableau8[Club],Tableau11[[#This Row],[CLUBS : 
* et sans étoile]],Tableau8[Points3],"&gt;0")</f>
        <v>0</v>
      </c>
      <c r="H182" s="98">
        <f>SUMIF(Tableau1[Club],Tableau11[[#This Row],[CLUBS : 
* et sans étoile]],Tableau1[Points3])+SUMIF(Tableau2[Club],Tableau11[[#This Row],[CLUBS : 
* et sans étoile]],Tableau2[Points3])+SUMIF(Tableau3[Club],Tableau11[[#This Row],[CLUBS : 
* et sans étoile]],Tableau3[Points3])+SUMIF(Tableau4[Club],Tableau11[[#This Row],[CLUBS : 
* et sans étoile]],Tableau4[Points3])+SUMIF(Tableau5[Club],Tableau11[[#This Row],[CLUBS : 
* et sans étoile]],Tableau5[Points3])+SUMIF(Tableau6[Club],Tableau11[[#This Row],[CLUBS : 
* et sans étoile]],Tableau6[Points3])+SUMIF(Tableau7[Club],Tableau11[[#This Row],[CLUBS : 
* et sans étoile]],Tableau7[Points3])+SUMIF(Tableau8[Club],Tableau11[[#This Row],[CLUBS : 
* et sans étoile]],Tableau8[Points3])</f>
        <v>0</v>
      </c>
      <c r="I182" s="95">
        <f>COUNTIFS(Tableau1[Club],Tableau11[[#This Row],[CLUBS : 
* et sans étoile]],Tableau1[Points5],"&gt;0")+COUNTIFS(Tableau2[Club],Tableau11[[#This Row],[CLUBS : 
* et sans étoile]],Tableau2[Points5],"&gt;0")+COUNTIFS(Tableau3[Club],Tableau11[[#This Row],[CLUBS : 
* et sans étoile]],Tableau3[Points5],"&gt;0")+COUNTIFS(Tableau4[Club],Tableau11[[#This Row],[CLUBS : 
* et sans étoile]],Tableau4[Points5],"&gt;0")+COUNTIFS(Tableau5[Club],Tableau11[[#This Row],[CLUBS : 
* et sans étoile]],Tableau5[Points5],"&gt;0")+COUNTIFS(Tableau6[Club],Tableau11[[#This Row],[CLUBS : 
* et sans étoile]],Tableau6[Points5],"&gt;0")+COUNTIFS(Tableau7[Club],Tableau11[[#This Row],[CLUBS : 
* et sans étoile]],Tableau7[Points5],"&gt;0")+COUNTIFS(Tableau8[Club],Tableau11[[#This Row],[CLUBS : 
* et sans étoile]],Tableau8[Points5],"&gt;0")</f>
        <v>0</v>
      </c>
      <c r="J182" s="97">
        <f>SUMIF(Tableau1[Club],Tableau11[[#This Row],[CLUBS : 
* et sans étoile]],Tableau1[Points5])+SUMIF(Tableau2[Club],Tableau11[[#This Row],[CLUBS : 
* et sans étoile]],Tableau2[Points5])+SUMIF(Tableau3[Club],Tableau11[[#This Row],[CLUBS : 
* et sans étoile]],Tableau3[Points5])+SUMIF(Tableau4[Club],Tableau11[[#This Row],[CLUBS : 
* et sans étoile]],Tableau4[Points5])+SUMIF(Tableau5[Club],Tableau11[[#This Row],[CLUBS : 
* et sans étoile]],Tableau5[Points5])+SUMIF(Tableau6[Club],Tableau11[[#This Row],[CLUBS : 
* et sans étoile]],Tableau6[Points5])+SUMIF(Tableau7[Club],Tableau11[[#This Row],[CLUBS : 
* et sans étoile]],Tableau7[Points5])+SUMIF(Tableau8[Club],Tableau11[[#This Row],[CLUBS : 
* et sans étoile]],Tableau8[Points5])</f>
        <v>0</v>
      </c>
      <c r="K182" s="97">
        <f>COUNTIFS(Tableau1[Club],Tableau11[[#This Row],[CLUBS : 
* et sans étoile]],Tableau1[Points7],"&gt;0")+COUNTIFS(Tableau2[Club],Tableau11[[#This Row],[CLUBS : 
* et sans étoile]],Tableau2[Points7],"&gt;0")+COUNTIFS(Tableau3[Club],Tableau11[[#This Row],[CLUBS : 
* et sans étoile]],Tableau3[Points7],"&gt;0")+COUNTIFS(Tableau4[Club],Tableau11[[#This Row],[CLUBS : 
* et sans étoile]],Tableau4[Points7],"&gt;0")+COUNTIFS(Tableau5[Club],Tableau11[[#This Row],[CLUBS : 
* et sans étoile]],Tableau5[Points7],"&gt;0")+COUNTIFS(Tableau6[Club],Tableau11[[#This Row],[CLUBS : 
* et sans étoile]],Tableau6[Points7],"&gt;0")+COUNTIFS(Tableau7[Club],Tableau11[[#This Row],[CLUBS : 
* et sans étoile]],Tableau7[Points7],"&gt;0")+COUNTIFS(Tableau8[Club],Tableau11[[#This Row],[CLUBS : 
* et sans étoile]],Tableau8[Points7],"&gt;0")</f>
        <v>0</v>
      </c>
      <c r="L182" s="97">
        <f>SUMIF(Tableau1[Club],Tableau11[[#This Row],[CLUBS : 
* et sans étoile]],Tableau1[Points7])+SUMIF(Tableau2[Club],Tableau11[[#This Row],[CLUBS : 
* et sans étoile]],Tableau2[Points7])+SUMIF(Tableau3[Club],Tableau11[[#This Row],[CLUBS : 
* et sans étoile]],Tableau3[Points7])+SUMIF(Tableau4[Club],Tableau11[[#This Row],[CLUBS : 
* et sans étoile]],Tableau4[Points7])+SUMIF(Tableau5[Club],Tableau11[[#This Row],[CLUBS : 
* et sans étoile]],Tableau5[Points7])+SUMIF(Tableau6[Club],Tableau11[[#This Row],[CLUBS : 
* et sans étoile]],Tableau6[Points7])+SUMIF(Tableau7[Club],Tableau11[[#This Row],[CLUBS : 
* et sans étoile]],Tableau7[Points7])+SUMIF(Tableau8[Club],Tableau11[[#This Row],[CLUBS : 
* et sans étoile]],Tableau8[Points7])</f>
        <v>0</v>
      </c>
      <c r="M182" s="99">
        <f>Tableau11[[#This Row],[Engagés Etape n°1]]+Tableau11[[#This Row],[Engagés Etape n°2]]+Tableau11[[#This Row],[Engagés Etape n°3]]+Tableau11[[#This Row],[Engagés Etape n°4]]</f>
        <v>0</v>
      </c>
      <c r="N182" s="100">
        <f>SUM(Tableau11[[#This Row],[Points Etape n°1]],Tableau11[[#This Row],[Points Etape n°2]],Tableau11[[#This Row],[Points Etape n°3]],Tableau11[[#This Row],[Points Etape n°4]])</f>
        <v>0</v>
      </c>
      <c r="O182" s="101">
        <f>IF(Tableau11[[#This Row],[TOTAL DES ENGAGES]]=0,0,PRODUCT(Tableau11[[#This Row],[TOTAL POINTS]],1/Tableau11[[#This Row],[TOTAL DES ENGAGES]]))</f>
        <v>0</v>
      </c>
      <c r="P182" s="9"/>
    </row>
    <row r="184" spans="1:16" x14ac:dyDescent="0.25">
      <c r="E184" s="5"/>
      <c r="G184" s="5"/>
      <c r="I184" s="5"/>
      <c r="K184" s="5"/>
    </row>
    <row r="188" spans="1:16" x14ac:dyDescent="0.25">
      <c r="B188" s="1"/>
      <c r="C188" s="1"/>
      <c r="D188" s="1"/>
    </row>
  </sheetData>
  <sheetProtection sheet="1" objects="1" scenarios="1"/>
  <mergeCells count="12">
    <mergeCell ref="K2:L2"/>
    <mergeCell ref="K3:L3"/>
    <mergeCell ref="K4:L4"/>
    <mergeCell ref="G2:H2"/>
    <mergeCell ref="G3:H3"/>
    <mergeCell ref="G4:H4"/>
    <mergeCell ref="E2:F2"/>
    <mergeCell ref="E3:F3"/>
    <mergeCell ref="E4:F4"/>
    <mergeCell ref="I2:J2"/>
    <mergeCell ref="I3:J3"/>
    <mergeCell ref="I4:J4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&amp;C&amp;"Calibri"&amp;11&amp;K000000Page &amp;P_x000D_&amp;1#&amp;"Calibri"&amp;10&amp;K0078D7C1 - Interne</oddFooter>
  </headerFooter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7"/>
  <dimension ref="A2:P29"/>
  <sheetViews>
    <sheetView showGridLines="0" zoomScaleNormal="100" workbookViewId="0">
      <selection activeCell="L24" sqref="L24"/>
    </sheetView>
  </sheetViews>
  <sheetFormatPr baseColWidth="10" defaultColWidth="11" defaultRowHeight="12.5" x14ac:dyDescent="0.25"/>
  <cols>
    <col min="1" max="1" width="21.90625" customWidth="1"/>
    <col min="2" max="2" width="52" bestFit="1" customWidth="1"/>
    <col min="3" max="3" width="14.453125" customWidth="1"/>
    <col min="4" max="4" width="8.6328125" customWidth="1"/>
    <col min="5" max="5" width="35.1796875" customWidth="1"/>
    <col min="6" max="6" width="20.6328125" customWidth="1"/>
    <col min="7" max="7" width="30.6328125" customWidth="1"/>
    <col min="8" max="8" width="20.6328125" customWidth="1"/>
    <col min="9" max="9" width="32.6328125" customWidth="1"/>
    <col min="10" max="10" width="20.6328125" customWidth="1"/>
    <col min="11" max="11" width="35.54296875" customWidth="1"/>
    <col min="12" max="12" width="20.6328125" customWidth="1"/>
    <col min="13" max="13" width="25.453125" customWidth="1"/>
    <col min="14" max="14" width="24.453125" customWidth="1"/>
    <col min="15" max="15" width="39.6328125" customWidth="1"/>
    <col min="20" max="20" width="31.453125" customWidth="1"/>
  </cols>
  <sheetData>
    <row r="2" spans="1:16" ht="13" x14ac:dyDescent="0.3">
      <c r="E2" s="134" t="s">
        <v>5075</v>
      </c>
      <c r="F2" s="135"/>
      <c r="G2" s="134" t="s">
        <v>5076</v>
      </c>
      <c r="H2" s="135"/>
      <c r="I2" s="134" t="s">
        <v>5077</v>
      </c>
      <c r="J2" s="135"/>
      <c r="K2" s="134" t="s">
        <v>5078</v>
      </c>
      <c r="L2" s="135"/>
    </row>
    <row r="3" spans="1:16" ht="13" x14ac:dyDescent="0.3">
      <c r="E3" s="136" t="str">
        <f>Paramètres!K3&amp;" - "&amp;Paramètres!L3</f>
        <v>Class Triathlon - Espace tri</v>
      </c>
      <c r="F3" s="137"/>
      <c r="G3" s="136" t="str">
        <f>Paramètres!K4&amp;" - "&amp;Paramètres!L4</f>
        <v>Duathlon - Liffré (35)</v>
      </c>
      <c r="H3" s="137"/>
      <c r="I3" s="136" t="str">
        <f>Paramètres!K5&amp;" - "&amp;Paramètres!L5</f>
        <v>Triathlon - Pontivy (56)</v>
      </c>
      <c r="J3" s="137"/>
      <c r="K3" s="136" t="str">
        <f>Paramètres!K6&amp;" - "&amp;Paramètres!L6</f>
        <v>Aquathlon - Vendôme (41)</v>
      </c>
      <c r="L3" s="137"/>
    </row>
    <row r="4" spans="1:16" ht="13" x14ac:dyDescent="0.3">
      <c r="E4" s="138">
        <f>Paramètres!J3</f>
        <v>45732</v>
      </c>
      <c r="F4" s="139"/>
      <c r="G4" s="138" t="str">
        <f>Paramètres!J4</f>
        <v>22 &amp; 23/03/2025</v>
      </c>
      <c r="H4" s="139"/>
      <c r="I4" s="138">
        <f>Paramètres!J5</f>
        <v>45795</v>
      </c>
      <c r="J4" s="139"/>
      <c r="K4" s="138">
        <f>Paramètres!J6</f>
        <v>45830</v>
      </c>
      <c r="L4" s="139"/>
    </row>
    <row r="5" spans="1:16" ht="125" x14ac:dyDescent="0.25">
      <c r="A5" s="48" t="s">
        <v>5060</v>
      </c>
      <c r="B5" s="28" t="s">
        <v>5079</v>
      </c>
      <c r="C5" s="29" t="s">
        <v>1243</v>
      </c>
      <c r="D5" s="29" t="s">
        <v>725</v>
      </c>
      <c r="E5" s="49" t="s">
        <v>5071</v>
      </c>
      <c r="F5" s="50" t="s">
        <v>5067</v>
      </c>
      <c r="G5" s="51" t="s">
        <v>5072</v>
      </c>
      <c r="H5" s="50" t="s">
        <v>5068</v>
      </c>
      <c r="I5" s="51" t="s">
        <v>5073</v>
      </c>
      <c r="J5" s="50" t="s">
        <v>5069</v>
      </c>
      <c r="K5" s="51" t="s">
        <v>5074</v>
      </c>
      <c r="L5" s="50" t="s">
        <v>5070</v>
      </c>
      <c r="M5" s="2" t="s">
        <v>11</v>
      </c>
      <c r="N5" s="3" t="s">
        <v>12</v>
      </c>
      <c r="O5" s="4" t="s">
        <v>13</v>
      </c>
    </row>
    <row r="6" spans="1:16" ht="15" customHeight="1" x14ac:dyDescent="0.25">
      <c r="A6" s="102">
        <f>RANK(Tableau_2_Etoiles[[#This Row],[TOTAL POINTS]],Tableau_2_Etoiles[TOTAL POINTS])</f>
        <v>1</v>
      </c>
      <c r="B6" s="15" t="s">
        <v>677</v>
      </c>
      <c r="C6" s="30" t="s">
        <v>5037</v>
      </c>
      <c r="D6" s="15" t="s">
        <v>648</v>
      </c>
      <c r="E6" s="95">
        <f>COUNTIFS(Tableau1[Club],Tableau_2_Etoiles[[#This Row],[CLUBS : 
 2*]],Tableau1[Points],"&gt;0")+COUNTIFS(Tableau2[Club],Tableau_2_Etoiles[[#This Row],[CLUBS : 
 2*]],Tableau2[Points],"&gt;0")+COUNTIFS(Tableau3[Club],Tableau_2_Etoiles[[#This Row],[CLUBS : 
 2*]],Tableau3[Points],"&gt;0")+COUNTIFS(Tableau4[Club],Tableau_2_Etoiles[[#This Row],[CLUBS : 
 2*]],Tableau4[Points],"&gt;0")+COUNTIFS(Tableau5[Club],Tableau_2_Etoiles[[#This Row],[CLUBS : 
 2*]],Tableau5[Points],"&gt;0")+COUNTIFS(Tableau6[Club],Tableau_2_Etoiles[[#This Row],[CLUBS : 
 2*]],Tableau6[Points],"&gt;0")+COUNTIFS(Tableau7[Club],Tableau_2_Etoiles[[#This Row],[CLUBS : 
 2*]],Tableau7[Points],"&gt;0")+COUNTIFS(Tableau8[Club],Tableau_2_Etoiles[[#This Row],[CLUBS : 
 2*]],Tableau8[Points],"&gt;0")</f>
        <v>25</v>
      </c>
      <c r="F6" s="96">
        <f>SUMIF(Tableau1[Club],Tableau_2_Etoiles[[#This Row],[CLUBS : 
 2*]],Tableau1[Points])+SUMIF(Tableau2[Club],Tableau_2_Etoiles[[#This Row],[CLUBS : 
 2*]],Tableau2[Points])+SUMIF(Tableau3[Club],Tableau_2_Etoiles[[#This Row],[CLUBS : 
 2*]],Tableau3[Points])+SUMIF(Tableau4[Club],Tableau_2_Etoiles[[#This Row],[CLUBS : 
 2*]],Tableau4[Points])+SUMIF(Tableau5[Club],Tableau_2_Etoiles[[#This Row],[CLUBS : 
 2*]],Tableau5[Points])+SUMIF(Tableau6[Club],Tableau_2_Etoiles[[#This Row],[CLUBS : 
 2*]],Tableau6[Points])+SUMIF(Tableau7[Club],Tableau_2_Etoiles[[#This Row],[CLUBS : 
 2*]],Tableau7[Points])+SUMIF(Tableau8[Club],Tableau_2_Etoiles[[#This Row],[CLUBS : 
 2*]],Tableau8[Points])</f>
        <v>3147</v>
      </c>
      <c r="G6" s="97">
        <f>COUNTIFS(Tableau1[Club],Tableau_2_Etoiles[[#This Row],[CLUBS : 
 2*]],Tableau1[Points3],"&gt;0")+COUNTIFS(Tableau2[Club],Tableau_2_Etoiles[[#This Row],[CLUBS : 
 2*]],Tableau2[Points3],"&gt;0")+COUNTIFS(Tableau3[Club],Tableau_2_Etoiles[[#This Row],[CLUBS : 
 2*]],Tableau3[Points3],"&gt;0")+COUNTIFS(Tableau4[Club],Tableau_2_Etoiles[[#This Row],[CLUBS : 
 2*]],Tableau4[Points3],"&gt;0")+COUNTIFS(Tableau5[Club],Tableau_2_Etoiles[[#This Row],[CLUBS : 
 2*]],Tableau5[Points3],"&gt;0")+COUNTIFS(Tableau6[Club],Tableau_2_Etoiles[[#This Row],[CLUBS : 
 2*]],Tableau6[Points3],"&gt;0")+COUNTIFS(Tableau7[Club],Tableau_2_Etoiles[[#This Row],[CLUBS : 
 2*]],Tableau7[Points3],"&gt;0")+COUNTIFS(Tableau8[Club],Tableau_2_Etoiles[[#This Row],[CLUBS : 
 2*]],Tableau8[Points3],"&gt;0")</f>
        <v>16</v>
      </c>
      <c r="H6" s="98">
        <f>SUMIF(Tableau1[Club],Tableau_2_Etoiles[[#This Row],[CLUBS : 
 2*]],Tableau1[Points3])+SUMIF(Tableau2[Club],Tableau_2_Etoiles[[#This Row],[CLUBS : 
 2*]],Tableau2[Points3])+SUMIF(Tableau3[Club],Tableau_2_Etoiles[[#This Row],[CLUBS : 
 2*]],Tableau3[Points3])+SUMIF(Tableau4[Club],Tableau_2_Etoiles[[#This Row],[CLUBS : 
 2*]],Tableau4[Points3])+SUMIF(Tableau5[Club],Tableau_2_Etoiles[[#This Row],[CLUBS : 
 2*]],Tableau5[Points3])+SUMIF(Tableau6[Club],Tableau_2_Etoiles[[#This Row],[CLUBS : 
 2*]],Tableau6[Points3])+SUMIF(Tableau7[Club],Tableau_2_Etoiles[[#This Row],[CLUBS : 
 2*]],Tableau7[Points3])+SUMIF(Tableau8[Club],Tableau_2_Etoiles[[#This Row],[CLUBS : 
 2*]],Tableau8[Points3])</f>
        <v>607.5</v>
      </c>
      <c r="I6" s="95">
        <f>COUNTIFS(Tableau1[Club],Tableau_2_Etoiles[[#This Row],[CLUBS : 
 2*]],Tableau1[Points5],"&gt;0")+COUNTIFS(Tableau2[Club],Tableau_2_Etoiles[[#This Row],[CLUBS : 
 2*]],Tableau2[Points5],"&gt;0")+COUNTIFS(Tableau3[Club],Tableau_2_Etoiles[[#This Row],[CLUBS : 
 2*]],Tableau3[Points5],"&gt;0")+COUNTIFS(Tableau4[Club],Tableau_2_Etoiles[[#This Row],[CLUBS : 
 2*]],Tableau4[Points5],"&gt;0")+COUNTIFS(Tableau5[Club],Tableau_2_Etoiles[[#This Row],[CLUBS : 
 2*]],Tableau5[Points5],"&gt;0")+COUNTIFS(Tableau6[Club],Tableau_2_Etoiles[[#This Row],[CLUBS : 
 2*]],Tableau6[Points5],"&gt;0")+COUNTIFS(Tableau7[Club],Tableau_2_Etoiles[[#This Row],[CLUBS : 
 2*]],Tableau7[Points5],"&gt;0")+COUNTIFS(Tableau8[Club],Tableau_2_Etoiles[[#This Row],[CLUBS : 
 2*]],Tableau8[Points5],"&gt;0")</f>
        <v>19</v>
      </c>
      <c r="J6" s="97">
        <f>SUMIF(Tableau1[Club],Tableau_2_Etoiles[[#This Row],[CLUBS : 
 2*]],Tableau1[Points5])+SUMIF(Tableau2[Club],Tableau_2_Etoiles[[#This Row],[CLUBS : 
 2*]],Tableau2[Points5])+SUMIF(Tableau3[Club],Tableau_2_Etoiles[[#This Row],[CLUBS : 
 2*]],Tableau3[Points5])+SUMIF(Tableau4[Club],Tableau_2_Etoiles[[#This Row],[CLUBS : 
 2*]],Tableau4[Points5])+SUMIF(Tableau5[Club],Tableau_2_Etoiles[[#This Row],[CLUBS : 
 2*]],Tableau5[Points5])+SUMIF(Tableau6[Club],Tableau_2_Etoiles[[#This Row],[CLUBS : 
 2*]],Tableau6[Points5])+SUMIF(Tableau7[Club],Tableau_2_Etoiles[[#This Row],[CLUBS : 
 2*]],Tableau7[Points5])+SUMIF(Tableau8[Club],Tableau_2_Etoiles[[#This Row],[CLUBS : 
 2*]],Tableau8[Points5])</f>
        <v>1200</v>
      </c>
      <c r="K6" s="97">
        <f>COUNTIFS(Tableau1[Club],Tableau_2_Etoiles[[#This Row],[CLUBS : 
 2*]],Tableau1[Points7],"&gt;0")+COUNTIFS(Tableau2[Club],Tableau_2_Etoiles[[#This Row],[CLUBS : 
 2*]],Tableau2[Points7],"&gt;0")+COUNTIFS(Tableau3[Club],Tableau_2_Etoiles[[#This Row],[CLUBS : 
 2*]],Tableau3[Points7],"&gt;0")+COUNTIFS(Tableau4[Club],Tableau_2_Etoiles[[#This Row],[CLUBS : 
 2*]],Tableau4[Points7],"&gt;0")+COUNTIFS(Tableau5[Club],Tableau_2_Etoiles[[#This Row],[CLUBS : 
 2*]],Tableau5[Points7],"&gt;0")+COUNTIFS(Tableau6[Club],Tableau_2_Etoiles[[#This Row],[CLUBS : 
 2*]],Tableau6[Points7],"&gt;0")+COUNTIFS(Tableau7[Club],Tableau_2_Etoiles[[#This Row],[CLUBS : 
 2*]],Tableau7[Points7],"&gt;0")+COUNTIFS(Tableau8[Club],Tableau_2_Etoiles[[#This Row],[CLUBS : 
 2*]],Tableau8[Points7],"&gt;0")</f>
        <v>15</v>
      </c>
      <c r="L6" s="97">
        <f>SUMIF(Tableau1[Club],Tableau_2_Etoiles[[#This Row],[CLUBS : 
 2*]],Tableau1[Points7])+SUMIF(Tableau2[Club],Tableau_2_Etoiles[[#This Row],[CLUBS : 
 2*]],Tableau2[Points7])+SUMIF(Tableau3[Club],Tableau_2_Etoiles[[#This Row],[CLUBS : 
 2*]],Tableau3[Points7])+SUMIF(Tableau4[Club],Tableau_2_Etoiles[[#This Row],[CLUBS : 
 2*]],Tableau4[Points7])+SUMIF(Tableau5[Club],Tableau_2_Etoiles[[#This Row],[CLUBS : 
 2*]],Tableau5[Points7])+SUMIF(Tableau6[Club],Tableau_2_Etoiles[[#This Row],[CLUBS : 
 2*]],Tableau6[Points7])+SUMIF(Tableau7[Club],Tableau_2_Etoiles[[#This Row],[CLUBS : 
 2*]],Tableau7[Points7])+SUMIF(Tableau8[Club],Tableau_2_Etoiles[[#This Row],[CLUBS : 
 2*]],Tableau8[Points7])</f>
        <v>729</v>
      </c>
      <c r="M6" s="99">
        <f>Tableau_2_Etoiles[[#This Row],[Engagés Etape n°1]]+Tableau_2_Etoiles[[#This Row],[Engagés Etape n°2]]+Tableau_2_Etoiles[[#This Row],[Engagés Etape n°3]]+Tableau_2_Etoiles[[#This Row],[Engagés Etape n°4]]</f>
        <v>75</v>
      </c>
      <c r="N6" s="100">
        <f>SUM(Tableau_2_Etoiles[[#This Row],[Points Etape n°1]],Tableau_2_Etoiles[[#This Row],[Points Etape n°2]],Tableau_2_Etoiles[[#This Row],[Points Etape n°3]],Tableau_2_Etoiles[[#This Row],[Points Etape n°4]])</f>
        <v>5683.5</v>
      </c>
      <c r="O6" s="101">
        <f>IF(Tableau_2_Etoiles[[#This Row],[TOTAL DES ENGAGES]]=0,0,PRODUCT(Tableau_2_Etoiles[[#This Row],[TOTAL POINTS]],1/Tableau_2_Etoiles[[#This Row],[TOTAL DES ENGAGES]]))</f>
        <v>75.78</v>
      </c>
      <c r="P6" s="9"/>
    </row>
    <row r="7" spans="1:16" ht="13.5" x14ac:dyDescent="0.25">
      <c r="A7" s="103">
        <f>RANK(Tableau_2_Etoiles[[#This Row],[TOTAL POINTS]],Tableau_2_Etoiles[TOTAL POINTS])</f>
        <v>2</v>
      </c>
      <c r="B7" s="15" t="s">
        <v>701</v>
      </c>
      <c r="C7" s="30" t="s">
        <v>5037</v>
      </c>
      <c r="D7" s="15" t="s">
        <v>648</v>
      </c>
      <c r="E7" s="95">
        <f>COUNTIFS(Tableau1[Club],Tableau_2_Etoiles[[#This Row],[CLUBS : 
 2*]],Tableau1[Points],"&gt;0")+COUNTIFS(Tableau2[Club],Tableau_2_Etoiles[[#This Row],[CLUBS : 
 2*]],Tableau2[Points],"&gt;0")+COUNTIFS(Tableau3[Club],Tableau_2_Etoiles[[#This Row],[CLUBS : 
 2*]],Tableau3[Points],"&gt;0")+COUNTIFS(Tableau4[Club],Tableau_2_Etoiles[[#This Row],[CLUBS : 
 2*]],Tableau4[Points],"&gt;0")+COUNTIFS(Tableau5[Club],Tableau_2_Etoiles[[#This Row],[CLUBS : 
 2*]],Tableau5[Points],"&gt;0")+COUNTIFS(Tableau6[Club],Tableau_2_Etoiles[[#This Row],[CLUBS : 
 2*]],Tableau6[Points],"&gt;0")+COUNTIFS(Tableau7[Club],Tableau_2_Etoiles[[#This Row],[CLUBS : 
 2*]],Tableau7[Points],"&gt;0")+COUNTIFS(Tableau8[Club],Tableau_2_Etoiles[[#This Row],[CLUBS : 
 2*]],Tableau8[Points],"&gt;0")</f>
        <v>27</v>
      </c>
      <c r="F7" s="96">
        <f>SUMIF(Tableau1[Club],Tableau_2_Etoiles[[#This Row],[CLUBS : 
 2*]],Tableau1[Points])+SUMIF(Tableau2[Club],Tableau_2_Etoiles[[#This Row],[CLUBS : 
 2*]],Tableau2[Points])+SUMIF(Tableau3[Club],Tableau_2_Etoiles[[#This Row],[CLUBS : 
 2*]],Tableau3[Points])+SUMIF(Tableau4[Club],Tableau_2_Etoiles[[#This Row],[CLUBS : 
 2*]],Tableau4[Points])+SUMIF(Tableau5[Club],Tableau_2_Etoiles[[#This Row],[CLUBS : 
 2*]],Tableau5[Points])+SUMIF(Tableau6[Club],Tableau_2_Etoiles[[#This Row],[CLUBS : 
 2*]],Tableau6[Points])+SUMIF(Tableau7[Club],Tableau_2_Etoiles[[#This Row],[CLUBS : 
 2*]],Tableau7[Points])+SUMIF(Tableau8[Club],Tableau_2_Etoiles[[#This Row],[CLUBS : 
 2*]],Tableau8[Points])</f>
        <v>2673</v>
      </c>
      <c r="G7" s="97">
        <f>COUNTIFS(Tableau1[Club],Tableau_2_Etoiles[[#This Row],[CLUBS : 
 2*]],Tableau1[Points3],"&gt;0")+COUNTIFS(Tableau2[Club],Tableau_2_Etoiles[[#This Row],[CLUBS : 
 2*]],Tableau2[Points3],"&gt;0")+COUNTIFS(Tableau3[Club],Tableau_2_Etoiles[[#This Row],[CLUBS : 
 2*]],Tableau3[Points3],"&gt;0")+COUNTIFS(Tableau4[Club],Tableau_2_Etoiles[[#This Row],[CLUBS : 
 2*]],Tableau4[Points3],"&gt;0")+COUNTIFS(Tableau5[Club],Tableau_2_Etoiles[[#This Row],[CLUBS : 
 2*]],Tableau5[Points3],"&gt;0")+COUNTIFS(Tableau6[Club],Tableau_2_Etoiles[[#This Row],[CLUBS : 
 2*]],Tableau6[Points3],"&gt;0")+COUNTIFS(Tableau7[Club],Tableau_2_Etoiles[[#This Row],[CLUBS : 
 2*]],Tableau7[Points3],"&gt;0")+COUNTIFS(Tableau8[Club],Tableau_2_Etoiles[[#This Row],[CLUBS : 
 2*]],Tableau8[Points3],"&gt;0")</f>
        <v>19</v>
      </c>
      <c r="H7" s="98">
        <f>SUMIF(Tableau1[Club],Tableau_2_Etoiles[[#This Row],[CLUBS : 
 2*]],Tableau1[Points3])+SUMIF(Tableau2[Club],Tableau_2_Etoiles[[#This Row],[CLUBS : 
 2*]],Tableau2[Points3])+SUMIF(Tableau3[Club],Tableau_2_Etoiles[[#This Row],[CLUBS : 
 2*]],Tableau3[Points3])+SUMIF(Tableau4[Club],Tableau_2_Etoiles[[#This Row],[CLUBS : 
 2*]],Tableau4[Points3])+SUMIF(Tableau5[Club],Tableau_2_Etoiles[[#This Row],[CLUBS : 
 2*]],Tableau5[Points3])+SUMIF(Tableau6[Club],Tableau_2_Etoiles[[#This Row],[CLUBS : 
 2*]],Tableau6[Points3])+SUMIF(Tableau7[Club],Tableau_2_Etoiles[[#This Row],[CLUBS : 
 2*]],Tableau7[Points3])+SUMIF(Tableau8[Club],Tableau_2_Etoiles[[#This Row],[CLUBS : 
 2*]],Tableau8[Points3])</f>
        <v>603</v>
      </c>
      <c r="I7" s="95">
        <f>COUNTIFS(Tableau1[Club],Tableau_2_Etoiles[[#This Row],[CLUBS : 
 2*]],Tableau1[Points5],"&gt;0")+COUNTIFS(Tableau2[Club],Tableau_2_Etoiles[[#This Row],[CLUBS : 
 2*]],Tableau2[Points5],"&gt;0")+COUNTIFS(Tableau3[Club],Tableau_2_Etoiles[[#This Row],[CLUBS : 
 2*]],Tableau3[Points5],"&gt;0")+COUNTIFS(Tableau4[Club],Tableau_2_Etoiles[[#This Row],[CLUBS : 
 2*]],Tableau4[Points5],"&gt;0")+COUNTIFS(Tableau5[Club],Tableau_2_Etoiles[[#This Row],[CLUBS : 
 2*]],Tableau5[Points5],"&gt;0")+COUNTIFS(Tableau6[Club],Tableau_2_Etoiles[[#This Row],[CLUBS : 
 2*]],Tableau6[Points5],"&gt;0")+COUNTIFS(Tableau7[Club],Tableau_2_Etoiles[[#This Row],[CLUBS : 
 2*]],Tableau7[Points5],"&gt;0")+COUNTIFS(Tableau8[Club],Tableau_2_Etoiles[[#This Row],[CLUBS : 
 2*]],Tableau8[Points5],"&gt;0")</f>
        <v>22</v>
      </c>
      <c r="J7" s="97">
        <f>SUMIF(Tableau1[Club],Tableau_2_Etoiles[[#This Row],[CLUBS : 
 2*]],Tableau1[Points5])+SUMIF(Tableau2[Club],Tableau_2_Etoiles[[#This Row],[CLUBS : 
 2*]],Tableau2[Points5])+SUMIF(Tableau3[Club],Tableau_2_Etoiles[[#This Row],[CLUBS : 
 2*]],Tableau3[Points5])+SUMIF(Tableau4[Club],Tableau_2_Etoiles[[#This Row],[CLUBS : 
 2*]],Tableau4[Points5])+SUMIF(Tableau5[Club],Tableau_2_Etoiles[[#This Row],[CLUBS : 
 2*]],Tableau5[Points5])+SUMIF(Tableau6[Club],Tableau_2_Etoiles[[#This Row],[CLUBS : 
 2*]],Tableau6[Points5])+SUMIF(Tableau7[Club],Tableau_2_Etoiles[[#This Row],[CLUBS : 
 2*]],Tableau7[Points5])+SUMIF(Tableau8[Club],Tableau_2_Etoiles[[#This Row],[CLUBS : 
 2*]],Tableau8[Points5])</f>
        <v>926</v>
      </c>
      <c r="K7" s="97">
        <f>COUNTIFS(Tableau1[Club],Tableau_2_Etoiles[[#This Row],[CLUBS : 
 2*]],Tableau1[Points7],"&gt;0")+COUNTIFS(Tableau2[Club],Tableau_2_Etoiles[[#This Row],[CLUBS : 
 2*]],Tableau2[Points7],"&gt;0")+COUNTIFS(Tableau3[Club],Tableau_2_Etoiles[[#This Row],[CLUBS : 
 2*]],Tableau3[Points7],"&gt;0")+COUNTIFS(Tableau4[Club],Tableau_2_Etoiles[[#This Row],[CLUBS : 
 2*]],Tableau4[Points7],"&gt;0")+COUNTIFS(Tableau5[Club],Tableau_2_Etoiles[[#This Row],[CLUBS : 
 2*]],Tableau5[Points7],"&gt;0")+COUNTIFS(Tableau6[Club],Tableau_2_Etoiles[[#This Row],[CLUBS : 
 2*]],Tableau6[Points7],"&gt;0")+COUNTIFS(Tableau7[Club],Tableau_2_Etoiles[[#This Row],[CLUBS : 
 2*]],Tableau7[Points7],"&gt;0")+COUNTIFS(Tableau8[Club],Tableau_2_Etoiles[[#This Row],[CLUBS : 
 2*]],Tableau8[Points7],"&gt;0")</f>
        <v>15</v>
      </c>
      <c r="L7" s="97">
        <f>SUMIF(Tableau1[Club],Tableau_2_Etoiles[[#This Row],[CLUBS : 
 2*]],Tableau1[Points7])+SUMIF(Tableau2[Club],Tableau_2_Etoiles[[#This Row],[CLUBS : 
 2*]],Tableau2[Points7])+SUMIF(Tableau3[Club],Tableau_2_Etoiles[[#This Row],[CLUBS : 
 2*]],Tableau3[Points7])+SUMIF(Tableau4[Club],Tableau_2_Etoiles[[#This Row],[CLUBS : 
 2*]],Tableau4[Points7])+SUMIF(Tableau5[Club],Tableau_2_Etoiles[[#This Row],[CLUBS : 
 2*]],Tableau5[Points7])+SUMIF(Tableau6[Club],Tableau_2_Etoiles[[#This Row],[CLUBS : 
 2*]],Tableau6[Points7])+SUMIF(Tableau7[Club],Tableau_2_Etoiles[[#This Row],[CLUBS : 
 2*]],Tableau7[Points7])+SUMIF(Tableau8[Club],Tableau_2_Etoiles[[#This Row],[CLUBS : 
 2*]],Tableau8[Points7])</f>
        <v>507</v>
      </c>
      <c r="M7" s="99">
        <f>Tableau_2_Etoiles[[#This Row],[Engagés Etape n°1]]+Tableau_2_Etoiles[[#This Row],[Engagés Etape n°2]]+Tableau_2_Etoiles[[#This Row],[Engagés Etape n°3]]+Tableau_2_Etoiles[[#This Row],[Engagés Etape n°4]]</f>
        <v>83</v>
      </c>
      <c r="N7" s="100">
        <f>SUM(Tableau_2_Etoiles[[#This Row],[Points Etape n°1]],Tableau_2_Etoiles[[#This Row],[Points Etape n°2]],Tableau_2_Etoiles[[#This Row],[Points Etape n°3]],Tableau_2_Etoiles[[#This Row],[Points Etape n°4]])</f>
        <v>4709</v>
      </c>
      <c r="O7" s="101">
        <f>IF(Tableau_2_Etoiles[[#This Row],[TOTAL DES ENGAGES]]=0,0,PRODUCT(Tableau_2_Etoiles[[#This Row],[TOTAL POINTS]],1/Tableau_2_Etoiles[[#This Row],[TOTAL DES ENGAGES]]))</f>
        <v>56.734939759036145</v>
      </c>
    </row>
    <row r="8" spans="1:16" ht="13.5" x14ac:dyDescent="0.25">
      <c r="A8" s="103">
        <f>RANK(Tableau_2_Etoiles[[#This Row],[TOTAL POINTS]],Tableau_2_Etoiles[TOTAL POINTS])</f>
        <v>3</v>
      </c>
      <c r="B8" s="30" t="s">
        <v>3953</v>
      </c>
      <c r="C8" s="30" t="s">
        <v>5037</v>
      </c>
      <c r="D8" s="15" t="s">
        <v>2956</v>
      </c>
      <c r="E8" s="95">
        <f>COUNTIFS(Tableau1[Club],Tableau_2_Etoiles[[#This Row],[CLUBS : 
 2*]],Tableau1[Points],"&gt;0")+COUNTIFS(Tableau2[Club],Tableau_2_Etoiles[[#This Row],[CLUBS : 
 2*]],Tableau2[Points],"&gt;0")+COUNTIFS(Tableau3[Club],Tableau_2_Etoiles[[#This Row],[CLUBS : 
 2*]],Tableau3[Points],"&gt;0")+COUNTIFS(Tableau4[Club],Tableau_2_Etoiles[[#This Row],[CLUBS : 
 2*]],Tableau4[Points],"&gt;0")+COUNTIFS(Tableau5[Club],Tableau_2_Etoiles[[#This Row],[CLUBS : 
 2*]],Tableau5[Points],"&gt;0")+COUNTIFS(Tableau6[Club],Tableau_2_Etoiles[[#This Row],[CLUBS : 
 2*]],Tableau6[Points],"&gt;0")+COUNTIFS(Tableau7[Club],Tableau_2_Etoiles[[#This Row],[CLUBS : 
 2*]],Tableau7[Points],"&gt;0")+COUNTIFS(Tableau8[Club],Tableau_2_Etoiles[[#This Row],[CLUBS : 
 2*]],Tableau8[Points],"&gt;0")</f>
        <v>19</v>
      </c>
      <c r="F8" s="96">
        <f>SUMIF(Tableau1[Club],Tableau_2_Etoiles[[#This Row],[CLUBS : 
 2*]],Tableau1[Points])+SUMIF(Tableau2[Club],Tableau_2_Etoiles[[#This Row],[CLUBS : 
 2*]],Tableau2[Points])+SUMIF(Tableau3[Club],Tableau_2_Etoiles[[#This Row],[CLUBS : 
 2*]],Tableau3[Points])+SUMIF(Tableau4[Club],Tableau_2_Etoiles[[#This Row],[CLUBS : 
 2*]],Tableau4[Points])+SUMIF(Tableau5[Club],Tableau_2_Etoiles[[#This Row],[CLUBS : 
 2*]],Tableau5[Points])+SUMIF(Tableau6[Club],Tableau_2_Etoiles[[#This Row],[CLUBS : 
 2*]],Tableau6[Points])+SUMIF(Tableau7[Club],Tableau_2_Etoiles[[#This Row],[CLUBS : 
 2*]],Tableau7[Points])+SUMIF(Tableau8[Club],Tableau_2_Etoiles[[#This Row],[CLUBS : 
 2*]],Tableau8[Points])</f>
        <v>2461</v>
      </c>
      <c r="G8" s="97">
        <f>COUNTIFS(Tableau1[Club],Tableau_2_Etoiles[[#This Row],[CLUBS : 
 2*]],Tableau1[Points3],"&gt;0")+COUNTIFS(Tableau2[Club],Tableau_2_Etoiles[[#This Row],[CLUBS : 
 2*]],Tableau2[Points3],"&gt;0")+COUNTIFS(Tableau3[Club],Tableau_2_Etoiles[[#This Row],[CLUBS : 
 2*]],Tableau3[Points3],"&gt;0")+COUNTIFS(Tableau4[Club],Tableau_2_Etoiles[[#This Row],[CLUBS : 
 2*]],Tableau4[Points3],"&gt;0")+COUNTIFS(Tableau5[Club],Tableau_2_Etoiles[[#This Row],[CLUBS : 
 2*]],Tableau5[Points3],"&gt;0")+COUNTIFS(Tableau6[Club],Tableau_2_Etoiles[[#This Row],[CLUBS : 
 2*]],Tableau6[Points3],"&gt;0")+COUNTIFS(Tableau7[Club],Tableau_2_Etoiles[[#This Row],[CLUBS : 
 2*]],Tableau7[Points3],"&gt;0")+COUNTIFS(Tableau8[Club],Tableau_2_Etoiles[[#This Row],[CLUBS : 
 2*]],Tableau8[Points3],"&gt;0")</f>
        <v>15</v>
      </c>
      <c r="H8" s="98">
        <f>SUMIF(Tableau1[Club],Tableau_2_Etoiles[[#This Row],[CLUBS : 
 2*]],Tableau1[Points3])+SUMIF(Tableau2[Club],Tableau_2_Etoiles[[#This Row],[CLUBS : 
 2*]],Tableau2[Points3])+SUMIF(Tableau3[Club],Tableau_2_Etoiles[[#This Row],[CLUBS : 
 2*]],Tableau3[Points3])+SUMIF(Tableau4[Club],Tableau_2_Etoiles[[#This Row],[CLUBS : 
 2*]],Tableau4[Points3])+SUMIF(Tableau5[Club],Tableau_2_Etoiles[[#This Row],[CLUBS : 
 2*]],Tableau5[Points3])+SUMIF(Tableau6[Club],Tableau_2_Etoiles[[#This Row],[CLUBS : 
 2*]],Tableau6[Points3])+SUMIF(Tableau7[Club],Tableau_2_Etoiles[[#This Row],[CLUBS : 
 2*]],Tableau7[Points3])+SUMIF(Tableau8[Club],Tableau_2_Etoiles[[#This Row],[CLUBS : 
 2*]],Tableau8[Points3])</f>
        <v>472.5</v>
      </c>
      <c r="I8" s="95">
        <f>COUNTIFS(Tableau1[Club],Tableau_2_Etoiles[[#This Row],[CLUBS : 
 2*]],Tableau1[Points5],"&gt;0")+COUNTIFS(Tableau2[Club],Tableau_2_Etoiles[[#This Row],[CLUBS : 
 2*]],Tableau2[Points5],"&gt;0")+COUNTIFS(Tableau3[Club],Tableau_2_Etoiles[[#This Row],[CLUBS : 
 2*]],Tableau3[Points5],"&gt;0")+COUNTIFS(Tableau4[Club],Tableau_2_Etoiles[[#This Row],[CLUBS : 
 2*]],Tableau4[Points5],"&gt;0")+COUNTIFS(Tableau5[Club],Tableau_2_Etoiles[[#This Row],[CLUBS : 
 2*]],Tableau5[Points5],"&gt;0")+COUNTIFS(Tableau6[Club],Tableau_2_Etoiles[[#This Row],[CLUBS : 
 2*]],Tableau6[Points5],"&gt;0")+COUNTIFS(Tableau7[Club],Tableau_2_Etoiles[[#This Row],[CLUBS : 
 2*]],Tableau7[Points5],"&gt;0")+COUNTIFS(Tableau8[Club],Tableau_2_Etoiles[[#This Row],[CLUBS : 
 2*]],Tableau8[Points5],"&gt;0")</f>
        <v>14</v>
      </c>
      <c r="J8" s="97">
        <f>SUMIF(Tableau1[Club],Tableau_2_Etoiles[[#This Row],[CLUBS : 
 2*]],Tableau1[Points5])+SUMIF(Tableau2[Club],Tableau_2_Etoiles[[#This Row],[CLUBS : 
 2*]],Tableau2[Points5])+SUMIF(Tableau3[Club],Tableau_2_Etoiles[[#This Row],[CLUBS : 
 2*]],Tableau3[Points5])+SUMIF(Tableau4[Club],Tableau_2_Etoiles[[#This Row],[CLUBS : 
 2*]],Tableau4[Points5])+SUMIF(Tableau5[Club],Tableau_2_Etoiles[[#This Row],[CLUBS : 
 2*]],Tableau5[Points5])+SUMIF(Tableau6[Club],Tableau_2_Etoiles[[#This Row],[CLUBS : 
 2*]],Tableau6[Points5])+SUMIF(Tableau7[Club],Tableau_2_Etoiles[[#This Row],[CLUBS : 
 2*]],Tableau7[Points5])+SUMIF(Tableau8[Club],Tableau_2_Etoiles[[#This Row],[CLUBS : 
 2*]],Tableau8[Points5])</f>
        <v>770</v>
      </c>
      <c r="K8" s="97">
        <f>COUNTIFS(Tableau1[Club],Tableau_2_Etoiles[[#This Row],[CLUBS : 
 2*]],Tableau1[Points7],"&gt;0")+COUNTIFS(Tableau2[Club],Tableau_2_Etoiles[[#This Row],[CLUBS : 
 2*]],Tableau2[Points7],"&gt;0")+COUNTIFS(Tableau3[Club],Tableau_2_Etoiles[[#This Row],[CLUBS : 
 2*]],Tableau3[Points7],"&gt;0")+COUNTIFS(Tableau4[Club],Tableau_2_Etoiles[[#This Row],[CLUBS : 
 2*]],Tableau4[Points7],"&gt;0")+COUNTIFS(Tableau5[Club],Tableau_2_Etoiles[[#This Row],[CLUBS : 
 2*]],Tableau5[Points7],"&gt;0")+COUNTIFS(Tableau6[Club],Tableau_2_Etoiles[[#This Row],[CLUBS : 
 2*]],Tableau6[Points7],"&gt;0")+COUNTIFS(Tableau7[Club],Tableau_2_Etoiles[[#This Row],[CLUBS : 
 2*]],Tableau7[Points7],"&gt;0")+COUNTIFS(Tableau8[Club],Tableau_2_Etoiles[[#This Row],[CLUBS : 
 2*]],Tableau8[Points7],"&gt;0")</f>
        <v>13</v>
      </c>
      <c r="L8" s="97">
        <f>SUMIF(Tableau1[Club],Tableau_2_Etoiles[[#This Row],[CLUBS : 
 2*]],Tableau1[Points7])+SUMIF(Tableau2[Club],Tableau_2_Etoiles[[#This Row],[CLUBS : 
 2*]],Tableau2[Points7])+SUMIF(Tableau3[Club],Tableau_2_Etoiles[[#This Row],[CLUBS : 
 2*]],Tableau3[Points7])+SUMIF(Tableau4[Club],Tableau_2_Etoiles[[#This Row],[CLUBS : 
 2*]],Tableau4[Points7])+SUMIF(Tableau5[Club],Tableau_2_Etoiles[[#This Row],[CLUBS : 
 2*]],Tableau5[Points7])+SUMIF(Tableau6[Club],Tableau_2_Etoiles[[#This Row],[CLUBS : 
 2*]],Tableau6[Points7])+SUMIF(Tableau7[Club],Tableau_2_Etoiles[[#This Row],[CLUBS : 
 2*]],Tableau7[Points7])+SUMIF(Tableau8[Club],Tableau_2_Etoiles[[#This Row],[CLUBS : 
 2*]],Tableau8[Points7])</f>
        <v>717</v>
      </c>
      <c r="M8" s="99">
        <f>Tableau_2_Etoiles[[#This Row],[Engagés Etape n°1]]+Tableau_2_Etoiles[[#This Row],[Engagés Etape n°2]]+Tableau_2_Etoiles[[#This Row],[Engagés Etape n°3]]+Tableau_2_Etoiles[[#This Row],[Engagés Etape n°4]]</f>
        <v>61</v>
      </c>
      <c r="N8" s="100">
        <f>SUM(Tableau_2_Etoiles[[#This Row],[Points Etape n°1]],Tableau_2_Etoiles[[#This Row],[Points Etape n°2]],Tableau_2_Etoiles[[#This Row],[Points Etape n°3]],Tableau_2_Etoiles[[#This Row],[Points Etape n°4]])</f>
        <v>4420.5</v>
      </c>
      <c r="O8" s="101">
        <f>IF(Tableau_2_Etoiles[[#This Row],[TOTAL DES ENGAGES]]=0,0,PRODUCT(Tableau_2_Etoiles[[#This Row],[TOTAL POINTS]],1/Tableau_2_Etoiles[[#This Row],[TOTAL DES ENGAGES]]))</f>
        <v>72.467213114754102</v>
      </c>
    </row>
    <row r="9" spans="1:16" ht="13.5" x14ac:dyDescent="0.25">
      <c r="A9" s="103">
        <f>RANK(Tableau_2_Etoiles[[#This Row],[TOTAL POINTS]],Tableau_2_Etoiles[TOTAL POINTS])</f>
        <v>4</v>
      </c>
      <c r="B9" s="15" t="s">
        <v>678</v>
      </c>
      <c r="C9" s="30" t="s">
        <v>5037</v>
      </c>
      <c r="D9" s="15" t="s">
        <v>648</v>
      </c>
      <c r="E9" s="95">
        <f>COUNTIFS(Tableau1[Club],Tableau_2_Etoiles[[#This Row],[CLUBS : 
 2*]],Tableau1[Points],"&gt;0")+COUNTIFS(Tableau2[Club],Tableau_2_Etoiles[[#This Row],[CLUBS : 
 2*]],Tableau2[Points],"&gt;0")+COUNTIFS(Tableau3[Club],Tableau_2_Etoiles[[#This Row],[CLUBS : 
 2*]],Tableau3[Points],"&gt;0")+COUNTIFS(Tableau4[Club],Tableau_2_Etoiles[[#This Row],[CLUBS : 
 2*]],Tableau4[Points],"&gt;0")+COUNTIFS(Tableau5[Club],Tableau_2_Etoiles[[#This Row],[CLUBS : 
 2*]],Tableau5[Points],"&gt;0")+COUNTIFS(Tableau6[Club],Tableau_2_Etoiles[[#This Row],[CLUBS : 
 2*]],Tableau6[Points],"&gt;0")+COUNTIFS(Tableau7[Club],Tableau_2_Etoiles[[#This Row],[CLUBS : 
 2*]],Tableau7[Points],"&gt;0")+COUNTIFS(Tableau8[Club],Tableau_2_Etoiles[[#This Row],[CLUBS : 
 2*]],Tableau8[Points],"&gt;0")</f>
        <v>29</v>
      </c>
      <c r="F9" s="96">
        <f>SUMIF(Tableau1[Club],Tableau_2_Etoiles[[#This Row],[CLUBS : 
 2*]],Tableau1[Points])+SUMIF(Tableau2[Club],Tableau_2_Etoiles[[#This Row],[CLUBS : 
 2*]],Tableau2[Points])+SUMIF(Tableau3[Club],Tableau_2_Etoiles[[#This Row],[CLUBS : 
 2*]],Tableau3[Points])+SUMIF(Tableau4[Club],Tableau_2_Etoiles[[#This Row],[CLUBS : 
 2*]],Tableau4[Points])+SUMIF(Tableau5[Club],Tableau_2_Etoiles[[#This Row],[CLUBS : 
 2*]],Tableau5[Points])+SUMIF(Tableau6[Club],Tableau_2_Etoiles[[#This Row],[CLUBS : 
 2*]],Tableau6[Points])+SUMIF(Tableau7[Club],Tableau_2_Etoiles[[#This Row],[CLUBS : 
 2*]],Tableau7[Points])+SUMIF(Tableau8[Club],Tableau_2_Etoiles[[#This Row],[CLUBS : 
 2*]],Tableau8[Points])</f>
        <v>2758</v>
      </c>
      <c r="G9" s="97">
        <f>COUNTIFS(Tableau1[Club],Tableau_2_Etoiles[[#This Row],[CLUBS : 
 2*]],Tableau1[Points3],"&gt;0")+COUNTIFS(Tableau2[Club],Tableau_2_Etoiles[[#This Row],[CLUBS : 
 2*]],Tableau2[Points3],"&gt;0")+COUNTIFS(Tableau3[Club],Tableau_2_Etoiles[[#This Row],[CLUBS : 
 2*]],Tableau3[Points3],"&gt;0")+COUNTIFS(Tableau4[Club],Tableau_2_Etoiles[[#This Row],[CLUBS : 
 2*]],Tableau4[Points3],"&gt;0")+COUNTIFS(Tableau5[Club],Tableau_2_Etoiles[[#This Row],[CLUBS : 
 2*]],Tableau5[Points3],"&gt;0")+COUNTIFS(Tableau6[Club],Tableau_2_Etoiles[[#This Row],[CLUBS : 
 2*]],Tableau6[Points3],"&gt;0")+COUNTIFS(Tableau7[Club],Tableau_2_Etoiles[[#This Row],[CLUBS : 
 2*]],Tableau7[Points3],"&gt;0")+COUNTIFS(Tableau8[Club],Tableau_2_Etoiles[[#This Row],[CLUBS : 
 2*]],Tableau8[Points3],"&gt;0")</f>
        <v>16</v>
      </c>
      <c r="H9" s="98">
        <f>SUMIF(Tableau1[Club],Tableau_2_Etoiles[[#This Row],[CLUBS : 
 2*]],Tableau1[Points3])+SUMIF(Tableau2[Club],Tableau_2_Etoiles[[#This Row],[CLUBS : 
 2*]],Tableau2[Points3])+SUMIF(Tableau3[Club],Tableau_2_Etoiles[[#This Row],[CLUBS : 
 2*]],Tableau3[Points3])+SUMIF(Tableau4[Club],Tableau_2_Etoiles[[#This Row],[CLUBS : 
 2*]],Tableau4[Points3])+SUMIF(Tableau5[Club],Tableau_2_Etoiles[[#This Row],[CLUBS : 
 2*]],Tableau5[Points3])+SUMIF(Tableau6[Club],Tableau_2_Etoiles[[#This Row],[CLUBS : 
 2*]],Tableau6[Points3])+SUMIF(Tableau7[Club],Tableau_2_Etoiles[[#This Row],[CLUBS : 
 2*]],Tableau7[Points3])+SUMIF(Tableau8[Club],Tableau_2_Etoiles[[#This Row],[CLUBS : 
 2*]],Tableau8[Points3])</f>
        <v>526.5</v>
      </c>
      <c r="I9" s="95">
        <f>COUNTIFS(Tableau1[Club],Tableau_2_Etoiles[[#This Row],[CLUBS : 
 2*]],Tableau1[Points5],"&gt;0")+COUNTIFS(Tableau2[Club],Tableau_2_Etoiles[[#This Row],[CLUBS : 
 2*]],Tableau2[Points5],"&gt;0")+COUNTIFS(Tableau3[Club],Tableau_2_Etoiles[[#This Row],[CLUBS : 
 2*]],Tableau3[Points5],"&gt;0")+COUNTIFS(Tableau4[Club],Tableau_2_Etoiles[[#This Row],[CLUBS : 
 2*]],Tableau4[Points5],"&gt;0")+COUNTIFS(Tableau5[Club],Tableau_2_Etoiles[[#This Row],[CLUBS : 
 2*]],Tableau5[Points5],"&gt;0")+COUNTIFS(Tableau6[Club],Tableau_2_Etoiles[[#This Row],[CLUBS : 
 2*]],Tableau6[Points5],"&gt;0")+COUNTIFS(Tableau7[Club],Tableau_2_Etoiles[[#This Row],[CLUBS : 
 2*]],Tableau7[Points5],"&gt;0")+COUNTIFS(Tableau8[Club],Tableau_2_Etoiles[[#This Row],[CLUBS : 
 2*]],Tableau8[Points5],"&gt;0")</f>
        <v>18</v>
      </c>
      <c r="J9" s="97">
        <f>SUMIF(Tableau1[Club],Tableau_2_Etoiles[[#This Row],[CLUBS : 
 2*]],Tableau1[Points5])+SUMIF(Tableau2[Club],Tableau_2_Etoiles[[#This Row],[CLUBS : 
 2*]],Tableau2[Points5])+SUMIF(Tableau3[Club],Tableau_2_Etoiles[[#This Row],[CLUBS : 
 2*]],Tableau3[Points5])+SUMIF(Tableau4[Club],Tableau_2_Etoiles[[#This Row],[CLUBS : 
 2*]],Tableau4[Points5])+SUMIF(Tableau5[Club],Tableau_2_Etoiles[[#This Row],[CLUBS : 
 2*]],Tableau5[Points5])+SUMIF(Tableau6[Club],Tableau_2_Etoiles[[#This Row],[CLUBS : 
 2*]],Tableau6[Points5])+SUMIF(Tableau7[Club],Tableau_2_Etoiles[[#This Row],[CLUBS : 
 2*]],Tableau7[Points5])+SUMIF(Tableau8[Club],Tableau_2_Etoiles[[#This Row],[CLUBS : 
 2*]],Tableau8[Points5])</f>
        <v>606</v>
      </c>
      <c r="K9" s="97">
        <f>COUNTIFS(Tableau1[Club],Tableau_2_Etoiles[[#This Row],[CLUBS : 
 2*]],Tableau1[Points7],"&gt;0")+COUNTIFS(Tableau2[Club],Tableau_2_Etoiles[[#This Row],[CLUBS : 
 2*]],Tableau2[Points7],"&gt;0")+COUNTIFS(Tableau3[Club],Tableau_2_Etoiles[[#This Row],[CLUBS : 
 2*]],Tableau3[Points7],"&gt;0")+COUNTIFS(Tableau4[Club],Tableau_2_Etoiles[[#This Row],[CLUBS : 
 2*]],Tableau4[Points7],"&gt;0")+COUNTIFS(Tableau5[Club],Tableau_2_Etoiles[[#This Row],[CLUBS : 
 2*]],Tableau5[Points7],"&gt;0")+COUNTIFS(Tableau6[Club],Tableau_2_Etoiles[[#This Row],[CLUBS : 
 2*]],Tableau6[Points7],"&gt;0")+COUNTIFS(Tableau7[Club],Tableau_2_Etoiles[[#This Row],[CLUBS : 
 2*]],Tableau7[Points7],"&gt;0")+COUNTIFS(Tableau8[Club],Tableau_2_Etoiles[[#This Row],[CLUBS : 
 2*]],Tableau8[Points7],"&gt;0")</f>
        <v>13</v>
      </c>
      <c r="L9" s="97">
        <f>SUMIF(Tableau1[Club],Tableau_2_Etoiles[[#This Row],[CLUBS : 
 2*]],Tableau1[Points7])+SUMIF(Tableau2[Club],Tableau_2_Etoiles[[#This Row],[CLUBS : 
 2*]],Tableau2[Points7])+SUMIF(Tableau3[Club],Tableau_2_Etoiles[[#This Row],[CLUBS : 
 2*]],Tableau3[Points7])+SUMIF(Tableau4[Club],Tableau_2_Etoiles[[#This Row],[CLUBS : 
 2*]],Tableau4[Points7])+SUMIF(Tableau5[Club],Tableau_2_Etoiles[[#This Row],[CLUBS : 
 2*]],Tableau5[Points7])+SUMIF(Tableau6[Club],Tableau_2_Etoiles[[#This Row],[CLUBS : 
 2*]],Tableau6[Points7])+SUMIF(Tableau7[Club],Tableau_2_Etoiles[[#This Row],[CLUBS : 
 2*]],Tableau7[Points7])+SUMIF(Tableau8[Club],Tableau_2_Etoiles[[#This Row],[CLUBS : 
 2*]],Tableau8[Points7])</f>
        <v>420</v>
      </c>
      <c r="M9" s="99">
        <f>Tableau_2_Etoiles[[#This Row],[Engagés Etape n°1]]+Tableau_2_Etoiles[[#This Row],[Engagés Etape n°2]]+Tableau_2_Etoiles[[#This Row],[Engagés Etape n°3]]+Tableau_2_Etoiles[[#This Row],[Engagés Etape n°4]]</f>
        <v>76</v>
      </c>
      <c r="N9" s="100">
        <f>SUM(Tableau_2_Etoiles[[#This Row],[Points Etape n°1]],Tableau_2_Etoiles[[#This Row],[Points Etape n°2]],Tableau_2_Etoiles[[#This Row],[Points Etape n°3]],Tableau_2_Etoiles[[#This Row],[Points Etape n°4]])</f>
        <v>4310.5</v>
      </c>
      <c r="O9" s="101">
        <f>IF(Tableau_2_Etoiles[[#This Row],[TOTAL DES ENGAGES]]=0,0,PRODUCT(Tableau_2_Etoiles[[#This Row],[TOTAL POINTS]],1/Tableau_2_Etoiles[[#This Row],[TOTAL DES ENGAGES]]))</f>
        <v>56.71710526315789</v>
      </c>
    </row>
    <row r="10" spans="1:16" ht="13.5" x14ac:dyDescent="0.25">
      <c r="A10" s="103">
        <f>RANK(Tableau_2_Etoiles[[#This Row],[TOTAL POINTS]],Tableau_2_Etoiles[TOTAL POINTS])</f>
        <v>5</v>
      </c>
      <c r="B10" s="30" t="s">
        <v>4046</v>
      </c>
      <c r="C10" s="30" t="s">
        <v>5037</v>
      </c>
      <c r="D10" s="15" t="s">
        <v>2956</v>
      </c>
      <c r="E10" s="95">
        <f>COUNTIFS(Tableau1[Club],Tableau_2_Etoiles[[#This Row],[CLUBS : 
 2*]],Tableau1[Points],"&gt;0")+COUNTIFS(Tableau2[Club],Tableau_2_Etoiles[[#This Row],[CLUBS : 
 2*]],Tableau2[Points],"&gt;0")+COUNTIFS(Tableau3[Club],Tableau_2_Etoiles[[#This Row],[CLUBS : 
 2*]],Tableau3[Points],"&gt;0")+COUNTIFS(Tableau4[Club],Tableau_2_Etoiles[[#This Row],[CLUBS : 
 2*]],Tableau4[Points],"&gt;0")+COUNTIFS(Tableau5[Club],Tableau_2_Etoiles[[#This Row],[CLUBS : 
 2*]],Tableau5[Points],"&gt;0")+COUNTIFS(Tableau6[Club],Tableau_2_Etoiles[[#This Row],[CLUBS : 
 2*]],Tableau6[Points],"&gt;0")+COUNTIFS(Tableau7[Club],Tableau_2_Etoiles[[#This Row],[CLUBS : 
 2*]],Tableau7[Points],"&gt;0")+COUNTIFS(Tableau8[Club],Tableau_2_Etoiles[[#This Row],[CLUBS : 
 2*]],Tableau8[Points],"&gt;0")</f>
        <v>23</v>
      </c>
      <c r="F10" s="96">
        <f>SUMIF(Tableau1[Club],Tableau_2_Etoiles[[#This Row],[CLUBS : 
 2*]],Tableau1[Points])+SUMIF(Tableau2[Club],Tableau_2_Etoiles[[#This Row],[CLUBS : 
 2*]],Tableau2[Points])+SUMIF(Tableau3[Club],Tableau_2_Etoiles[[#This Row],[CLUBS : 
 2*]],Tableau3[Points])+SUMIF(Tableau4[Club],Tableau_2_Etoiles[[#This Row],[CLUBS : 
 2*]],Tableau4[Points])+SUMIF(Tableau5[Club],Tableau_2_Etoiles[[#This Row],[CLUBS : 
 2*]],Tableau5[Points])+SUMIF(Tableau6[Club],Tableau_2_Etoiles[[#This Row],[CLUBS : 
 2*]],Tableau6[Points])+SUMIF(Tableau7[Club],Tableau_2_Etoiles[[#This Row],[CLUBS : 
 2*]],Tableau7[Points])+SUMIF(Tableau8[Club],Tableau_2_Etoiles[[#This Row],[CLUBS : 
 2*]],Tableau8[Points])</f>
        <v>2097</v>
      </c>
      <c r="G10" s="97">
        <f>COUNTIFS(Tableau1[Club],Tableau_2_Etoiles[[#This Row],[CLUBS : 
 2*]],Tableau1[Points3],"&gt;0")+COUNTIFS(Tableau2[Club],Tableau_2_Etoiles[[#This Row],[CLUBS : 
 2*]],Tableau2[Points3],"&gt;0")+COUNTIFS(Tableau3[Club],Tableau_2_Etoiles[[#This Row],[CLUBS : 
 2*]],Tableau3[Points3],"&gt;0")+COUNTIFS(Tableau4[Club],Tableau_2_Etoiles[[#This Row],[CLUBS : 
 2*]],Tableau4[Points3],"&gt;0")+COUNTIFS(Tableau5[Club],Tableau_2_Etoiles[[#This Row],[CLUBS : 
 2*]],Tableau5[Points3],"&gt;0")+COUNTIFS(Tableau6[Club],Tableau_2_Etoiles[[#This Row],[CLUBS : 
 2*]],Tableau6[Points3],"&gt;0")+COUNTIFS(Tableau7[Club],Tableau_2_Etoiles[[#This Row],[CLUBS : 
 2*]],Tableau7[Points3],"&gt;0")+COUNTIFS(Tableau8[Club],Tableau_2_Etoiles[[#This Row],[CLUBS : 
 2*]],Tableau8[Points3],"&gt;0")</f>
        <v>11</v>
      </c>
      <c r="H10" s="98">
        <f>SUMIF(Tableau1[Club],Tableau_2_Etoiles[[#This Row],[CLUBS : 
 2*]],Tableau1[Points3])+SUMIF(Tableau2[Club],Tableau_2_Etoiles[[#This Row],[CLUBS : 
 2*]],Tableau2[Points3])+SUMIF(Tableau3[Club],Tableau_2_Etoiles[[#This Row],[CLUBS : 
 2*]],Tableau3[Points3])+SUMIF(Tableau4[Club],Tableau_2_Etoiles[[#This Row],[CLUBS : 
 2*]],Tableau4[Points3])+SUMIF(Tableau5[Club],Tableau_2_Etoiles[[#This Row],[CLUBS : 
 2*]],Tableau5[Points3])+SUMIF(Tableau6[Club],Tableau_2_Etoiles[[#This Row],[CLUBS : 
 2*]],Tableau6[Points3])+SUMIF(Tableau7[Club],Tableau_2_Etoiles[[#This Row],[CLUBS : 
 2*]],Tableau7[Points3])+SUMIF(Tableau8[Club],Tableau_2_Etoiles[[#This Row],[CLUBS : 
 2*]],Tableau8[Points3])</f>
        <v>519</v>
      </c>
      <c r="I10" s="95">
        <f>COUNTIFS(Tableau1[Club],Tableau_2_Etoiles[[#This Row],[CLUBS : 
 2*]],Tableau1[Points5],"&gt;0")+COUNTIFS(Tableau2[Club],Tableau_2_Etoiles[[#This Row],[CLUBS : 
 2*]],Tableau2[Points5],"&gt;0")+COUNTIFS(Tableau3[Club],Tableau_2_Etoiles[[#This Row],[CLUBS : 
 2*]],Tableau3[Points5],"&gt;0")+COUNTIFS(Tableau4[Club],Tableau_2_Etoiles[[#This Row],[CLUBS : 
 2*]],Tableau4[Points5],"&gt;0")+COUNTIFS(Tableau5[Club],Tableau_2_Etoiles[[#This Row],[CLUBS : 
 2*]],Tableau5[Points5],"&gt;0")+COUNTIFS(Tableau6[Club],Tableau_2_Etoiles[[#This Row],[CLUBS : 
 2*]],Tableau6[Points5],"&gt;0")+COUNTIFS(Tableau7[Club],Tableau_2_Etoiles[[#This Row],[CLUBS : 
 2*]],Tableau7[Points5],"&gt;0")+COUNTIFS(Tableau8[Club],Tableau_2_Etoiles[[#This Row],[CLUBS : 
 2*]],Tableau8[Points5],"&gt;0")</f>
        <v>18</v>
      </c>
      <c r="J10" s="97">
        <f>SUMIF(Tableau1[Club],Tableau_2_Etoiles[[#This Row],[CLUBS : 
 2*]],Tableau1[Points5])+SUMIF(Tableau2[Club],Tableau_2_Etoiles[[#This Row],[CLUBS : 
 2*]],Tableau2[Points5])+SUMIF(Tableau3[Club],Tableau_2_Etoiles[[#This Row],[CLUBS : 
 2*]],Tableau3[Points5])+SUMIF(Tableau4[Club],Tableau_2_Etoiles[[#This Row],[CLUBS : 
 2*]],Tableau4[Points5])+SUMIF(Tableau5[Club],Tableau_2_Etoiles[[#This Row],[CLUBS : 
 2*]],Tableau5[Points5])+SUMIF(Tableau6[Club],Tableau_2_Etoiles[[#This Row],[CLUBS : 
 2*]],Tableau6[Points5])+SUMIF(Tableau7[Club],Tableau_2_Etoiles[[#This Row],[CLUBS : 
 2*]],Tableau7[Points5])+SUMIF(Tableau8[Club],Tableau_2_Etoiles[[#This Row],[CLUBS : 
 2*]],Tableau8[Points5])</f>
        <v>934</v>
      </c>
      <c r="K10" s="97">
        <f>COUNTIFS(Tableau1[Club],Tableau_2_Etoiles[[#This Row],[CLUBS : 
 2*]],Tableau1[Points7],"&gt;0")+COUNTIFS(Tableau2[Club],Tableau_2_Etoiles[[#This Row],[CLUBS : 
 2*]],Tableau2[Points7],"&gt;0")+COUNTIFS(Tableau3[Club],Tableau_2_Etoiles[[#This Row],[CLUBS : 
 2*]],Tableau3[Points7],"&gt;0")+COUNTIFS(Tableau4[Club],Tableau_2_Etoiles[[#This Row],[CLUBS : 
 2*]],Tableau4[Points7],"&gt;0")+COUNTIFS(Tableau5[Club],Tableau_2_Etoiles[[#This Row],[CLUBS : 
 2*]],Tableau5[Points7],"&gt;0")+COUNTIFS(Tableau6[Club],Tableau_2_Etoiles[[#This Row],[CLUBS : 
 2*]],Tableau6[Points7],"&gt;0")+COUNTIFS(Tableau7[Club],Tableau_2_Etoiles[[#This Row],[CLUBS : 
 2*]],Tableau7[Points7],"&gt;0")+COUNTIFS(Tableau8[Club],Tableau_2_Etoiles[[#This Row],[CLUBS : 
 2*]],Tableau8[Points7],"&gt;0")</f>
        <v>15</v>
      </c>
      <c r="L10" s="97">
        <f>SUMIF(Tableau1[Club],Tableau_2_Etoiles[[#This Row],[CLUBS : 
 2*]],Tableau1[Points7])+SUMIF(Tableau2[Club],Tableau_2_Etoiles[[#This Row],[CLUBS : 
 2*]],Tableau2[Points7])+SUMIF(Tableau3[Club],Tableau_2_Etoiles[[#This Row],[CLUBS : 
 2*]],Tableau3[Points7])+SUMIF(Tableau4[Club],Tableau_2_Etoiles[[#This Row],[CLUBS : 
 2*]],Tableau4[Points7])+SUMIF(Tableau5[Club],Tableau_2_Etoiles[[#This Row],[CLUBS : 
 2*]],Tableau5[Points7])+SUMIF(Tableau6[Club],Tableau_2_Etoiles[[#This Row],[CLUBS : 
 2*]],Tableau6[Points7])+SUMIF(Tableau7[Club],Tableau_2_Etoiles[[#This Row],[CLUBS : 
 2*]],Tableau7[Points7])+SUMIF(Tableau8[Club],Tableau_2_Etoiles[[#This Row],[CLUBS : 
 2*]],Tableau8[Points7])</f>
        <v>363</v>
      </c>
      <c r="M10" s="99">
        <f>Tableau_2_Etoiles[[#This Row],[Engagés Etape n°1]]+Tableau_2_Etoiles[[#This Row],[Engagés Etape n°2]]+Tableau_2_Etoiles[[#This Row],[Engagés Etape n°3]]+Tableau_2_Etoiles[[#This Row],[Engagés Etape n°4]]</f>
        <v>67</v>
      </c>
      <c r="N10" s="100">
        <f>SUM(Tableau_2_Etoiles[[#This Row],[Points Etape n°1]],Tableau_2_Etoiles[[#This Row],[Points Etape n°2]],Tableau_2_Etoiles[[#This Row],[Points Etape n°3]],Tableau_2_Etoiles[[#This Row],[Points Etape n°4]])</f>
        <v>3913</v>
      </c>
      <c r="O10" s="101">
        <f>IF(Tableau_2_Etoiles[[#This Row],[TOTAL DES ENGAGES]]=0,0,PRODUCT(Tableau_2_Etoiles[[#This Row],[TOTAL POINTS]],1/Tableau_2_Etoiles[[#This Row],[TOTAL DES ENGAGES]]))</f>
        <v>58.402985074626862</v>
      </c>
    </row>
    <row r="11" spans="1:16" ht="13.5" x14ac:dyDescent="0.25">
      <c r="A11" s="103">
        <f>RANK(Tableau_2_Etoiles[[#This Row],[TOTAL POINTS]],Tableau_2_Etoiles[TOTAL POINTS])</f>
        <v>6</v>
      </c>
      <c r="B11" s="30" t="s">
        <v>39</v>
      </c>
      <c r="C11" s="30" t="s">
        <v>5037</v>
      </c>
      <c r="D11" s="15" t="s">
        <v>714</v>
      </c>
      <c r="E11" s="95">
        <f>COUNTIFS(Tableau1[Club],Tableau_2_Etoiles[[#This Row],[CLUBS : 
 2*]],Tableau1[Points],"&gt;0")+COUNTIFS(Tableau2[Club],Tableau_2_Etoiles[[#This Row],[CLUBS : 
 2*]],Tableau2[Points],"&gt;0")+COUNTIFS(Tableau3[Club],Tableau_2_Etoiles[[#This Row],[CLUBS : 
 2*]],Tableau3[Points],"&gt;0")+COUNTIFS(Tableau4[Club],Tableau_2_Etoiles[[#This Row],[CLUBS : 
 2*]],Tableau4[Points],"&gt;0")+COUNTIFS(Tableau5[Club],Tableau_2_Etoiles[[#This Row],[CLUBS : 
 2*]],Tableau5[Points],"&gt;0")+COUNTIFS(Tableau6[Club],Tableau_2_Etoiles[[#This Row],[CLUBS : 
 2*]],Tableau6[Points],"&gt;0")+COUNTIFS(Tableau7[Club],Tableau_2_Etoiles[[#This Row],[CLUBS : 
 2*]],Tableau7[Points],"&gt;0")+COUNTIFS(Tableau8[Club],Tableau_2_Etoiles[[#This Row],[CLUBS : 
 2*]],Tableau8[Points],"&gt;0")</f>
        <v>20</v>
      </c>
      <c r="F11" s="96">
        <f>SUMIF(Tableau1[Club],Tableau_2_Etoiles[[#This Row],[CLUBS : 
 2*]],Tableau1[Points])+SUMIF(Tableau2[Club],Tableau_2_Etoiles[[#This Row],[CLUBS : 
 2*]],Tableau2[Points])+SUMIF(Tableau3[Club],Tableau_2_Etoiles[[#This Row],[CLUBS : 
 2*]],Tableau3[Points])+SUMIF(Tableau4[Club],Tableau_2_Etoiles[[#This Row],[CLUBS : 
 2*]],Tableau4[Points])+SUMIF(Tableau5[Club],Tableau_2_Etoiles[[#This Row],[CLUBS : 
 2*]],Tableau5[Points])+SUMIF(Tableau6[Club],Tableau_2_Etoiles[[#This Row],[CLUBS : 
 2*]],Tableau6[Points])+SUMIF(Tableau7[Club],Tableau_2_Etoiles[[#This Row],[CLUBS : 
 2*]],Tableau7[Points])+SUMIF(Tableau8[Club],Tableau_2_Etoiles[[#This Row],[CLUBS : 
 2*]],Tableau8[Points])</f>
        <v>2220</v>
      </c>
      <c r="G11" s="97">
        <f>COUNTIFS(Tableau1[Club],Tableau_2_Etoiles[[#This Row],[CLUBS : 
 2*]],Tableau1[Points3],"&gt;0")+COUNTIFS(Tableau2[Club],Tableau_2_Etoiles[[#This Row],[CLUBS : 
 2*]],Tableau2[Points3],"&gt;0")+COUNTIFS(Tableau3[Club],Tableau_2_Etoiles[[#This Row],[CLUBS : 
 2*]],Tableau3[Points3],"&gt;0")+COUNTIFS(Tableau4[Club],Tableau_2_Etoiles[[#This Row],[CLUBS : 
 2*]],Tableau4[Points3],"&gt;0")+COUNTIFS(Tableau5[Club],Tableau_2_Etoiles[[#This Row],[CLUBS : 
 2*]],Tableau5[Points3],"&gt;0")+COUNTIFS(Tableau6[Club],Tableau_2_Etoiles[[#This Row],[CLUBS : 
 2*]],Tableau6[Points3],"&gt;0")+COUNTIFS(Tableau7[Club],Tableau_2_Etoiles[[#This Row],[CLUBS : 
 2*]],Tableau7[Points3],"&gt;0")+COUNTIFS(Tableau8[Club],Tableau_2_Etoiles[[#This Row],[CLUBS : 
 2*]],Tableau8[Points3],"&gt;0")</f>
        <v>21</v>
      </c>
      <c r="H11" s="98">
        <f>SUMIF(Tableau1[Club],Tableau_2_Etoiles[[#This Row],[CLUBS : 
 2*]],Tableau1[Points3])+SUMIF(Tableau2[Club],Tableau_2_Etoiles[[#This Row],[CLUBS : 
 2*]],Tableau2[Points3])+SUMIF(Tableau3[Club],Tableau_2_Etoiles[[#This Row],[CLUBS : 
 2*]],Tableau3[Points3])+SUMIF(Tableau4[Club],Tableau_2_Etoiles[[#This Row],[CLUBS : 
 2*]],Tableau4[Points3])+SUMIF(Tableau5[Club],Tableau_2_Etoiles[[#This Row],[CLUBS : 
 2*]],Tableau5[Points3])+SUMIF(Tableau6[Club],Tableau_2_Etoiles[[#This Row],[CLUBS : 
 2*]],Tableau6[Points3])+SUMIF(Tableau7[Club],Tableau_2_Etoiles[[#This Row],[CLUBS : 
 2*]],Tableau7[Points3])+SUMIF(Tableau8[Club],Tableau_2_Etoiles[[#This Row],[CLUBS : 
 2*]],Tableau8[Points3])</f>
        <v>526.5</v>
      </c>
      <c r="I11" s="95">
        <f>COUNTIFS(Tableau1[Club],Tableau_2_Etoiles[[#This Row],[CLUBS : 
 2*]],Tableau1[Points5],"&gt;0")+COUNTIFS(Tableau2[Club],Tableau_2_Etoiles[[#This Row],[CLUBS : 
 2*]],Tableau2[Points5],"&gt;0")+COUNTIFS(Tableau3[Club],Tableau_2_Etoiles[[#This Row],[CLUBS : 
 2*]],Tableau3[Points5],"&gt;0")+COUNTIFS(Tableau4[Club],Tableau_2_Etoiles[[#This Row],[CLUBS : 
 2*]],Tableau4[Points5],"&gt;0")+COUNTIFS(Tableau5[Club],Tableau_2_Etoiles[[#This Row],[CLUBS : 
 2*]],Tableau5[Points5],"&gt;0")+COUNTIFS(Tableau6[Club],Tableau_2_Etoiles[[#This Row],[CLUBS : 
 2*]],Tableau6[Points5],"&gt;0")+COUNTIFS(Tableau7[Club],Tableau_2_Etoiles[[#This Row],[CLUBS : 
 2*]],Tableau7[Points5],"&gt;0")+COUNTIFS(Tableau8[Club],Tableau_2_Etoiles[[#This Row],[CLUBS : 
 2*]],Tableau8[Points5],"&gt;0")</f>
        <v>18</v>
      </c>
      <c r="J11" s="97">
        <f>SUMIF(Tableau1[Club],Tableau_2_Etoiles[[#This Row],[CLUBS : 
 2*]],Tableau1[Points5])+SUMIF(Tableau2[Club],Tableau_2_Etoiles[[#This Row],[CLUBS : 
 2*]],Tableau2[Points5])+SUMIF(Tableau3[Club],Tableau_2_Etoiles[[#This Row],[CLUBS : 
 2*]],Tableau3[Points5])+SUMIF(Tableau4[Club],Tableau_2_Etoiles[[#This Row],[CLUBS : 
 2*]],Tableau4[Points5])+SUMIF(Tableau5[Club],Tableau_2_Etoiles[[#This Row],[CLUBS : 
 2*]],Tableau5[Points5])+SUMIF(Tableau6[Club],Tableau_2_Etoiles[[#This Row],[CLUBS : 
 2*]],Tableau6[Points5])+SUMIF(Tableau7[Club],Tableau_2_Etoiles[[#This Row],[CLUBS : 
 2*]],Tableau7[Points5])+SUMIF(Tableau8[Club],Tableau_2_Etoiles[[#This Row],[CLUBS : 
 2*]],Tableau8[Points5])</f>
        <v>506</v>
      </c>
      <c r="K11" s="97">
        <f>COUNTIFS(Tableau1[Club],Tableau_2_Etoiles[[#This Row],[CLUBS : 
 2*]],Tableau1[Points7],"&gt;0")+COUNTIFS(Tableau2[Club],Tableau_2_Etoiles[[#This Row],[CLUBS : 
 2*]],Tableau2[Points7],"&gt;0")+COUNTIFS(Tableau3[Club],Tableau_2_Etoiles[[#This Row],[CLUBS : 
 2*]],Tableau3[Points7],"&gt;0")+COUNTIFS(Tableau4[Club],Tableau_2_Etoiles[[#This Row],[CLUBS : 
 2*]],Tableau4[Points7],"&gt;0")+COUNTIFS(Tableau5[Club],Tableau_2_Etoiles[[#This Row],[CLUBS : 
 2*]],Tableau5[Points7],"&gt;0")+COUNTIFS(Tableau6[Club],Tableau_2_Etoiles[[#This Row],[CLUBS : 
 2*]],Tableau6[Points7],"&gt;0")+COUNTIFS(Tableau7[Club],Tableau_2_Etoiles[[#This Row],[CLUBS : 
 2*]],Tableau7[Points7],"&gt;0")+COUNTIFS(Tableau8[Club],Tableau_2_Etoiles[[#This Row],[CLUBS : 
 2*]],Tableau8[Points7],"&gt;0")</f>
        <v>17</v>
      </c>
      <c r="L11" s="97">
        <f>SUMIF(Tableau1[Club],Tableau_2_Etoiles[[#This Row],[CLUBS : 
 2*]],Tableau1[Points7])+SUMIF(Tableau2[Club],Tableau_2_Etoiles[[#This Row],[CLUBS : 
 2*]],Tableau2[Points7])+SUMIF(Tableau3[Club],Tableau_2_Etoiles[[#This Row],[CLUBS : 
 2*]],Tableau3[Points7])+SUMIF(Tableau4[Club],Tableau_2_Etoiles[[#This Row],[CLUBS : 
 2*]],Tableau4[Points7])+SUMIF(Tableau5[Club],Tableau_2_Etoiles[[#This Row],[CLUBS : 
 2*]],Tableau5[Points7])+SUMIF(Tableau6[Club],Tableau_2_Etoiles[[#This Row],[CLUBS : 
 2*]],Tableau6[Points7])+SUMIF(Tableau7[Club],Tableau_2_Etoiles[[#This Row],[CLUBS : 
 2*]],Tableau7[Points7])+SUMIF(Tableau8[Club],Tableau_2_Etoiles[[#This Row],[CLUBS : 
 2*]],Tableau8[Points7])</f>
        <v>364.5</v>
      </c>
      <c r="M11" s="99">
        <f>Tableau_2_Etoiles[[#This Row],[Engagés Etape n°1]]+Tableau_2_Etoiles[[#This Row],[Engagés Etape n°2]]+Tableau_2_Etoiles[[#This Row],[Engagés Etape n°3]]+Tableau_2_Etoiles[[#This Row],[Engagés Etape n°4]]</f>
        <v>76</v>
      </c>
      <c r="N11" s="100">
        <f>SUM(Tableau_2_Etoiles[[#This Row],[Points Etape n°1]],Tableau_2_Etoiles[[#This Row],[Points Etape n°2]],Tableau_2_Etoiles[[#This Row],[Points Etape n°3]],Tableau_2_Etoiles[[#This Row],[Points Etape n°4]])</f>
        <v>3617</v>
      </c>
      <c r="O11" s="101">
        <f>IF(Tableau_2_Etoiles[[#This Row],[TOTAL DES ENGAGES]]=0,0,PRODUCT(Tableau_2_Etoiles[[#This Row],[TOTAL POINTS]],1/Tableau_2_Etoiles[[#This Row],[TOTAL DES ENGAGES]]))</f>
        <v>47.59210526315789</v>
      </c>
    </row>
    <row r="12" spans="1:16" ht="13.5" x14ac:dyDescent="0.25">
      <c r="A12" s="103">
        <f>RANK(Tableau_2_Etoiles[[#This Row],[TOTAL POINTS]],Tableau_2_Etoiles[TOTAL POINTS])</f>
        <v>7</v>
      </c>
      <c r="B12" s="15" t="s">
        <v>691</v>
      </c>
      <c r="C12" s="30" t="s">
        <v>5037</v>
      </c>
      <c r="D12" s="15" t="s">
        <v>648</v>
      </c>
      <c r="E12" s="95">
        <f>COUNTIFS(Tableau1[Club],Tableau_2_Etoiles[[#This Row],[CLUBS : 
 2*]],Tableau1[Points],"&gt;0")+COUNTIFS(Tableau2[Club],Tableau_2_Etoiles[[#This Row],[CLUBS : 
 2*]],Tableau2[Points],"&gt;0")+COUNTIFS(Tableau3[Club],Tableau_2_Etoiles[[#This Row],[CLUBS : 
 2*]],Tableau3[Points],"&gt;0")+COUNTIFS(Tableau4[Club],Tableau_2_Etoiles[[#This Row],[CLUBS : 
 2*]],Tableau4[Points],"&gt;0")+COUNTIFS(Tableau5[Club],Tableau_2_Etoiles[[#This Row],[CLUBS : 
 2*]],Tableau5[Points],"&gt;0")+COUNTIFS(Tableau6[Club],Tableau_2_Etoiles[[#This Row],[CLUBS : 
 2*]],Tableau6[Points],"&gt;0")+COUNTIFS(Tableau7[Club],Tableau_2_Etoiles[[#This Row],[CLUBS : 
 2*]],Tableau7[Points],"&gt;0")+COUNTIFS(Tableau8[Club],Tableau_2_Etoiles[[#This Row],[CLUBS : 
 2*]],Tableau8[Points],"&gt;0")</f>
        <v>22</v>
      </c>
      <c r="F12" s="96">
        <f>SUMIF(Tableau1[Club],Tableau_2_Etoiles[[#This Row],[CLUBS : 
 2*]],Tableau1[Points])+SUMIF(Tableau2[Club],Tableau_2_Etoiles[[#This Row],[CLUBS : 
 2*]],Tableau2[Points])+SUMIF(Tableau3[Club],Tableau_2_Etoiles[[#This Row],[CLUBS : 
 2*]],Tableau3[Points])+SUMIF(Tableau4[Club],Tableau_2_Etoiles[[#This Row],[CLUBS : 
 2*]],Tableau4[Points])+SUMIF(Tableau5[Club],Tableau_2_Etoiles[[#This Row],[CLUBS : 
 2*]],Tableau5[Points])+SUMIF(Tableau6[Club],Tableau_2_Etoiles[[#This Row],[CLUBS : 
 2*]],Tableau6[Points])+SUMIF(Tableau7[Club],Tableau_2_Etoiles[[#This Row],[CLUBS : 
 2*]],Tableau7[Points])+SUMIF(Tableau8[Club],Tableau_2_Etoiles[[#This Row],[CLUBS : 
 2*]],Tableau8[Points])</f>
        <v>2315</v>
      </c>
      <c r="G12" s="97">
        <f>COUNTIFS(Tableau1[Club],Tableau_2_Etoiles[[#This Row],[CLUBS : 
 2*]],Tableau1[Points3],"&gt;0")+COUNTIFS(Tableau2[Club],Tableau_2_Etoiles[[#This Row],[CLUBS : 
 2*]],Tableau2[Points3],"&gt;0")+COUNTIFS(Tableau3[Club],Tableau_2_Etoiles[[#This Row],[CLUBS : 
 2*]],Tableau3[Points3],"&gt;0")+COUNTIFS(Tableau4[Club],Tableau_2_Etoiles[[#This Row],[CLUBS : 
 2*]],Tableau4[Points3],"&gt;0")+COUNTIFS(Tableau5[Club],Tableau_2_Etoiles[[#This Row],[CLUBS : 
 2*]],Tableau5[Points3],"&gt;0")+COUNTIFS(Tableau6[Club],Tableau_2_Etoiles[[#This Row],[CLUBS : 
 2*]],Tableau6[Points3],"&gt;0")+COUNTIFS(Tableau7[Club],Tableau_2_Etoiles[[#This Row],[CLUBS : 
 2*]],Tableau7[Points3],"&gt;0")+COUNTIFS(Tableau8[Club],Tableau_2_Etoiles[[#This Row],[CLUBS : 
 2*]],Tableau8[Points3],"&gt;0")</f>
        <v>9</v>
      </c>
      <c r="H12" s="98">
        <f>SUMIF(Tableau1[Club],Tableau_2_Etoiles[[#This Row],[CLUBS : 
 2*]],Tableau1[Points3])+SUMIF(Tableau2[Club],Tableau_2_Etoiles[[#This Row],[CLUBS : 
 2*]],Tableau2[Points3])+SUMIF(Tableau3[Club],Tableau_2_Etoiles[[#This Row],[CLUBS : 
 2*]],Tableau3[Points3])+SUMIF(Tableau4[Club],Tableau_2_Etoiles[[#This Row],[CLUBS : 
 2*]],Tableau4[Points3])+SUMIF(Tableau5[Club],Tableau_2_Etoiles[[#This Row],[CLUBS : 
 2*]],Tableau5[Points3])+SUMIF(Tableau6[Club],Tableau_2_Etoiles[[#This Row],[CLUBS : 
 2*]],Tableau6[Points3])+SUMIF(Tableau7[Club],Tableau_2_Etoiles[[#This Row],[CLUBS : 
 2*]],Tableau7[Points3])+SUMIF(Tableau8[Club],Tableau_2_Etoiles[[#This Row],[CLUBS : 
 2*]],Tableau8[Points3])</f>
        <v>180</v>
      </c>
      <c r="I12" s="95">
        <f>COUNTIFS(Tableau1[Club],Tableau_2_Etoiles[[#This Row],[CLUBS : 
 2*]],Tableau1[Points5],"&gt;0")+COUNTIFS(Tableau2[Club],Tableau_2_Etoiles[[#This Row],[CLUBS : 
 2*]],Tableau2[Points5],"&gt;0")+COUNTIFS(Tableau3[Club],Tableau_2_Etoiles[[#This Row],[CLUBS : 
 2*]],Tableau3[Points5],"&gt;0")+COUNTIFS(Tableau4[Club],Tableau_2_Etoiles[[#This Row],[CLUBS : 
 2*]],Tableau4[Points5],"&gt;0")+COUNTIFS(Tableau5[Club],Tableau_2_Etoiles[[#This Row],[CLUBS : 
 2*]],Tableau5[Points5],"&gt;0")+COUNTIFS(Tableau6[Club],Tableau_2_Etoiles[[#This Row],[CLUBS : 
 2*]],Tableau6[Points5],"&gt;0")+COUNTIFS(Tableau7[Club],Tableau_2_Etoiles[[#This Row],[CLUBS : 
 2*]],Tableau7[Points5],"&gt;0")+COUNTIFS(Tableau8[Club],Tableau_2_Etoiles[[#This Row],[CLUBS : 
 2*]],Tableau8[Points5],"&gt;0")</f>
        <v>11</v>
      </c>
      <c r="J12" s="97">
        <f>SUMIF(Tableau1[Club],Tableau_2_Etoiles[[#This Row],[CLUBS : 
 2*]],Tableau1[Points5])+SUMIF(Tableau2[Club],Tableau_2_Etoiles[[#This Row],[CLUBS : 
 2*]],Tableau2[Points5])+SUMIF(Tableau3[Club],Tableau_2_Etoiles[[#This Row],[CLUBS : 
 2*]],Tableau3[Points5])+SUMIF(Tableau4[Club],Tableau_2_Etoiles[[#This Row],[CLUBS : 
 2*]],Tableau4[Points5])+SUMIF(Tableau5[Club],Tableau_2_Etoiles[[#This Row],[CLUBS : 
 2*]],Tableau5[Points5])+SUMIF(Tableau6[Club],Tableau_2_Etoiles[[#This Row],[CLUBS : 
 2*]],Tableau6[Points5])+SUMIF(Tableau7[Club],Tableau_2_Etoiles[[#This Row],[CLUBS : 
 2*]],Tableau7[Points5])+SUMIF(Tableau8[Club],Tableau_2_Etoiles[[#This Row],[CLUBS : 
 2*]],Tableau8[Points5])</f>
        <v>502</v>
      </c>
      <c r="K12" s="97">
        <f>COUNTIFS(Tableau1[Club],Tableau_2_Etoiles[[#This Row],[CLUBS : 
 2*]],Tableau1[Points7],"&gt;0")+COUNTIFS(Tableau2[Club],Tableau_2_Etoiles[[#This Row],[CLUBS : 
 2*]],Tableau2[Points7],"&gt;0")+COUNTIFS(Tableau3[Club],Tableau_2_Etoiles[[#This Row],[CLUBS : 
 2*]],Tableau3[Points7],"&gt;0")+COUNTIFS(Tableau4[Club],Tableau_2_Etoiles[[#This Row],[CLUBS : 
 2*]],Tableau4[Points7],"&gt;0")+COUNTIFS(Tableau5[Club],Tableau_2_Etoiles[[#This Row],[CLUBS : 
 2*]],Tableau5[Points7],"&gt;0")+COUNTIFS(Tableau6[Club],Tableau_2_Etoiles[[#This Row],[CLUBS : 
 2*]],Tableau6[Points7],"&gt;0")+COUNTIFS(Tableau7[Club],Tableau_2_Etoiles[[#This Row],[CLUBS : 
 2*]],Tableau7[Points7],"&gt;0")+COUNTIFS(Tableau8[Club],Tableau_2_Etoiles[[#This Row],[CLUBS : 
 2*]],Tableau8[Points7],"&gt;0")</f>
        <v>7</v>
      </c>
      <c r="L12" s="97">
        <f>SUMIF(Tableau1[Club],Tableau_2_Etoiles[[#This Row],[CLUBS : 
 2*]],Tableau1[Points7])+SUMIF(Tableau2[Club],Tableau_2_Etoiles[[#This Row],[CLUBS : 
 2*]],Tableau2[Points7])+SUMIF(Tableau3[Club],Tableau_2_Etoiles[[#This Row],[CLUBS : 
 2*]],Tableau3[Points7])+SUMIF(Tableau4[Club],Tableau_2_Etoiles[[#This Row],[CLUBS : 
 2*]],Tableau4[Points7])+SUMIF(Tableau5[Club],Tableau_2_Etoiles[[#This Row],[CLUBS : 
 2*]],Tableau5[Points7])+SUMIF(Tableau6[Club],Tableau_2_Etoiles[[#This Row],[CLUBS : 
 2*]],Tableau6[Points7])+SUMIF(Tableau7[Club],Tableau_2_Etoiles[[#This Row],[CLUBS : 
 2*]],Tableau7[Points7])+SUMIF(Tableau8[Club],Tableau_2_Etoiles[[#This Row],[CLUBS : 
 2*]],Tableau8[Points7])</f>
        <v>358.5</v>
      </c>
      <c r="M12" s="99">
        <f>Tableau_2_Etoiles[[#This Row],[Engagés Etape n°1]]+Tableau_2_Etoiles[[#This Row],[Engagés Etape n°2]]+Tableau_2_Etoiles[[#This Row],[Engagés Etape n°3]]+Tableau_2_Etoiles[[#This Row],[Engagés Etape n°4]]</f>
        <v>49</v>
      </c>
      <c r="N12" s="100">
        <f>SUM(Tableau_2_Etoiles[[#This Row],[Points Etape n°1]],Tableau_2_Etoiles[[#This Row],[Points Etape n°2]],Tableau_2_Etoiles[[#This Row],[Points Etape n°3]],Tableau_2_Etoiles[[#This Row],[Points Etape n°4]])</f>
        <v>3355.5</v>
      </c>
      <c r="O12" s="101">
        <f>IF(Tableau_2_Etoiles[[#This Row],[TOTAL DES ENGAGES]]=0,0,PRODUCT(Tableau_2_Etoiles[[#This Row],[TOTAL POINTS]],1/Tableau_2_Etoiles[[#This Row],[TOTAL DES ENGAGES]]))</f>
        <v>68.479591836734684</v>
      </c>
    </row>
    <row r="13" spans="1:16" ht="13.5" x14ac:dyDescent="0.25">
      <c r="A13" s="103">
        <f>RANK(Tableau_2_Etoiles[[#This Row],[TOTAL POINTS]],Tableau_2_Etoiles[TOTAL POINTS])</f>
        <v>8</v>
      </c>
      <c r="B13" s="30" t="s">
        <v>2921</v>
      </c>
      <c r="C13" s="30" t="s">
        <v>5037</v>
      </c>
      <c r="D13" s="15" t="s">
        <v>2957</v>
      </c>
      <c r="E13" s="95">
        <f>COUNTIFS(Tableau1[Club],Tableau_2_Etoiles[[#This Row],[CLUBS : 
 2*]],Tableau1[Points],"&gt;0")+COUNTIFS(Tableau2[Club],Tableau_2_Etoiles[[#This Row],[CLUBS : 
 2*]],Tableau2[Points],"&gt;0")+COUNTIFS(Tableau3[Club],Tableau_2_Etoiles[[#This Row],[CLUBS : 
 2*]],Tableau3[Points],"&gt;0")+COUNTIFS(Tableau4[Club],Tableau_2_Etoiles[[#This Row],[CLUBS : 
 2*]],Tableau4[Points],"&gt;0")+COUNTIFS(Tableau5[Club],Tableau_2_Etoiles[[#This Row],[CLUBS : 
 2*]],Tableau5[Points],"&gt;0")+COUNTIFS(Tableau6[Club],Tableau_2_Etoiles[[#This Row],[CLUBS : 
 2*]],Tableau6[Points],"&gt;0")+COUNTIFS(Tableau7[Club],Tableau_2_Etoiles[[#This Row],[CLUBS : 
 2*]],Tableau7[Points],"&gt;0")+COUNTIFS(Tableau8[Club],Tableau_2_Etoiles[[#This Row],[CLUBS : 
 2*]],Tableau8[Points],"&gt;0")</f>
        <v>23</v>
      </c>
      <c r="F13" s="96">
        <f>SUMIF(Tableau1[Club],Tableau_2_Etoiles[[#This Row],[CLUBS : 
 2*]],Tableau1[Points])+SUMIF(Tableau2[Club],Tableau_2_Etoiles[[#This Row],[CLUBS : 
 2*]],Tableau2[Points])+SUMIF(Tableau3[Club],Tableau_2_Etoiles[[#This Row],[CLUBS : 
 2*]],Tableau3[Points])+SUMIF(Tableau4[Club],Tableau_2_Etoiles[[#This Row],[CLUBS : 
 2*]],Tableau4[Points])+SUMIF(Tableau5[Club],Tableau_2_Etoiles[[#This Row],[CLUBS : 
 2*]],Tableau5[Points])+SUMIF(Tableau6[Club],Tableau_2_Etoiles[[#This Row],[CLUBS : 
 2*]],Tableau6[Points])+SUMIF(Tableau7[Club],Tableau_2_Etoiles[[#This Row],[CLUBS : 
 2*]],Tableau7[Points])+SUMIF(Tableau8[Club],Tableau_2_Etoiles[[#This Row],[CLUBS : 
 2*]],Tableau8[Points])</f>
        <v>2300</v>
      </c>
      <c r="G13" s="97">
        <f>COUNTIFS(Tableau1[Club],Tableau_2_Etoiles[[#This Row],[CLUBS : 
 2*]],Tableau1[Points3],"&gt;0")+COUNTIFS(Tableau2[Club],Tableau_2_Etoiles[[#This Row],[CLUBS : 
 2*]],Tableau2[Points3],"&gt;0")+COUNTIFS(Tableau3[Club],Tableau_2_Etoiles[[#This Row],[CLUBS : 
 2*]],Tableau3[Points3],"&gt;0")+COUNTIFS(Tableau4[Club],Tableau_2_Etoiles[[#This Row],[CLUBS : 
 2*]],Tableau4[Points3],"&gt;0")+COUNTIFS(Tableau5[Club],Tableau_2_Etoiles[[#This Row],[CLUBS : 
 2*]],Tableau5[Points3],"&gt;0")+COUNTIFS(Tableau6[Club],Tableau_2_Etoiles[[#This Row],[CLUBS : 
 2*]],Tableau6[Points3],"&gt;0")+COUNTIFS(Tableau7[Club],Tableau_2_Etoiles[[#This Row],[CLUBS : 
 2*]],Tableau7[Points3],"&gt;0")+COUNTIFS(Tableau8[Club],Tableau_2_Etoiles[[#This Row],[CLUBS : 
 2*]],Tableau8[Points3],"&gt;0")</f>
        <v>11</v>
      </c>
      <c r="H13" s="98">
        <f>SUMIF(Tableau1[Club],Tableau_2_Etoiles[[#This Row],[CLUBS : 
 2*]],Tableau1[Points3])+SUMIF(Tableau2[Club],Tableau_2_Etoiles[[#This Row],[CLUBS : 
 2*]],Tableau2[Points3])+SUMIF(Tableau3[Club],Tableau_2_Etoiles[[#This Row],[CLUBS : 
 2*]],Tableau3[Points3])+SUMIF(Tableau4[Club],Tableau_2_Etoiles[[#This Row],[CLUBS : 
 2*]],Tableau4[Points3])+SUMIF(Tableau5[Club],Tableau_2_Etoiles[[#This Row],[CLUBS : 
 2*]],Tableau5[Points3])+SUMIF(Tableau6[Club],Tableau_2_Etoiles[[#This Row],[CLUBS : 
 2*]],Tableau6[Points3])+SUMIF(Tableau7[Club],Tableau_2_Etoiles[[#This Row],[CLUBS : 
 2*]],Tableau7[Points3])+SUMIF(Tableau8[Club],Tableau_2_Etoiles[[#This Row],[CLUBS : 
 2*]],Tableau8[Points3])</f>
        <v>259.5</v>
      </c>
      <c r="I13" s="95">
        <f>COUNTIFS(Tableau1[Club],Tableau_2_Etoiles[[#This Row],[CLUBS : 
 2*]],Tableau1[Points5],"&gt;0")+COUNTIFS(Tableau2[Club],Tableau_2_Etoiles[[#This Row],[CLUBS : 
 2*]],Tableau2[Points5],"&gt;0")+COUNTIFS(Tableau3[Club],Tableau_2_Etoiles[[#This Row],[CLUBS : 
 2*]],Tableau3[Points5],"&gt;0")+COUNTIFS(Tableau4[Club],Tableau_2_Etoiles[[#This Row],[CLUBS : 
 2*]],Tableau4[Points5],"&gt;0")+COUNTIFS(Tableau5[Club],Tableau_2_Etoiles[[#This Row],[CLUBS : 
 2*]],Tableau5[Points5],"&gt;0")+COUNTIFS(Tableau6[Club],Tableau_2_Etoiles[[#This Row],[CLUBS : 
 2*]],Tableau6[Points5],"&gt;0")+COUNTIFS(Tableau7[Club],Tableau_2_Etoiles[[#This Row],[CLUBS : 
 2*]],Tableau7[Points5],"&gt;0")+COUNTIFS(Tableau8[Club],Tableau_2_Etoiles[[#This Row],[CLUBS : 
 2*]],Tableau8[Points5],"&gt;0")</f>
        <v>9</v>
      </c>
      <c r="J13" s="97">
        <f>SUMIF(Tableau1[Club],Tableau_2_Etoiles[[#This Row],[CLUBS : 
 2*]],Tableau1[Points5])+SUMIF(Tableau2[Club],Tableau_2_Etoiles[[#This Row],[CLUBS : 
 2*]],Tableau2[Points5])+SUMIF(Tableau3[Club],Tableau_2_Etoiles[[#This Row],[CLUBS : 
 2*]],Tableau3[Points5])+SUMIF(Tableau4[Club],Tableau_2_Etoiles[[#This Row],[CLUBS : 
 2*]],Tableau4[Points5])+SUMIF(Tableau5[Club],Tableau_2_Etoiles[[#This Row],[CLUBS : 
 2*]],Tableau5[Points5])+SUMIF(Tableau6[Club],Tableau_2_Etoiles[[#This Row],[CLUBS : 
 2*]],Tableau6[Points5])+SUMIF(Tableau7[Club],Tableau_2_Etoiles[[#This Row],[CLUBS : 
 2*]],Tableau7[Points5])+SUMIF(Tableau8[Club],Tableau_2_Etoiles[[#This Row],[CLUBS : 
 2*]],Tableau8[Points5])</f>
        <v>374</v>
      </c>
      <c r="K13" s="97">
        <f>COUNTIFS(Tableau1[Club],Tableau_2_Etoiles[[#This Row],[CLUBS : 
 2*]],Tableau1[Points7],"&gt;0")+COUNTIFS(Tableau2[Club],Tableau_2_Etoiles[[#This Row],[CLUBS : 
 2*]],Tableau2[Points7],"&gt;0")+COUNTIFS(Tableau3[Club],Tableau_2_Etoiles[[#This Row],[CLUBS : 
 2*]],Tableau3[Points7],"&gt;0")+COUNTIFS(Tableau4[Club],Tableau_2_Etoiles[[#This Row],[CLUBS : 
 2*]],Tableau4[Points7],"&gt;0")+COUNTIFS(Tableau5[Club],Tableau_2_Etoiles[[#This Row],[CLUBS : 
 2*]],Tableau5[Points7],"&gt;0")+COUNTIFS(Tableau6[Club],Tableau_2_Etoiles[[#This Row],[CLUBS : 
 2*]],Tableau6[Points7],"&gt;0")+COUNTIFS(Tableau7[Club],Tableau_2_Etoiles[[#This Row],[CLUBS : 
 2*]],Tableau7[Points7],"&gt;0")+COUNTIFS(Tableau8[Club],Tableau_2_Etoiles[[#This Row],[CLUBS : 
 2*]],Tableau8[Points7],"&gt;0")</f>
        <v>9</v>
      </c>
      <c r="L13" s="97">
        <f>SUMIF(Tableau1[Club],Tableau_2_Etoiles[[#This Row],[CLUBS : 
 2*]],Tableau1[Points7])+SUMIF(Tableau2[Club],Tableau_2_Etoiles[[#This Row],[CLUBS : 
 2*]],Tableau2[Points7])+SUMIF(Tableau3[Club],Tableau_2_Etoiles[[#This Row],[CLUBS : 
 2*]],Tableau3[Points7])+SUMIF(Tableau4[Club],Tableau_2_Etoiles[[#This Row],[CLUBS : 
 2*]],Tableau4[Points7])+SUMIF(Tableau5[Club],Tableau_2_Etoiles[[#This Row],[CLUBS : 
 2*]],Tableau5[Points7])+SUMIF(Tableau6[Club],Tableau_2_Etoiles[[#This Row],[CLUBS : 
 2*]],Tableau6[Points7])+SUMIF(Tableau7[Club],Tableau_2_Etoiles[[#This Row],[CLUBS : 
 2*]],Tableau7[Points7])+SUMIF(Tableau8[Club],Tableau_2_Etoiles[[#This Row],[CLUBS : 
 2*]],Tableau8[Points7])</f>
        <v>294</v>
      </c>
      <c r="M13" s="99">
        <f>Tableau_2_Etoiles[[#This Row],[Engagés Etape n°1]]+Tableau_2_Etoiles[[#This Row],[Engagés Etape n°2]]+Tableau_2_Etoiles[[#This Row],[Engagés Etape n°3]]+Tableau_2_Etoiles[[#This Row],[Engagés Etape n°4]]</f>
        <v>52</v>
      </c>
      <c r="N13" s="100">
        <f>SUM(Tableau_2_Etoiles[[#This Row],[Points Etape n°1]],Tableau_2_Etoiles[[#This Row],[Points Etape n°2]],Tableau_2_Etoiles[[#This Row],[Points Etape n°3]],Tableau_2_Etoiles[[#This Row],[Points Etape n°4]])</f>
        <v>3227.5</v>
      </c>
      <c r="O13" s="101">
        <f>IF(Tableau_2_Etoiles[[#This Row],[TOTAL DES ENGAGES]]=0,0,PRODUCT(Tableau_2_Etoiles[[#This Row],[TOTAL POINTS]],1/Tableau_2_Etoiles[[#This Row],[TOTAL DES ENGAGES]]))</f>
        <v>62.067307692307693</v>
      </c>
    </row>
    <row r="14" spans="1:16" ht="13.5" x14ac:dyDescent="0.25">
      <c r="A14" s="103">
        <f>RANK(Tableau_2_Etoiles[[#This Row],[TOTAL POINTS]],Tableau_2_Etoiles[TOTAL POINTS])</f>
        <v>9</v>
      </c>
      <c r="B14" s="30" t="s">
        <v>3998</v>
      </c>
      <c r="C14" s="30" t="s">
        <v>5037</v>
      </c>
      <c r="D14" s="15" t="s">
        <v>2956</v>
      </c>
      <c r="E14" s="95">
        <f>COUNTIFS(Tableau1[Club],Tableau_2_Etoiles[[#This Row],[CLUBS : 
 2*]],Tableau1[Points],"&gt;0")+COUNTIFS(Tableau2[Club],Tableau_2_Etoiles[[#This Row],[CLUBS : 
 2*]],Tableau2[Points],"&gt;0")+COUNTIFS(Tableau3[Club],Tableau_2_Etoiles[[#This Row],[CLUBS : 
 2*]],Tableau3[Points],"&gt;0")+COUNTIFS(Tableau4[Club],Tableau_2_Etoiles[[#This Row],[CLUBS : 
 2*]],Tableau4[Points],"&gt;0")+COUNTIFS(Tableau5[Club],Tableau_2_Etoiles[[#This Row],[CLUBS : 
 2*]],Tableau5[Points],"&gt;0")+COUNTIFS(Tableau6[Club],Tableau_2_Etoiles[[#This Row],[CLUBS : 
 2*]],Tableau6[Points],"&gt;0")+COUNTIFS(Tableau7[Club],Tableau_2_Etoiles[[#This Row],[CLUBS : 
 2*]],Tableau7[Points],"&gt;0")+COUNTIFS(Tableau8[Club],Tableau_2_Etoiles[[#This Row],[CLUBS : 
 2*]],Tableau8[Points],"&gt;0")</f>
        <v>19</v>
      </c>
      <c r="F14" s="96">
        <f>SUMIF(Tableau1[Club],Tableau_2_Etoiles[[#This Row],[CLUBS : 
 2*]],Tableau1[Points])+SUMIF(Tableau2[Club],Tableau_2_Etoiles[[#This Row],[CLUBS : 
 2*]],Tableau2[Points])+SUMIF(Tableau3[Club],Tableau_2_Etoiles[[#This Row],[CLUBS : 
 2*]],Tableau3[Points])+SUMIF(Tableau4[Club],Tableau_2_Etoiles[[#This Row],[CLUBS : 
 2*]],Tableau4[Points])+SUMIF(Tableau5[Club],Tableau_2_Etoiles[[#This Row],[CLUBS : 
 2*]],Tableau5[Points])+SUMIF(Tableau6[Club],Tableau_2_Etoiles[[#This Row],[CLUBS : 
 2*]],Tableau6[Points])+SUMIF(Tableau7[Club],Tableau_2_Etoiles[[#This Row],[CLUBS : 
 2*]],Tableau7[Points])+SUMIF(Tableau8[Club],Tableau_2_Etoiles[[#This Row],[CLUBS : 
 2*]],Tableau8[Points])</f>
        <v>1980</v>
      </c>
      <c r="G14" s="97">
        <f>COUNTIFS(Tableau1[Club],Tableau_2_Etoiles[[#This Row],[CLUBS : 
 2*]],Tableau1[Points3],"&gt;0")+COUNTIFS(Tableau2[Club],Tableau_2_Etoiles[[#This Row],[CLUBS : 
 2*]],Tableau2[Points3],"&gt;0")+COUNTIFS(Tableau3[Club],Tableau_2_Etoiles[[#This Row],[CLUBS : 
 2*]],Tableau3[Points3],"&gt;0")+COUNTIFS(Tableau4[Club],Tableau_2_Etoiles[[#This Row],[CLUBS : 
 2*]],Tableau4[Points3],"&gt;0")+COUNTIFS(Tableau5[Club],Tableau_2_Etoiles[[#This Row],[CLUBS : 
 2*]],Tableau5[Points3],"&gt;0")+COUNTIFS(Tableau6[Club],Tableau_2_Etoiles[[#This Row],[CLUBS : 
 2*]],Tableau6[Points3],"&gt;0")+COUNTIFS(Tableau7[Club],Tableau_2_Etoiles[[#This Row],[CLUBS : 
 2*]],Tableau7[Points3],"&gt;0")+COUNTIFS(Tableau8[Club],Tableau_2_Etoiles[[#This Row],[CLUBS : 
 2*]],Tableau8[Points3],"&gt;0")</f>
        <v>13</v>
      </c>
      <c r="H14" s="98">
        <f>SUMIF(Tableau1[Club],Tableau_2_Etoiles[[#This Row],[CLUBS : 
 2*]],Tableau1[Points3])+SUMIF(Tableau2[Club],Tableau_2_Etoiles[[#This Row],[CLUBS : 
 2*]],Tableau2[Points3])+SUMIF(Tableau3[Club],Tableau_2_Etoiles[[#This Row],[CLUBS : 
 2*]],Tableau3[Points3])+SUMIF(Tableau4[Club],Tableau_2_Etoiles[[#This Row],[CLUBS : 
 2*]],Tableau4[Points3])+SUMIF(Tableau5[Club],Tableau_2_Etoiles[[#This Row],[CLUBS : 
 2*]],Tableau5[Points3])+SUMIF(Tableau6[Club],Tableau_2_Etoiles[[#This Row],[CLUBS : 
 2*]],Tableau6[Points3])+SUMIF(Tableau7[Club],Tableau_2_Etoiles[[#This Row],[CLUBS : 
 2*]],Tableau7[Points3])+SUMIF(Tableau8[Club],Tableau_2_Etoiles[[#This Row],[CLUBS : 
 2*]],Tableau8[Points3])</f>
        <v>376.5</v>
      </c>
      <c r="I14" s="95">
        <f>COUNTIFS(Tableau1[Club],Tableau_2_Etoiles[[#This Row],[CLUBS : 
 2*]],Tableau1[Points5],"&gt;0")+COUNTIFS(Tableau2[Club],Tableau_2_Etoiles[[#This Row],[CLUBS : 
 2*]],Tableau2[Points5],"&gt;0")+COUNTIFS(Tableau3[Club],Tableau_2_Etoiles[[#This Row],[CLUBS : 
 2*]],Tableau3[Points5],"&gt;0")+COUNTIFS(Tableau4[Club],Tableau_2_Etoiles[[#This Row],[CLUBS : 
 2*]],Tableau4[Points5],"&gt;0")+COUNTIFS(Tableau5[Club],Tableau_2_Etoiles[[#This Row],[CLUBS : 
 2*]],Tableau5[Points5],"&gt;0")+COUNTIFS(Tableau6[Club],Tableau_2_Etoiles[[#This Row],[CLUBS : 
 2*]],Tableau6[Points5],"&gt;0")+COUNTIFS(Tableau7[Club],Tableau_2_Etoiles[[#This Row],[CLUBS : 
 2*]],Tableau7[Points5],"&gt;0")+COUNTIFS(Tableau8[Club],Tableau_2_Etoiles[[#This Row],[CLUBS : 
 2*]],Tableau8[Points5],"&gt;0")</f>
        <v>12</v>
      </c>
      <c r="J14" s="97">
        <f>SUMIF(Tableau1[Club],Tableau_2_Etoiles[[#This Row],[CLUBS : 
 2*]],Tableau1[Points5])+SUMIF(Tableau2[Club],Tableau_2_Etoiles[[#This Row],[CLUBS : 
 2*]],Tableau2[Points5])+SUMIF(Tableau3[Club],Tableau_2_Etoiles[[#This Row],[CLUBS : 
 2*]],Tableau3[Points5])+SUMIF(Tableau4[Club],Tableau_2_Etoiles[[#This Row],[CLUBS : 
 2*]],Tableau4[Points5])+SUMIF(Tableau5[Club],Tableau_2_Etoiles[[#This Row],[CLUBS : 
 2*]],Tableau5[Points5])+SUMIF(Tableau6[Club],Tableau_2_Etoiles[[#This Row],[CLUBS : 
 2*]],Tableau6[Points5])+SUMIF(Tableau7[Club],Tableau_2_Etoiles[[#This Row],[CLUBS : 
 2*]],Tableau7[Points5])+SUMIF(Tableau8[Club],Tableau_2_Etoiles[[#This Row],[CLUBS : 
 2*]],Tableau8[Points5])</f>
        <v>492</v>
      </c>
      <c r="K14" s="97">
        <f>COUNTIFS(Tableau1[Club],Tableau_2_Etoiles[[#This Row],[CLUBS : 
 2*]],Tableau1[Points7],"&gt;0")+COUNTIFS(Tableau2[Club],Tableau_2_Etoiles[[#This Row],[CLUBS : 
 2*]],Tableau2[Points7],"&gt;0")+COUNTIFS(Tableau3[Club],Tableau_2_Etoiles[[#This Row],[CLUBS : 
 2*]],Tableau3[Points7],"&gt;0")+COUNTIFS(Tableau4[Club],Tableau_2_Etoiles[[#This Row],[CLUBS : 
 2*]],Tableau4[Points7],"&gt;0")+COUNTIFS(Tableau5[Club],Tableau_2_Etoiles[[#This Row],[CLUBS : 
 2*]],Tableau5[Points7],"&gt;0")+COUNTIFS(Tableau6[Club],Tableau_2_Etoiles[[#This Row],[CLUBS : 
 2*]],Tableau6[Points7],"&gt;0")+COUNTIFS(Tableau7[Club],Tableau_2_Etoiles[[#This Row],[CLUBS : 
 2*]],Tableau7[Points7],"&gt;0")+COUNTIFS(Tableau8[Club],Tableau_2_Etoiles[[#This Row],[CLUBS : 
 2*]],Tableau8[Points7],"&gt;0")</f>
        <v>6</v>
      </c>
      <c r="L14" s="97">
        <f>SUMIF(Tableau1[Club],Tableau_2_Etoiles[[#This Row],[CLUBS : 
 2*]],Tableau1[Points7])+SUMIF(Tableau2[Club],Tableau_2_Etoiles[[#This Row],[CLUBS : 
 2*]],Tableau2[Points7])+SUMIF(Tableau3[Club],Tableau_2_Etoiles[[#This Row],[CLUBS : 
 2*]],Tableau3[Points7])+SUMIF(Tableau4[Club],Tableau_2_Etoiles[[#This Row],[CLUBS : 
 2*]],Tableau4[Points7])+SUMIF(Tableau5[Club],Tableau_2_Etoiles[[#This Row],[CLUBS : 
 2*]],Tableau5[Points7])+SUMIF(Tableau6[Club],Tableau_2_Etoiles[[#This Row],[CLUBS : 
 2*]],Tableau6[Points7])+SUMIF(Tableau7[Club],Tableau_2_Etoiles[[#This Row],[CLUBS : 
 2*]],Tableau7[Points7])+SUMIF(Tableau8[Club],Tableau_2_Etoiles[[#This Row],[CLUBS : 
 2*]],Tableau8[Points7])</f>
        <v>201</v>
      </c>
      <c r="M14" s="99">
        <f>Tableau_2_Etoiles[[#This Row],[Engagés Etape n°1]]+Tableau_2_Etoiles[[#This Row],[Engagés Etape n°2]]+Tableau_2_Etoiles[[#This Row],[Engagés Etape n°3]]+Tableau_2_Etoiles[[#This Row],[Engagés Etape n°4]]</f>
        <v>50</v>
      </c>
      <c r="N14" s="100">
        <f>SUM(Tableau_2_Etoiles[[#This Row],[Points Etape n°1]],Tableau_2_Etoiles[[#This Row],[Points Etape n°2]],Tableau_2_Etoiles[[#This Row],[Points Etape n°3]],Tableau_2_Etoiles[[#This Row],[Points Etape n°4]])</f>
        <v>3049.5</v>
      </c>
      <c r="O14" s="101">
        <f>IF(Tableau_2_Etoiles[[#This Row],[TOTAL DES ENGAGES]]=0,0,PRODUCT(Tableau_2_Etoiles[[#This Row],[TOTAL POINTS]],1/Tableau_2_Etoiles[[#This Row],[TOTAL DES ENGAGES]]))</f>
        <v>60.99</v>
      </c>
    </row>
    <row r="15" spans="1:16" ht="13.5" x14ac:dyDescent="0.25">
      <c r="A15" s="103">
        <f>RANK(Tableau_2_Etoiles[[#This Row],[TOTAL POINTS]],Tableau_2_Etoiles[TOTAL POINTS])</f>
        <v>10</v>
      </c>
      <c r="B15" s="30" t="s">
        <v>3933</v>
      </c>
      <c r="C15" s="30" t="s">
        <v>5037</v>
      </c>
      <c r="D15" s="15" t="s">
        <v>2956</v>
      </c>
      <c r="E15" s="95">
        <f>COUNTIFS(Tableau1[Club],Tableau_2_Etoiles[[#This Row],[CLUBS : 
 2*]],Tableau1[Points],"&gt;0")+COUNTIFS(Tableau2[Club],Tableau_2_Etoiles[[#This Row],[CLUBS : 
 2*]],Tableau2[Points],"&gt;0")+COUNTIFS(Tableau3[Club],Tableau_2_Etoiles[[#This Row],[CLUBS : 
 2*]],Tableau3[Points],"&gt;0")+COUNTIFS(Tableau4[Club],Tableau_2_Etoiles[[#This Row],[CLUBS : 
 2*]],Tableau4[Points],"&gt;0")+COUNTIFS(Tableau5[Club],Tableau_2_Etoiles[[#This Row],[CLUBS : 
 2*]],Tableau5[Points],"&gt;0")+COUNTIFS(Tableau6[Club],Tableau_2_Etoiles[[#This Row],[CLUBS : 
 2*]],Tableau6[Points],"&gt;0")+COUNTIFS(Tableau7[Club],Tableau_2_Etoiles[[#This Row],[CLUBS : 
 2*]],Tableau7[Points],"&gt;0")+COUNTIFS(Tableau8[Club],Tableau_2_Etoiles[[#This Row],[CLUBS : 
 2*]],Tableau8[Points],"&gt;0")</f>
        <v>21</v>
      </c>
      <c r="F15" s="96">
        <f>SUMIF(Tableau1[Club],Tableau_2_Etoiles[[#This Row],[CLUBS : 
 2*]],Tableau1[Points])+SUMIF(Tableau2[Club],Tableau_2_Etoiles[[#This Row],[CLUBS : 
 2*]],Tableau2[Points])+SUMIF(Tableau3[Club],Tableau_2_Etoiles[[#This Row],[CLUBS : 
 2*]],Tableau3[Points])+SUMIF(Tableau4[Club],Tableau_2_Etoiles[[#This Row],[CLUBS : 
 2*]],Tableau4[Points])+SUMIF(Tableau5[Club],Tableau_2_Etoiles[[#This Row],[CLUBS : 
 2*]],Tableau5[Points])+SUMIF(Tableau6[Club],Tableau_2_Etoiles[[#This Row],[CLUBS : 
 2*]],Tableau6[Points])+SUMIF(Tableau7[Club],Tableau_2_Etoiles[[#This Row],[CLUBS : 
 2*]],Tableau7[Points])+SUMIF(Tableau8[Club],Tableau_2_Etoiles[[#This Row],[CLUBS : 
 2*]],Tableau8[Points])</f>
        <v>2239</v>
      </c>
      <c r="G15" s="97">
        <f>COUNTIFS(Tableau1[Club],Tableau_2_Etoiles[[#This Row],[CLUBS : 
 2*]],Tableau1[Points3],"&gt;0")+COUNTIFS(Tableau2[Club],Tableau_2_Etoiles[[#This Row],[CLUBS : 
 2*]],Tableau2[Points3],"&gt;0")+COUNTIFS(Tableau3[Club],Tableau_2_Etoiles[[#This Row],[CLUBS : 
 2*]],Tableau3[Points3],"&gt;0")+COUNTIFS(Tableau4[Club],Tableau_2_Etoiles[[#This Row],[CLUBS : 
 2*]],Tableau4[Points3],"&gt;0")+COUNTIFS(Tableau5[Club],Tableau_2_Etoiles[[#This Row],[CLUBS : 
 2*]],Tableau5[Points3],"&gt;0")+COUNTIFS(Tableau6[Club],Tableau_2_Etoiles[[#This Row],[CLUBS : 
 2*]],Tableau6[Points3],"&gt;0")+COUNTIFS(Tableau7[Club],Tableau_2_Etoiles[[#This Row],[CLUBS : 
 2*]],Tableau7[Points3],"&gt;0")+COUNTIFS(Tableau8[Club],Tableau_2_Etoiles[[#This Row],[CLUBS : 
 2*]],Tableau8[Points3],"&gt;0")</f>
        <v>15</v>
      </c>
      <c r="H15" s="98">
        <f>SUMIF(Tableau1[Club],Tableau_2_Etoiles[[#This Row],[CLUBS : 
 2*]],Tableau1[Points3])+SUMIF(Tableau2[Club],Tableau_2_Etoiles[[#This Row],[CLUBS : 
 2*]],Tableau2[Points3])+SUMIF(Tableau3[Club],Tableau_2_Etoiles[[#This Row],[CLUBS : 
 2*]],Tableau3[Points3])+SUMIF(Tableau4[Club],Tableau_2_Etoiles[[#This Row],[CLUBS : 
 2*]],Tableau4[Points3])+SUMIF(Tableau5[Club],Tableau_2_Etoiles[[#This Row],[CLUBS : 
 2*]],Tableau5[Points3])+SUMIF(Tableau6[Club],Tableau_2_Etoiles[[#This Row],[CLUBS : 
 2*]],Tableau6[Points3])+SUMIF(Tableau7[Club],Tableau_2_Etoiles[[#This Row],[CLUBS : 
 2*]],Tableau7[Points3])+SUMIF(Tableau8[Club],Tableau_2_Etoiles[[#This Row],[CLUBS : 
 2*]],Tableau8[Points3])</f>
        <v>361.5</v>
      </c>
      <c r="I15" s="95">
        <f>COUNTIFS(Tableau1[Club],Tableau_2_Etoiles[[#This Row],[CLUBS : 
 2*]],Tableau1[Points5],"&gt;0")+COUNTIFS(Tableau2[Club],Tableau_2_Etoiles[[#This Row],[CLUBS : 
 2*]],Tableau2[Points5],"&gt;0")+COUNTIFS(Tableau3[Club],Tableau_2_Etoiles[[#This Row],[CLUBS : 
 2*]],Tableau3[Points5],"&gt;0")+COUNTIFS(Tableau4[Club],Tableau_2_Etoiles[[#This Row],[CLUBS : 
 2*]],Tableau4[Points5],"&gt;0")+COUNTIFS(Tableau5[Club],Tableau_2_Etoiles[[#This Row],[CLUBS : 
 2*]],Tableau5[Points5],"&gt;0")+COUNTIFS(Tableau6[Club],Tableau_2_Etoiles[[#This Row],[CLUBS : 
 2*]],Tableau6[Points5],"&gt;0")+COUNTIFS(Tableau7[Club],Tableau_2_Etoiles[[#This Row],[CLUBS : 
 2*]],Tableau7[Points5],"&gt;0")+COUNTIFS(Tableau8[Club],Tableau_2_Etoiles[[#This Row],[CLUBS : 
 2*]],Tableau8[Points5],"&gt;0")</f>
        <v>10</v>
      </c>
      <c r="J15" s="97">
        <f>SUMIF(Tableau1[Club],Tableau_2_Etoiles[[#This Row],[CLUBS : 
 2*]],Tableau1[Points5])+SUMIF(Tableau2[Club],Tableau_2_Etoiles[[#This Row],[CLUBS : 
 2*]],Tableau2[Points5])+SUMIF(Tableau3[Club],Tableau_2_Etoiles[[#This Row],[CLUBS : 
 2*]],Tableau3[Points5])+SUMIF(Tableau4[Club],Tableau_2_Etoiles[[#This Row],[CLUBS : 
 2*]],Tableau4[Points5])+SUMIF(Tableau5[Club],Tableau_2_Etoiles[[#This Row],[CLUBS : 
 2*]],Tableau5[Points5])+SUMIF(Tableau6[Club],Tableau_2_Etoiles[[#This Row],[CLUBS : 
 2*]],Tableau6[Points5])+SUMIF(Tableau7[Club],Tableau_2_Etoiles[[#This Row],[CLUBS : 
 2*]],Tableau7[Points5])+SUMIF(Tableau8[Club],Tableau_2_Etoiles[[#This Row],[CLUBS : 
 2*]],Tableau8[Points5])</f>
        <v>316</v>
      </c>
      <c r="K15" s="97">
        <f>COUNTIFS(Tableau1[Club],Tableau_2_Etoiles[[#This Row],[CLUBS : 
 2*]],Tableau1[Points7],"&gt;0")+COUNTIFS(Tableau2[Club],Tableau_2_Etoiles[[#This Row],[CLUBS : 
 2*]],Tableau2[Points7],"&gt;0")+COUNTIFS(Tableau3[Club],Tableau_2_Etoiles[[#This Row],[CLUBS : 
 2*]],Tableau3[Points7],"&gt;0")+COUNTIFS(Tableau4[Club],Tableau_2_Etoiles[[#This Row],[CLUBS : 
 2*]],Tableau4[Points7],"&gt;0")+COUNTIFS(Tableau5[Club],Tableau_2_Etoiles[[#This Row],[CLUBS : 
 2*]],Tableau5[Points7],"&gt;0")+COUNTIFS(Tableau6[Club],Tableau_2_Etoiles[[#This Row],[CLUBS : 
 2*]],Tableau6[Points7],"&gt;0")+COUNTIFS(Tableau7[Club],Tableau_2_Etoiles[[#This Row],[CLUBS : 
 2*]],Tableau7[Points7],"&gt;0")+COUNTIFS(Tableau8[Club],Tableau_2_Etoiles[[#This Row],[CLUBS : 
 2*]],Tableau8[Points7],"&gt;0")</f>
        <v>3</v>
      </c>
      <c r="L15" s="97">
        <f>SUMIF(Tableau1[Club],Tableau_2_Etoiles[[#This Row],[CLUBS : 
 2*]],Tableau1[Points7])+SUMIF(Tableau2[Club],Tableau_2_Etoiles[[#This Row],[CLUBS : 
 2*]],Tableau2[Points7])+SUMIF(Tableau3[Club],Tableau_2_Etoiles[[#This Row],[CLUBS : 
 2*]],Tableau3[Points7])+SUMIF(Tableau4[Club],Tableau_2_Etoiles[[#This Row],[CLUBS : 
 2*]],Tableau4[Points7])+SUMIF(Tableau5[Club],Tableau_2_Etoiles[[#This Row],[CLUBS : 
 2*]],Tableau5[Points7])+SUMIF(Tableau6[Club],Tableau_2_Etoiles[[#This Row],[CLUBS : 
 2*]],Tableau6[Points7])+SUMIF(Tableau7[Club],Tableau_2_Etoiles[[#This Row],[CLUBS : 
 2*]],Tableau7[Points7])+SUMIF(Tableau8[Club],Tableau_2_Etoiles[[#This Row],[CLUBS : 
 2*]],Tableau8[Points7])</f>
        <v>120</v>
      </c>
      <c r="M15" s="99">
        <f>Tableau_2_Etoiles[[#This Row],[Engagés Etape n°1]]+Tableau_2_Etoiles[[#This Row],[Engagés Etape n°2]]+Tableau_2_Etoiles[[#This Row],[Engagés Etape n°3]]+Tableau_2_Etoiles[[#This Row],[Engagés Etape n°4]]</f>
        <v>49</v>
      </c>
      <c r="N15" s="100">
        <f>SUM(Tableau_2_Etoiles[[#This Row],[Points Etape n°1]],Tableau_2_Etoiles[[#This Row],[Points Etape n°2]],Tableau_2_Etoiles[[#This Row],[Points Etape n°3]],Tableau_2_Etoiles[[#This Row],[Points Etape n°4]])</f>
        <v>3036.5</v>
      </c>
      <c r="O15" s="101">
        <f>IF(Tableau_2_Etoiles[[#This Row],[TOTAL DES ENGAGES]]=0,0,PRODUCT(Tableau_2_Etoiles[[#This Row],[TOTAL POINTS]],1/Tableau_2_Etoiles[[#This Row],[TOTAL DES ENGAGES]]))</f>
        <v>61.969387755102034</v>
      </c>
    </row>
    <row r="16" spans="1:16" ht="13.5" x14ac:dyDescent="0.25">
      <c r="A16" s="103">
        <f>RANK(Tableau_2_Etoiles[[#This Row],[TOTAL POINTS]],Tableau_2_Etoiles[TOTAL POINTS])</f>
        <v>11</v>
      </c>
      <c r="B16" s="15" t="s">
        <v>652</v>
      </c>
      <c r="C16" s="30" t="s">
        <v>5037</v>
      </c>
      <c r="D16" s="15" t="s">
        <v>648</v>
      </c>
      <c r="E16" s="95">
        <f>COUNTIFS(Tableau1[Club],Tableau_2_Etoiles[[#This Row],[CLUBS : 
 2*]],Tableau1[Points],"&gt;0")+COUNTIFS(Tableau2[Club],Tableau_2_Etoiles[[#This Row],[CLUBS : 
 2*]],Tableau2[Points],"&gt;0")+COUNTIFS(Tableau3[Club],Tableau_2_Etoiles[[#This Row],[CLUBS : 
 2*]],Tableau3[Points],"&gt;0")+COUNTIFS(Tableau4[Club],Tableau_2_Etoiles[[#This Row],[CLUBS : 
 2*]],Tableau4[Points],"&gt;0")+COUNTIFS(Tableau5[Club],Tableau_2_Etoiles[[#This Row],[CLUBS : 
 2*]],Tableau5[Points],"&gt;0")+COUNTIFS(Tableau6[Club],Tableau_2_Etoiles[[#This Row],[CLUBS : 
 2*]],Tableau6[Points],"&gt;0")+COUNTIFS(Tableau7[Club],Tableau_2_Etoiles[[#This Row],[CLUBS : 
 2*]],Tableau7[Points],"&gt;0")+COUNTIFS(Tableau8[Club],Tableau_2_Etoiles[[#This Row],[CLUBS : 
 2*]],Tableau8[Points],"&gt;0")</f>
        <v>17</v>
      </c>
      <c r="F16" s="96">
        <f>SUMIF(Tableau1[Club],Tableau_2_Etoiles[[#This Row],[CLUBS : 
 2*]],Tableau1[Points])+SUMIF(Tableau2[Club],Tableau_2_Etoiles[[#This Row],[CLUBS : 
 2*]],Tableau2[Points])+SUMIF(Tableau3[Club],Tableau_2_Etoiles[[#This Row],[CLUBS : 
 2*]],Tableau3[Points])+SUMIF(Tableau4[Club],Tableau_2_Etoiles[[#This Row],[CLUBS : 
 2*]],Tableau4[Points])+SUMIF(Tableau5[Club],Tableau_2_Etoiles[[#This Row],[CLUBS : 
 2*]],Tableau5[Points])+SUMIF(Tableau6[Club],Tableau_2_Etoiles[[#This Row],[CLUBS : 
 2*]],Tableau6[Points])+SUMIF(Tableau7[Club],Tableau_2_Etoiles[[#This Row],[CLUBS : 
 2*]],Tableau7[Points])+SUMIF(Tableau8[Club],Tableau_2_Etoiles[[#This Row],[CLUBS : 
 2*]],Tableau8[Points])</f>
        <v>1687</v>
      </c>
      <c r="G16" s="97">
        <f>COUNTIFS(Tableau1[Club],Tableau_2_Etoiles[[#This Row],[CLUBS : 
 2*]],Tableau1[Points3],"&gt;0")+COUNTIFS(Tableau2[Club],Tableau_2_Etoiles[[#This Row],[CLUBS : 
 2*]],Tableau2[Points3],"&gt;0")+COUNTIFS(Tableau3[Club],Tableau_2_Etoiles[[#This Row],[CLUBS : 
 2*]],Tableau3[Points3],"&gt;0")+COUNTIFS(Tableau4[Club],Tableau_2_Etoiles[[#This Row],[CLUBS : 
 2*]],Tableau4[Points3],"&gt;0")+COUNTIFS(Tableau5[Club],Tableau_2_Etoiles[[#This Row],[CLUBS : 
 2*]],Tableau5[Points3],"&gt;0")+COUNTIFS(Tableau6[Club],Tableau_2_Etoiles[[#This Row],[CLUBS : 
 2*]],Tableau6[Points3],"&gt;0")+COUNTIFS(Tableau7[Club],Tableau_2_Etoiles[[#This Row],[CLUBS : 
 2*]],Tableau7[Points3],"&gt;0")+COUNTIFS(Tableau8[Club],Tableau_2_Etoiles[[#This Row],[CLUBS : 
 2*]],Tableau8[Points3],"&gt;0")</f>
        <v>12</v>
      </c>
      <c r="H16" s="98">
        <f>SUMIF(Tableau1[Club],Tableau_2_Etoiles[[#This Row],[CLUBS : 
 2*]],Tableau1[Points3])+SUMIF(Tableau2[Club],Tableau_2_Etoiles[[#This Row],[CLUBS : 
 2*]],Tableau2[Points3])+SUMIF(Tableau3[Club],Tableau_2_Etoiles[[#This Row],[CLUBS : 
 2*]],Tableau3[Points3])+SUMIF(Tableau4[Club],Tableau_2_Etoiles[[#This Row],[CLUBS : 
 2*]],Tableau4[Points3])+SUMIF(Tableau5[Club],Tableau_2_Etoiles[[#This Row],[CLUBS : 
 2*]],Tableau5[Points3])+SUMIF(Tableau6[Club],Tableau_2_Etoiles[[#This Row],[CLUBS : 
 2*]],Tableau6[Points3])+SUMIF(Tableau7[Club],Tableau_2_Etoiles[[#This Row],[CLUBS : 
 2*]],Tableau7[Points3])+SUMIF(Tableau8[Club],Tableau_2_Etoiles[[#This Row],[CLUBS : 
 2*]],Tableau8[Points3])</f>
        <v>247.5</v>
      </c>
      <c r="I16" s="95">
        <f>COUNTIFS(Tableau1[Club],Tableau_2_Etoiles[[#This Row],[CLUBS : 
 2*]],Tableau1[Points5],"&gt;0")+COUNTIFS(Tableau2[Club],Tableau_2_Etoiles[[#This Row],[CLUBS : 
 2*]],Tableau2[Points5],"&gt;0")+COUNTIFS(Tableau3[Club],Tableau_2_Etoiles[[#This Row],[CLUBS : 
 2*]],Tableau3[Points5],"&gt;0")+COUNTIFS(Tableau4[Club],Tableau_2_Etoiles[[#This Row],[CLUBS : 
 2*]],Tableau4[Points5],"&gt;0")+COUNTIFS(Tableau5[Club],Tableau_2_Etoiles[[#This Row],[CLUBS : 
 2*]],Tableau5[Points5],"&gt;0")+COUNTIFS(Tableau6[Club],Tableau_2_Etoiles[[#This Row],[CLUBS : 
 2*]],Tableau6[Points5],"&gt;0")+COUNTIFS(Tableau7[Club],Tableau_2_Etoiles[[#This Row],[CLUBS : 
 2*]],Tableau7[Points5],"&gt;0")+COUNTIFS(Tableau8[Club],Tableau_2_Etoiles[[#This Row],[CLUBS : 
 2*]],Tableau8[Points5],"&gt;0")</f>
        <v>14</v>
      </c>
      <c r="J16" s="97">
        <f>SUMIF(Tableau1[Club],Tableau_2_Etoiles[[#This Row],[CLUBS : 
 2*]],Tableau1[Points5])+SUMIF(Tableau2[Club],Tableau_2_Etoiles[[#This Row],[CLUBS : 
 2*]],Tableau2[Points5])+SUMIF(Tableau3[Club],Tableau_2_Etoiles[[#This Row],[CLUBS : 
 2*]],Tableau3[Points5])+SUMIF(Tableau4[Club],Tableau_2_Etoiles[[#This Row],[CLUBS : 
 2*]],Tableau4[Points5])+SUMIF(Tableau5[Club],Tableau_2_Etoiles[[#This Row],[CLUBS : 
 2*]],Tableau5[Points5])+SUMIF(Tableau6[Club],Tableau_2_Etoiles[[#This Row],[CLUBS : 
 2*]],Tableau6[Points5])+SUMIF(Tableau7[Club],Tableau_2_Etoiles[[#This Row],[CLUBS : 
 2*]],Tableau7[Points5])+SUMIF(Tableau8[Club],Tableau_2_Etoiles[[#This Row],[CLUBS : 
 2*]],Tableau8[Points5])</f>
        <v>406</v>
      </c>
      <c r="K16" s="97">
        <f>COUNTIFS(Tableau1[Club],Tableau_2_Etoiles[[#This Row],[CLUBS : 
 2*]],Tableau1[Points7],"&gt;0")+COUNTIFS(Tableau2[Club],Tableau_2_Etoiles[[#This Row],[CLUBS : 
 2*]],Tableau2[Points7],"&gt;0")+COUNTIFS(Tableau3[Club],Tableau_2_Etoiles[[#This Row],[CLUBS : 
 2*]],Tableau3[Points7],"&gt;0")+COUNTIFS(Tableau4[Club],Tableau_2_Etoiles[[#This Row],[CLUBS : 
 2*]],Tableau4[Points7],"&gt;0")+COUNTIFS(Tableau5[Club],Tableau_2_Etoiles[[#This Row],[CLUBS : 
 2*]],Tableau5[Points7],"&gt;0")+COUNTIFS(Tableau6[Club],Tableau_2_Etoiles[[#This Row],[CLUBS : 
 2*]],Tableau6[Points7],"&gt;0")+COUNTIFS(Tableau7[Club],Tableau_2_Etoiles[[#This Row],[CLUBS : 
 2*]],Tableau7[Points7],"&gt;0")+COUNTIFS(Tableau8[Club],Tableau_2_Etoiles[[#This Row],[CLUBS : 
 2*]],Tableau8[Points7],"&gt;0")</f>
        <v>11</v>
      </c>
      <c r="L16" s="97">
        <f>SUMIF(Tableau1[Club],Tableau_2_Etoiles[[#This Row],[CLUBS : 
 2*]],Tableau1[Points7])+SUMIF(Tableau2[Club],Tableau_2_Etoiles[[#This Row],[CLUBS : 
 2*]],Tableau2[Points7])+SUMIF(Tableau3[Club],Tableau_2_Etoiles[[#This Row],[CLUBS : 
 2*]],Tableau3[Points7])+SUMIF(Tableau4[Club],Tableau_2_Etoiles[[#This Row],[CLUBS : 
 2*]],Tableau4[Points7])+SUMIF(Tableau5[Club],Tableau_2_Etoiles[[#This Row],[CLUBS : 
 2*]],Tableau5[Points7])+SUMIF(Tableau6[Club],Tableau_2_Etoiles[[#This Row],[CLUBS : 
 2*]],Tableau6[Points7])+SUMIF(Tableau7[Club],Tableau_2_Etoiles[[#This Row],[CLUBS : 
 2*]],Tableau7[Points7])+SUMIF(Tableau8[Club],Tableau_2_Etoiles[[#This Row],[CLUBS : 
 2*]],Tableau8[Points7])</f>
        <v>277.5</v>
      </c>
      <c r="M16" s="99">
        <f>Tableau_2_Etoiles[[#This Row],[Engagés Etape n°1]]+Tableau_2_Etoiles[[#This Row],[Engagés Etape n°2]]+Tableau_2_Etoiles[[#This Row],[Engagés Etape n°3]]+Tableau_2_Etoiles[[#This Row],[Engagés Etape n°4]]</f>
        <v>54</v>
      </c>
      <c r="N16" s="100">
        <f>SUM(Tableau_2_Etoiles[[#This Row],[Points Etape n°1]],Tableau_2_Etoiles[[#This Row],[Points Etape n°2]],Tableau_2_Etoiles[[#This Row],[Points Etape n°3]],Tableau_2_Etoiles[[#This Row],[Points Etape n°4]])</f>
        <v>2618</v>
      </c>
      <c r="O16" s="101">
        <f>IF(Tableau_2_Etoiles[[#This Row],[TOTAL DES ENGAGES]]=0,0,PRODUCT(Tableau_2_Etoiles[[#This Row],[TOTAL POINTS]],1/Tableau_2_Etoiles[[#This Row],[TOTAL DES ENGAGES]]))</f>
        <v>48.481481481481481</v>
      </c>
    </row>
    <row r="17" spans="1:15" ht="13.5" x14ac:dyDescent="0.25">
      <c r="A17" s="103">
        <f>RANK(Tableau_2_Etoiles[[#This Row],[TOTAL POINTS]],Tableau_2_Etoiles[TOTAL POINTS])</f>
        <v>12</v>
      </c>
      <c r="B17" s="15" t="s">
        <v>653</v>
      </c>
      <c r="C17" s="30" t="s">
        <v>5037</v>
      </c>
      <c r="D17" s="15" t="s">
        <v>648</v>
      </c>
      <c r="E17" s="95">
        <f>COUNTIFS(Tableau1[Club],Tableau_2_Etoiles[[#This Row],[CLUBS : 
 2*]],Tableau1[Points],"&gt;0")+COUNTIFS(Tableau2[Club],Tableau_2_Etoiles[[#This Row],[CLUBS : 
 2*]],Tableau2[Points],"&gt;0")+COUNTIFS(Tableau3[Club],Tableau_2_Etoiles[[#This Row],[CLUBS : 
 2*]],Tableau3[Points],"&gt;0")+COUNTIFS(Tableau4[Club],Tableau_2_Etoiles[[#This Row],[CLUBS : 
 2*]],Tableau4[Points],"&gt;0")+COUNTIFS(Tableau5[Club],Tableau_2_Etoiles[[#This Row],[CLUBS : 
 2*]],Tableau5[Points],"&gt;0")+COUNTIFS(Tableau6[Club],Tableau_2_Etoiles[[#This Row],[CLUBS : 
 2*]],Tableau6[Points],"&gt;0")+COUNTIFS(Tableau7[Club],Tableau_2_Etoiles[[#This Row],[CLUBS : 
 2*]],Tableau7[Points],"&gt;0")+COUNTIFS(Tableau8[Club],Tableau_2_Etoiles[[#This Row],[CLUBS : 
 2*]],Tableau8[Points],"&gt;0")</f>
        <v>16</v>
      </c>
      <c r="F17" s="96">
        <f>SUMIF(Tableau1[Club],Tableau_2_Etoiles[[#This Row],[CLUBS : 
 2*]],Tableau1[Points])+SUMIF(Tableau2[Club],Tableau_2_Etoiles[[#This Row],[CLUBS : 
 2*]],Tableau2[Points])+SUMIF(Tableau3[Club],Tableau_2_Etoiles[[#This Row],[CLUBS : 
 2*]],Tableau3[Points])+SUMIF(Tableau4[Club],Tableau_2_Etoiles[[#This Row],[CLUBS : 
 2*]],Tableau4[Points])+SUMIF(Tableau5[Club],Tableau_2_Etoiles[[#This Row],[CLUBS : 
 2*]],Tableau5[Points])+SUMIF(Tableau6[Club],Tableau_2_Etoiles[[#This Row],[CLUBS : 
 2*]],Tableau6[Points])+SUMIF(Tableau7[Club],Tableau_2_Etoiles[[#This Row],[CLUBS : 
 2*]],Tableau7[Points])+SUMIF(Tableau8[Club],Tableau_2_Etoiles[[#This Row],[CLUBS : 
 2*]],Tableau8[Points])</f>
        <v>1522</v>
      </c>
      <c r="G17" s="97">
        <f>COUNTIFS(Tableau1[Club],Tableau_2_Etoiles[[#This Row],[CLUBS : 
 2*]],Tableau1[Points3],"&gt;0")+COUNTIFS(Tableau2[Club],Tableau_2_Etoiles[[#This Row],[CLUBS : 
 2*]],Tableau2[Points3],"&gt;0")+COUNTIFS(Tableau3[Club],Tableau_2_Etoiles[[#This Row],[CLUBS : 
 2*]],Tableau3[Points3],"&gt;0")+COUNTIFS(Tableau4[Club],Tableau_2_Etoiles[[#This Row],[CLUBS : 
 2*]],Tableau4[Points3],"&gt;0")+COUNTIFS(Tableau5[Club],Tableau_2_Etoiles[[#This Row],[CLUBS : 
 2*]],Tableau5[Points3],"&gt;0")+COUNTIFS(Tableau6[Club],Tableau_2_Etoiles[[#This Row],[CLUBS : 
 2*]],Tableau6[Points3],"&gt;0")+COUNTIFS(Tableau7[Club],Tableau_2_Etoiles[[#This Row],[CLUBS : 
 2*]],Tableau7[Points3],"&gt;0")+COUNTIFS(Tableau8[Club],Tableau_2_Etoiles[[#This Row],[CLUBS : 
 2*]],Tableau8[Points3],"&gt;0")</f>
        <v>6</v>
      </c>
      <c r="H17" s="98">
        <f>SUMIF(Tableau1[Club],Tableau_2_Etoiles[[#This Row],[CLUBS : 
 2*]],Tableau1[Points3])+SUMIF(Tableau2[Club],Tableau_2_Etoiles[[#This Row],[CLUBS : 
 2*]],Tableau2[Points3])+SUMIF(Tableau3[Club],Tableau_2_Etoiles[[#This Row],[CLUBS : 
 2*]],Tableau3[Points3])+SUMIF(Tableau4[Club],Tableau_2_Etoiles[[#This Row],[CLUBS : 
 2*]],Tableau4[Points3])+SUMIF(Tableau5[Club],Tableau_2_Etoiles[[#This Row],[CLUBS : 
 2*]],Tableau5[Points3])+SUMIF(Tableau6[Club],Tableau_2_Etoiles[[#This Row],[CLUBS : 
 2*]],Tableau6[Points3])+SUMIF(Tableau7[Club],Tableau_2_Etoiles[[#This Row],[CLUBS : 
 2*]],Tableau7[Points3])+SUMIF(Tableau8[Club],Tableau_2_Etoiles[[#This Row],[CLUBS : 
 2*]],Tableau8[Points3])</f>
        <v>364.5</v>
      </c>
      <c r="I17" s="95">
        <f>COUNTIFS(Tableau1[Club],Tableau_2_Etoiles[[#This Row],[CLUBS : 
 2*]],Tableau1[Points5],"&gt;0")+COUNTIFS(Tableau2[Club],Tableau_2_Etoiles[[#This Row],[CLUBS : 
 2*]],Tableau2[Points5],"&gt;0")+COUNTIFS(Tableau3[Club],Tableau_2_Etoiles[[#This Row],[CLUBS : 
 2*]],Tableau3[Points5],"&gt;0")+COUNTIFS(Tableau4[Club],Tableau_2_Etoiles[[#This Row],[CLUBS : 
 2*]],Tableau4[Points5],"&gt;0")+COUNTIFS(Tableau5[Club],Tableau_2_Etoiles[[#This Row],[CLUBS : 
 2*]],Tableau5[Points5],"&gt;0")+COUNTIFS(Tableau6[Club],Tableau_2_Etoiles[[#This Row],[CLUBS : 
 2*]],Tableau6[Points5],"&gt;0")+COUNTIFS(Tableau7[Club],Tableau_2_Etoiles[[#This Row],[CLUBS : 
 2*]],Tableau7[Points5],"&gt;0")+COUNTIFS(Tableau8[Club],Tableau_2_Etoiles[[#This Row],[CLUBS : 
 2*]],Tableau8[Points5],"&gt;0")</f>
        <v>3</v>
      </c>
      <c r="J17" s="97">
        <f>SUMIF(Tableau1[Club],Tableau_2_Etoiles[[#This Row],[CLUBS : 
 2*]],Tableau1[Points5])+SUMIF(Tableau2[Club],Tableau_2_Etoiles[[#This Row],[CLUBS : 
 2*]],Tableau2[Points5])+SUMIF(Tableau3[Club],Tableau_2_Etoiles[[#This Row],[CLUBS : 
 2*]],Tableau3[Points5])+SUMIF(Tableau4[Club],Tableau_2_Etoiles[[#This Row],[CLUBS : 
 2*]],Tableau4[Points5])+SUMIF(Tableau5[Club],Tableau_2_Etoiles[[#This Row],[CLUBS : 
 2*]],Tableau5[Points5])+SUMIF(Tableau6[Club],Tableau_2_Etoiles[[#This Row],[CLUBS : 
 2*]],Tableau6[Points5])+SUMIF(Tableau7[Club],Tableau_2_Etoiles[[#This Row],[CLUBS : 
 2*]],Tableau7[Points5])+SUMIF(Tableau8[Club],Tableau_2_Etoiles[[#This Row],[CLUBS : 
 2*]],Tableau8[Points5])</f>
        <v>380</v>
      </c>
      <c r="K17" s="97">
        <f>COUNTIFS(Tableau1[Club],Tableau_2_Etoiles[[#This Row],[CLUBS : 
 2*]],Tableau1[Points7],"&gt;0")+COUNTIFS(Tableau2[Club],Tableau_2_Etoiles[[#This Row],[CLUBS : 
 2*]],Tableau2[Points7],"&gt;0")+COUNTIFS(Tableau3[Club],Tableau_2_Etoiles[[#This Row],[CLUBS : 
 2*]],Tableau3[Points7],"&gt;0")+COUNTIFS(Tableau4[Club],Tableau_2_Etoiles[[#This Row],[CLUBS : 
 2*]],Tableau4[Points7],"&gt;0")+COUNTIFS(Tableau5[Club],Tableau_2_Etoiles[[#This Row],[CLUBS : 
 2*]],Tableau5[Points7],"&gt;0")+COUNTIFS(Tableau6[Club],Tableau_2_Etoiles[[#This Row],[CLUBS : 
 2*]],Tableau6[Points7],"&gt;0")+COUNTIFS(Tableau7[Club],Tableau_2_Etoiles[[#This Row],[CLUBS : 
 2*]],Tableau7[Points7],"&gt;0")+COUNTIFS(Tableau8[Club],Tableau_2_Etoiles[[#This Row],[CLUBS : 
 2*]],Tableau8[Points7],"&gt;0")</f>
        <v>4</v>
      </c>
      <c r="L17" s="97">
        <f>SUMIF(Tableau1[Club],Tableau_2_Etoiles[[#This Row],[CLUBS : 
 2*]],Tableau1[Points7])+SUMIF(Tableau2[Club],Tableau_2_Etoiles[[#This Row],[CLUBS : 
 2*]],Tableau2[Points7])+SUMIF(Tableau3[Club],Tableau_2_Etoiles[[#This Row],[CLUBS : 
 2*]],Tableau3[Points7])+SUMIF(Tableau4[Club],Tableau_2_Etoiles[[#This Row],[CLUBS : 
 2*]],Tableau4[Points7])+SUMIF(Tableau5[Club],Tableau_2_Etoiles[[#This Row],[CLUBS : 
 2*]],Tableau5[Points7])+SUMIF(Tableau6[Club],Tableau_2_Etoiles[[#This Row],[CLUBS : 
 2*]],Tableau6[Points7])+SUMIF(Tableau7[Club],Tableau_2_Etoiles[[#This Row],[CLUBS : 
 2*]],Tableau7[Points7])+SUMIF(Tableau8[Club],Tableau_2_Etoiles[[#This Row],[CLUBS : 
 2*]],Tableau8[Points7])</f>
        <v>310.5</v>
      </c>
      <c r="M17" s="99">
        <f>Tableau_2_Etoiles[[#This Row],[Engagés Etape n°1]]+Tableau_2_Etoiles[[#This Row],[Engagés Etape n°2]]+Tableau_2_Etoiles[[#This Row],[Engagés Etape n°3]]+Tableau_2_Etoiles[[#This Row],[Engagés Etape n°4]]</f>
        <v>29</v>
      </c>
      <c r="N17" s="100">
        <f>SUM(Tableau_2_Etoiles[[#This Row],[Points Etape n°1]],Tableau_2_Etoiles[[#This Row],[Points Etape n°2]],Tableau_2_Etoiles[[#This Row],[Points Etape n°3]],Tableau_2_Etoiles[[#This Row],[Points Etape n°4]])</f>
        <v>2577</v>
      </c>
      <c r="O17" s="101">
        <f>IF(Tableau_2_Etoiles[[#This Row],[TOTAL DES ENGAGES]]=0,0,PRODUCT(Tableau_2_Etoiles[[#This Row],[TOTAL POINTS]],1/Tableau_2_Etoiles[[#This Row],[TOTAL DES ENGAGES]]))</f>
        <v>88.862068965517238</v>
      </c>
    </row>
    <row r="18" spans="1:15" ht="13.5" x14ac:dyDescent="0.25">
      <c r="A18" s="103">
        <f>RANK(Tableau_2_Etoiles[[#This Row],[TOTAL POINTS]],Tableau_2_Etoiles[TOTAL POINTS])</f>
        <v>13</v>
      </c>
      <c r="B18" s="30" t="s">
        <v>16</v>
      </c>
      <c r="C18" s="30" t="s">
        <v>5037</v>
      </c>
      <c r="D18" s="15" t="s">
        <v>714</v>
      </c>
      <c r="E18" s="95">
        <f>COUNTIFS(Tableau1[Club],Tableau_2_Etoiles[[#This Row],[CLUBS : 
 2*]],Tableau1[Points],"&gt;0")+COUNTIFS(Tableau2[Club],Tableau_2_Etoiles[[#This Row],[CLUBS : 
 2*]],Tableau2[Points],"&gt;0")+COUNTIFS(Tableau3[Club],Tableau_2_Etoiles[[#This Row],[CLUBS : 
 2*]],Tableau3[Points],"&gt;0")+COUNTIFS(Tableau4[Club],Tableau_2_Etoiles[[#This Row],[CLUBS : 
 2*]],Tableau4[Points],"&gt;0")+COUNTIFS(Tableau5[Club],Tableau_2_Etoiles[[#This Row],[CLUBS : 
 2*]],Tableau5[Points],"&gt;0")+COUNTIFS(Tableau6[Club],Tableau_2_Etoiles[[#This Row],[CLUBS : 
 2*]],Tableau6[Points],"&gt;0")+COUNTIFS(Tableau7[Club],Tableau_2_Etoiles[[#This Row],[CLUBS : 
 2*]],Tableau7[Points],"&gt;0")+COUNTIFS(Tableau8[Club],Tableau_2_Etoiles[[#This Row],[CLUBS : 
 2*]],Tableau8[Points],"&gt;0")</f>
        <v>22</v>
      </c>
      <c r="F18" s="96">
        <f>SUMIF(Tableau1[Club],Tableau_2_Etoiles[[#This Row],[CLUBS : 
 2*]],Tableau1[Points])+SUMIF(Tableau2[Club],Tableau_2_Etoiles[[#This Row],[CLUBS : 
 2*]],Tableau2[Points])+SUMIF(Tableau3[Club],Tableau_2_Etoiles[[#This Row],[CLUBS : 
 2*]],Tableau3[Points])+SUMIF(Tableau4[Club],Tableau_2_Etoiles[[#This Row],[CLUBS : 
 2*]],Tableau4[Points])+SUMIF(Tableau5[Club],Tableau_2_Etoiles[[#This Row],[CLUBS : 
 2*]],Tableau5[Points])+SUMIF(Tableau6[Club],Tableau_2_Etoiles[[#This Row],[CLUBS : 
 2*]],Tableau6[Points])+SUMIF(Tableau7[Club],Tableau_2_Etoiles[[#This Row],[CLUBS : 
 2*]],Tableau7[Points])+SUMIF(Tableau8[Club],Tableau_2_Etoiles[[#This Row],[CLUBS : 
 2*]],Tableau8[Points])</f>
        <v>1849</v>
      </c>
      <c r="G18" s="97">
        <f>COUNTIFS(Tableau1[Club],Tableau_2_Etoiles[[#This Row],[CLUBS : 
 2*]],Tableau1[Points3],"&gt;0")+COUNTIFS(Tableau2[Club],Tableau_2_Etoiles[[#This Row],[CLUBS : 
 2*]],Tableau2[Points3],"&gt;0")+COUNTIFS(Tableau3[Club],Tableau_2_Etoiles[[#This Row],[CLUBS : 
 2*]],Tableau3[Points3],"&gt;0")+COUNTIFS(Tableau4[Club],Tableau_2_Etoiles[[#This Row],[CLUBS : 
 2*]],Tableau4[Points3],"&gt;0")+COUNTIFS(Tableau5[Club],Tableau_2_Etoiles[[#This Row],[CLUBS : 
 2*]],Tableau5[Points3],"&gt;0")+COUNTIFS(Tableau6[Club],Tableau_2_Etoiles[[#This Row],[CLUBS : 
 2*]],Tableau6[Points3],"&gt;0")+COUNTIFS(Tableau7[Club],Tableau_2_Etoiles[[#This Row],[CLUBS : 
 2*]],Tableau7[Points3],"&gt;0")+COUNTIFS(Tableau8[Club],Tableau_2_Etoiles[[#This Row],[CLUBS : 
 2*]],Tableau8[Points3],"&gt;0")</f>
        <v>11</v>
      </c>
      <c r="H18" s="98">
        <f>SUMIF(Tableau1[Club],Tableau_2_Etoiles[[#This Row],[CLUBS : 
 2*]],Tableau1[Points3])+SUMIF(Tableau2[Club],Tableau_2_Etoiles[[#This Row],[CLUBS : 
 2*]],Tableau2[Points3])+SUMIF(Tableau3[Club],Tableau_2_Etoiles[[#This Row],[CLUBS : 
 2*]],Tableau3[Points3])+SUMIF(Tableau4[Club],Tableau_2_Etoiles[[#This Row],[CLUBS : 
 2*]],Tableau4[Points3])+SUMIF(Tableau5[Club],Tableau_2_Etoiles[[#This Row],[CLUBS : 
 2*]],Tableau5[Points3])+SUMIF(Tableau6[Club],Tableau_2_Etoiles[[#This Row],[CLUBS : 
 2*]],Tableau6[Points3])+SUMIF(Tableau7[Club],Tableau_2_Etoiles[[#This Row],[CLUBS : 
 2*]],Tableau7[Points3])+SUMIF(Tableau8[Club],Tableau_2_Etoiles[[#This Row],[CLUBS : 
 2*]],Tableau8[Points3])</f>
        <v>270</v>
      </c>
      <c r="I18" s="95">
        <f>COUNTIFS(Tableau1[Club],Tableau_2_Etoiles[[#This Row],[CLUBS : 
 2*]],Tableau1[Points5],"&gt;0")+COUNTIFS(Tableau2[Club],Tableau_2_Etoiles[[#This Row],[CLUBS : 
 2*]],Tableau2[Points5],"&gt;0")+COUNTIFS(Tableau3[Club],Tableau_2_Etoiles[[#This Row],[CLUBS : 
 2*]],Tableau3[Points5],"&gt;0")+COUNTIFS(Tableau4[Club],Tableau_2_Etoiles[[#This Row],[CLUBS : 
 2*]],Tableau4[Points5],"&gt;0")+COUNTIFS(Tableau5[Club],Tableau_2_Etoiles[[#This Row],[CLUBS : 
 2*]],Tableau5[Points5],"&gt;0")+COUNTIFS(Tableau6[Club],Tableau_2_Etoiles[[#This Row],[CLUBS : 
 2*]],Tableau6[Points5],"&gt;0")+COUNTIFS(Tableau7[Club],Tableau_2_Etoiles[[#This Row],[CLUBS : 
 2*]],Tableau7[Points5],"&gt;0")+COUNTIFS(Tableau8[Club],Tableau_2_Etoiles[[#This Row],[CLUBS : 
 2*]],Tableau8[Points5],"&gt;0")</f>
        <v>4</v>
      </c>
      <c r="J18" s="97">
        <f>SUMIF(Tableau1[Club],Tableau_2_Etoiles[[#This Row],[CLUBS : 
 2*]],Tableau1[Points5])+SUMIF(Tableau2[Club],Tableau_2_Etoiles[[#This Row],[CLUBS : 
 2*]],Tableau2[Points5])+SUMIF(Tableau3[Club],Tableau_2_Etoiles[[#This Row],[CLUBS : 
 2*]],Tableau3[Points5])+SUMIF(Tableau4[Club],Tableau_2_Etoiles[[#This Row],[CLUBS : 
 2*]],Tableau4[Points5])+SUMIF(Tableau5[Club],Tableau_2_Etoiles[[#This Row],[CLUBS : 
 2*]],Tableau5[Points5])+SUMIF(Tableau6[Club],Tableau_2_Etoiles[[#This Row],[CLUBS : 
 2*]],Tableau6[Points5])+SUMIF(Tableau7[Club],Tableau_2_Etoiles[[#This Row],[CLUBS : 
 2*]],Tableau7[Points5])+SUMIF(Tableau8[Club],Tableau_2_Etoiles[[#This Row],[CLUBS : 
 2*]],Tableau8[Points5])</f>
        <v>128</v>
      </c>
      <c r="K18" s="97">
        <f>COUNTIFS(Tableau1[Club],Tableau_2_Etoiles[[#This Row],[CLUBS : 
 2*]],Tableau1[Points7],"&gt;0")+COUNTIFS(Tableau2[Club],Tableau_2_Etoiles[[#This Row],[CLUBS : 
 2*]],Tableau2[Points7],"&gt;0")+COUNTIFS(Tableau3[Club],Tableau_2_Etoiles[[#This Row],[CLUBS : 
 2*]],Tableau3[Points7],"&gt;0")+COUNTIFS(Tableau4[Club],Tableau_2_Etoiles[[#This Row],[CLUBS : 
 2*]],Tableau4[Points7],"&gt;0")+COUNTIFS(Tableau5[Club],Tableau_2_Etoiles[[#This Row],[CLUBS : 
 2*]],Tableau5[Points7],"&gt;0")+COUNTIFS(Tableau6[Club],Tableau_2_Etoiles[[#This Row],[CLUBS : 
 2*]],Tableau6[Points7],"&gt;0")+COUNTIFS(Tableau7[Club],Tableau_2_Etoiles[[#This Row],[CLUBS : 
 2*]],Tableau7[Points7],"&gt;0")+COUNTIFS(Tableau8[Club],Tableau_2_Etoiles[[#This Row],[CLUBS : 
 2*]],Tableau8[Points7],"&gt;0")</f>
        <v>13</v>
      </c>
      <c r="L18" s="97">
        <f>SUMIF(Tableau1[Club],Tableau_2_Etoiles[[#This Row],[CLUBS : 
 2*]],Tableau1[Points7])+SUMIF(Tableau2[Club],Tableau_2_Etoiles[[#This Row],[CLUBS : 
 2*]],Tableau2[Points7])+SUMIF(Tableau3[Club],Tableau_2_Etoiles[[#This Row],[CLUBS : 
 2*]],Tableau3[Points7])+SUMIF(Tableau4[Club],Tableau_2_Etoiles[[#This Row],[CLUBS : 
 2*]],Tableau4[Points7])+SUMIF(Tableau5[Club],Tableau_2_Etoiles[[#This Row],[CLUBS : 
 2*]],Tableau5[Points7])+SUMIF(Tableau6[Club],Tableau_2_Etoiles[[#This Row],[CLUBS : 
 2*]],Tableau6[Points7])+SUMIF(Tableau7[Club],Tableau_2_Etoiles[[#This Row],[CLUBS : 
 2*]],Tableau7[Points7])+SUMIF(Tableau8[Club],Tableau_2_Etoiles[[#This Row],[CLUBS : 
 2*]],Tableau8[Points7])</f>
        <v>298.5</v>
      </c>
      <c r="M18" s="99">
        <f>Tableau_2_Etoiles[[#This Row],[Engagés Etape n°1]]+Tableau_2_Etoiles[[#This Row],[Engagés Etape n°2]]+Tableau_2_Etoiles[[#This Row],[Engagés Etape n°3]]+Tableau_2_Etoiles[[#This Row],[Engagés Etape n°4]]</f>
        <v>50</v>
      </c>
      <c r="N18" s="100">
        <f>SUM(Tableau_2_Etoiles[[#This Row],[Points Etape n°1]],Tableau_2_Etoiles[[#This Row],[Points Etape n°2]],Tableau_2_Etoiles[[#This Row],[Points Etape n°3]],Tableau_2_Etoiles[[#This Row],[Points Etape n°4]])</f>
        <v>2545.5</v>
      </c>
      <c r="O18" s="101">
        <f>IF(Tableau_2_Etoiles[[#This Row],[TOTAL DES ENGAGES]]=0,0,PRODUCT(Tableau_2_Etoiles[[#This Row],[TOTAL POINTS]],1/Tableau_2_Etoiles[[#This Row],[TOTAL DES ENGAGES]]))</f>
        <v>50.910000000000004</v>
      </c>
    </row>
    <row r="19" spans="1:15" ht="13.5" x14ac:dyDescent="0.25">
      <c r="A19" s="103">
        <f>RANK(Tableau_2_Etoiles[[#This Row],[TOTAL POINTS]],Tableau_2_Etoiles[TOTAL POINTS])</f>
        <v>14</v>
      </c>
      <c r="B19" s="30" t="s">
        <v>2929</v>
      </c>
      <c r="C19" s="30" t="s">
        <v>5037</v>
      </c>
      <c r="D19" s="15" t="s">
        <v>2957</v>
      </c>
      <c r="E19" s="95">
        <f>COUNTIFS(Tableau1[Club],Tableau_2_Etoiles[[#This Row],[CLUBS : 
 2*]],Tableau1[Points],"&gt;0")+COUNTIFS(Tableau2[Club],Tableau_2_Etoiles[[#This Row],[CLUBS : 
 2*]],Tableau2[Points],"&gt;0")+COUNTIFS(Tableau3[Club],Tableau_2_Etoiles[[#This Row],[CLUBS : 
 2*]],Tableau3[Points],"&gt;0")+COUNTIFS(Tableau4[Club],Tableau_2_Etoiles[[#This Row],[CLUBS : 
 2*]],Tableau4[Points],"&gt;0")+COUNTIFS(Tableau5[Club],Tableau_2_Etoiles[[#This Row],[CLUBS : 
 2*]],Tableau5[Points],"&gt;0")+COUNTIFS(Tableau6[Club],Tableau_2_Etoiles[[#This Row],[CLUBS : 
 2*]],Tableau6[Points],"&gt;0")+COUNTIFS(Tableau7[Club],Tableau_2_Etoiles[[#This Row],[CLUBS : 
 2*]],Tableau7[Points],"&gt;0")+COUNTIFS(Tableau8[Club],Tableau_2_Etoiles[[#This Row],[CLUBS : 
 2*]],Tableau8[Points],"&gt;0")</f>
        <v>17</v>
      </c>
      <c r="F19" s="96">
        <f>SUMIF(Tableau1[Club],Tableau_2_Etoiles[[#This Row],[CLUBS : 
 2*]],Tableau1[Points])+SUMIF(Tableau2[Club],Tableau_2_Etoiles[[#This Row],[CLUBS : 
 2*]],Tableau2[Points])+SUMIF(Tableau3[Club],Tableau_2_Etoiles[[#This Row],[CLUBS : 
 2*]],Tableau3[Points])+SUMIF(Tableau4[Club],Tableau_2_Etoiles[[#This Row],[CLUBS : 
 2*]],Tableau4[Points])+SUMIF(Tableau5[Club],Tableau_2_Etoiles[[#This Row],[CLUBS : 
 2*]],Tableau5[Points])+SUMIF(Tableau6[Club],Tableau_2_Etoiles[[#This Row],[CLUBS : 
 2*]],Tableau6[Points])+SUMIF(Tableau7[Club],Tableau_2_Etoiles[[#This Row],[CLUBS : 
 2*]],Tableau7[Points])+SUMIF(Tableau8[Club],Tableau_2_Etoiles[[#This Row],[CLUBS : 
 2*]],Tableau8[Points])</f>
        <v>1659</v>
      </c>
      <c r="G19" s="97">
        <f>COUNTIFS(Tableau1[Club],Tableau_2_Etoiles[[#This Row],[CLUBS : 
 2*]],Tableau1[Points3],"&gt;0")+COUNTIFS(Tableau2[Club],Tableau_2_Etoiles[[#This Row],[CLUBS : 
 2*]],Tableau2[Points3],"&gt;0")+COUNTIFS(Tableau3[Club],Tableau_2_Etoiles[[#This Row],[CLUBS : 
 2*]],Tableau3[Points3],"&gt;0")+COUNTIFS(Tableau4[Club],Tableau_2_Etoiles[[#This Row],[CLUBS : 
 2*]],Tableau4[Points3],"&gt;0")+COUNTIFS(Tableau5[Club],Tableau_2_Etoiles[[#This Row],[CLUBS : 
 2*]],Tableau5[Points3],"&gt;0")+COUNTIFS(Tableau6[Club],Tableau_2_Etoiles[[#This Row],[CLUBS : 
 2*]],Tableau6[Points3],"&gt;0")+COUNTIFS(Tableau7[Club],Tableau_2_Etoiles[[#This Row],[CLUBS : 
 2*]],Tableau7[Points3],"&gt;0")+COUNTIFS(Tableau8[Club],Tableau_2_Etoiles[[#This Row],[CLUBS : 
 2*]],Tableau8[Points3],"&gt;0")</f>
        <v>6</v>
      </c>
      <c r="H19" s="98">
        <f>SUMIF(Tableau1[Club],Tableau_2_Etoiles[[#This Row],[CLUBS : 
 2*]],Tableau1[Points3])+SUMIF(Tableau2[Club],Tableau_2_Etoiles[[#This Row],[CLUBS : 
 2*]],Tableau2[Points3])+SUMIF(Tableau3[Club],Tableau_2_Etoiles[[#This Row],[CLUBS : 
 2*]],Tableau3[Points3])+SUMIF(Tableau4[Club],Tableau_2_Etoiles[[#This Row],[CLUBS : 
 2*]],Tableau4[Points3])+SUMIF(Tableau5[Club],Tableau_2_Etoiles[[#This Row],[CLUBS : 
 2*]],Tableau5[Points3])+SUMIF(Tableau6[Club],Tableau_2_Etoiles[[#This Row],[CLUBS : 
 2*]],Tableau6[Points3])+SUMIF(Tableau7[Club],Tableau_2_Etoiles[[#This Row],[CLUBS : 
 2*]],Tableau7[Points3])+SUMIF(Tableau8[Club],Tableau_2_Etoiles[[#This Row],[CLUBS : 
 2*]],Tableau8[Points3])</f>
        <v>159</v>
      </c>
      <c r="I19" s="95">
        <f>COUNTIFS(Tableau1[Club],Tableau_2_Etoiles[[#This Row],[CLUBS : 
 2*]],Tableau1[Points5],"&gt;0")+COUNTIFS(Tableau2[Club],Tableau_2_Etoiles[[#This Row],[CLUBS : 
 2*]],Tableau2[Points5],"&gt;0")+COUNTIFS(Tableau3[Club],Tableau_2_Etoiles[[#This Row],[CLUBS : 
 2*]],Tableau3[Points5],"&gt;0")+COUNTIFS(Tableau4[Club],Tableau_2_Etoiles[[#This Row],[CLUBS : 
 2*]],Tableau4[Points5],"&gt;0")+COUNTIFS(Tableau5[Club],Tableau_2_Etoiles[[#This Row],[CLUBS : 
 2*]],Tableau5[Points5],"&gt;0")+COUNTIFS(Tableau6[Club],Tableau_2_Etoiles[[#This Row],[CLUBS : 
 2*]],Tableau6[Points5],"&gt;0")+COUNTIFS(Tableau7[Club],Tableau_2_Etoiles[[#This Row],[CLUBS : 
 2*]],Tableau7[Points5],"&gt;0")+COUNTIFS(Tableau8[Club],Tableau_2_Etoiles[[#This Row],[CLUBS : 
 2*]],Tableau8[Points5],"&gt;0")</f>
        <v>9</v>
      </c>
      <c r="J19" s="97">
        <f>SUMIF(Tableau1[Club],Tableau_2_Etoiles[[#This Row],[CLUBS : 
 2*]],Tableau1[Points5])+SUMIF(Tableau2[Club],Tableau_2_Etoiles[[#This Row],[CLUBS : 
 2*]],Tableau2[Points5])+SUMIF(Tableau3[Club],Tableau_2_Etoiles[[#This Row],[CLUBS : 
 2*]],Tableau3[Points5])+SUMIF(Tableau4[Club],Tableau_2_Etoiles[[#This Row],[CLUBS : 
 2*]],Tableau4[Points5])+SUMIF(Tableau5[Club],Tableau_2_Etoiles[[#This Row],[CLUBS : 
 2*]],Tableau5[Points5])+SUMIF(Tableau6[Club],Tableau_2_Etoiles[[#This Row],[CLUBS : 
 2*]],Tableau6[Points5])+SUMIF(Tableau7[Club],Tableau_2_Etoiles[[#This Row],[CLUBS : 
 2*]],Tableau7[Points5])+SUMIF(Tableau8[Club],Tableau_2_Etoiles[[#This Row],[CLUBS : 
 2*]],Tableau8[Points5])</f>
        <v>326</v>
      </c>
      <c r="K19" s="97">
        <f>COUNTIFS(Tableau1[Club],Tableau_2_Etoiles[[#This Row],[CLUBS : 
 2*]],Tableau1[Points7],"&gt;0")+COUNTIFS(Tableau2[Club],Tableau_2_Etoiles[[#This Row],[CLUBS : 
 2*]],Tableau2[Points7],"&gt;0")+COUNTIFS(Tableau3[Club],Tableau_2_Etoiles[[#This Row],[CLUBS : 
 2*]],Tableau3[Points7],"&gt;0")+COUNTIFS(Tableau4[Club],Tableau_2_Etoiles[[#This Row],[CLUBS : 
 2*]],Tableau4[Points7],"&gt;0")+COUNTIFS(Tableau5[Club],Tableau_2_Etoiles[[#This Row],[CLUBS : 
 2*]],Tableau5[Points7],"&gt;0")+COUNTIFS(Tableau6[Club],Tableau_2_Etoiles[[#This Row],[CLUBS : 
 2*]],Tableau6[Points7],"&gt;0")+COUNTIFS(Tableau7[Club],Tableau_2_Etoiles[[#This Row],[CLUBS : 
 2*]],Tableau7[Points7],"&gt;0")+COUNTIFS(Tableau8[Club],Tableau_2_Etoiles[[#This Row],[CLUBS : 
 2*]],Tableau8[Points7],"&gt;0")</f>
        <v>7</v>
      </c>
      <c r="L19" s="97">
        <f>SUMIF(Tableau1[Club],Tableau_2_Etoiles[[#This Row],[CLUBS : 
 2*]],Tableau1[Points7])+SUMIF(Tableau2[Club],Tableau_2_Etoiles[[#This Row],[CLUBS : 
 2*]],Tableau2[Points7])+SUMIF(Tableau3[Club],Tableau_2_Etoiles[[#This Row],[CLUBS : 
 2*]],Tableau3[Points7])+SUMIF(Tableau4[Club],Tableau_2_Etoiles[[#This Row],[CLUBS : 
 2*]],Tableau4[Points7])+SUMIF(Tableau5[Club],Tableau_2_Etoiles[[#This Row],[CLUBS : 
 2*]],Tableau5[Points7])+SUMIF(Tableau6[Club],Tableau_2_Etoiles[[#This Row],[CLUBS : 
 2*]],Tableau6[Points7])+SUMIF(Tableau7[Club],Tableau_2_Etoiles[[#This Row],[CLUBS : 
 2*]],Tableau7[Points7])+SUMIF(Tableau8[Club],Tableau_2_Etoiles[[#This Row],[CLUBS : 
 2*]],Tableau8[Points7])</f>
        <v>243</v>
      </c>
      <c r="M19" s="99">
        <f>Tableau_2_Etoiles[[#This Row],[Engagés Etape n°1]]+Tableau_2_Etoiles[[#This Row],[Engagés Etape n°2]]+Tableau_2_Etoiles[[#This Row],[Engagés Etape n°3]]+Tableau_2_Etoiles[[#This Row],[Engagés Etape n°4]]</f>
        <v>39</v>
      </c>
      <c r="N19" s="100">
        <f>SUM(Tableau_2_Etoiles[[#This Row],[Points Etape n°1]],Tableau_2_Etoiles[[#This Row],[Points Etape n°2]],Tableau_2_Etoiles[[#This Row],[Points Etape n°3]],Tableau_2_Etoiles[[#This Row],[Points Etape n°4]])</f>
        <v>2387</v>
      </c>
      <c r="O19" s="101">
        <f>IF(Tableau_2_Etoiles[[#This Row],[TOTAL DES ENGAGES]]=0,0,PRODUCT(Tableau_2_Etoiles[[#This Row],[TOTAL POINTS]],1/Tableau_2_Etoiles[[#This Row],[TOTAL DES ENGAGES]]))</f>
        <v>61.205128205128204</v>
      </c>
    </row>
    <row r="20" spans="1:15" ht="13.5" x14ac:dyDescent="0.25">
      <c r="A20" s="103">
        <f>RANK(Tableau_2_Etoiles[[#This Row],[TOTAL POINTS]],Tableau_2_Etoiles[TOTAL POINTS])</f>
        <v>15</v>
      </c>
      <c r="B20" s="15" t="s">
        <v>680</v>
      </c>
      <c r="C20" s="30" t="s">
        <v>5037</v>
      </c>
      <c r="D20" s="15" t="s">
        <v>648</v>
      </c>
      <c r="E20" s="95">
        <f>COUNTIFS(Tableau1[Club],Tableau_2_Etoiles[[#This Row],[CLUBS : 
 2*]],Tableau1[Points],"&gt;0")+COUNTIFS(Tableau2[Club],Tableau_2_Etoiles[[#This Row],[CLUBS : 
 2*]],Tableau2[Points],"&gt;0")+COUNTIFS(Tableau3[Club],Tableau_2_Etoiles[[#This Row],[CLUBS : 
 2*]],Tableau3[Points],"&gt;0")+COUNTIFS(Tableau4[Club],Tableau_2_Etoiles[[#This Row],[CLUBS : 
 2*]],Tableau4[Points],"&gt;0")+COUNTIFS(Tableau5[Club],Tableau_2_Etoiles[[#This Row],[CLUBS : 
 2*]],Tableau5[Points],"&gt;0")+COUNTIFS(Tableau6[Club],Tableau_2_Etoiles[[#This Row],[CLUBS : 
 2*]],Tableau6[Points],"&gt;0")+COUNTIFS(Tableau7[Club],Tableau_2_Etoiles[[#This Row],[CLUBS : 
 2*]],Tableau7[Points],"&gt;0")+COUNTIFS(Tableau8[Club],Tableau_2_Etoiles[[#This Row],[CLUBS : 
 2*]],Tableau8[Points],"&gt;0")</f>
        <v>14</v>
      </c>
      <c r="F20" s="96">
        <f>SUMIF(Tableau1[Club],Tableau_2_Etoiles[[#This Row],[CLUBS : 
 2*]],Tableau1[Points])+SUMIF(Tableau2[Club],Tableau_2_Etoiles[[#This Row],[CLUBS : 
 2*]],Tableau2[Points])+SUMIF(Tableau3[Club],Tableau_2_Etoiles[[#This Row],[CLUBS : 
 2*]],Tableau3[Points])+SUMIF(Tableau4[Club],Tableau_2_Etoiles[[#This Row],[CLUBS : 
 2*]],Tableau4[Points])+SUMIF(Tableau5[Club],Tableau_2_Etoiles[[#This Row],[CLUBS : 
 2*]],Tableau5[Points])+SUMIF(Tableau6[Club],Tableau_2_Etoiles[[#This Row],[CLUBS : 
 2*]],Tableau6[Points])+SUMIF(Tableau7[Club],Tableau_2_Etoiles[[#This Row],[CLUBS : 
 2*]],Tableau7[Points])+SUMIF(Tableau8[Club],Tableau_2_Etoiles[[#This Row],[CLUBS : 
 2*]],Tableau8[Points])</f>
        <v>1315</v>
      </c>
      <c r="G20" s="97">
        <f>COUNTIFS(Tableau1[Club],Tableau_2_Etoiles[[#This Row],[CLUBS : 
 2*]],Tableau1[Points3],"&gt;0")+COUNTIFS(Tableau2[Club],Tableau_2_Etoiles[[#This Row],[CLUBS : 
 2*]],Tableau2[Points3],"&gt;0")+COUNTIFS(Tableau3[Club],Tableau_2_Etoiles[[#This Row],[CLUBS : 
 2*]],Tableau3[Points3],"&gt;0")+COUNTIFS(Tableau4[Club],Tableau_2_Etoiles[[#This Row],[CLUBS : 
 2*]],Tableau4[Points3],"&gt;0")+COUNTIFS(Tableau5[Club],Tableau_2_Etoiles[[#This Row],[CLUBS : 
 2*]],Tableau5[Points3],"&gt;0")+COUNTIFS(Tableau6[Club],Tableau_2_Etoiles[[#This Row],[CLUBS : 
 2*]],Tableau6[Points3],"&gt;0")+COUNTIFS(Tableau7[Club],Tableau_2_Etoiles[[#This Row],[CLUBS : 
 2*]],Tableau7[Points3],"&gt;0")+COUNTIFS(Tableau8[Club],Tableau_2_Etoiles[[#This Row],[CLUBS : 
 2*]],Tableau8[Points3],"&gt;0")</f>
        <v>4</v>
      </c>
      <c r="H20" s="98">
        <f>SUMIF(Tableau1[Club],Tableau_2_Etoiles[[#This Row],[CLUBS : 
 2*]],Tableau1[Points3])+SUMIF(Tableau2[Club],Tableau_2_Etoiles[[#This Row],[CLUBS : 
 2*]],Tableau2[Points3])+SUMIF(Tableau3[Club],Tableau_2_Etoiles[[#This Row],[CLUBS : 
 2*]],Tableau3[Points3])+SUMIF(Tableau4[Club],Tableau_2_Etoiles[[#This Row],[CLUBS : 
 2*]],Tableau4[Points3])+SUMIF(Tableau5[Club],Tableau_2_Etoiles[[#This Row],[CLUBS : 
 2*]],Tableau5[Points3])+SUMIF(Tableau6[Club],Tableau_2_Etoiles[[#This Row],[CLUBS : 
 2*]],Tableau6[Points3])+SUMIF(Tableau7[Club],Tableau_2_Etoiles[[#This Row],[CLUBS : 
 2*]],Tableau7[Points3])+SUMIF(Tableau8[Club],Tableau_2_Etoiles[[#This Row],[CLUBS : 
 2*]],Tableau8[Points3])</f>
        <v>195</v>
      </c>
      <c r="I20" s="95">
        <f>COUNTIFS(Tableau1[Club],Tableau_2_Etoiles[[#This Row],[CLUBS : 
 2*]],Tableau1[Points5],"&gt;0")+COUNTIFS(Tableau2[Club],Tableau_2_Etoiles[[#This Row],[CLUBS : 
 2*]],Tableau2[Points5],"&gt;0")+COUNTIFS(Tableau3[Club],Tableau_2_Etoiles[[#This Row],[CLUBS : 
 2*]],Tableau3[Points5],"&gt;0")+COUNTIFS(Tableau4[Club],Tableau_2_Etoiles[[#This Row],[CLUBS : 
 2*]],Tableau4[Points5],"&gt;0")+COUNTIFS(Tableau5[Club],Tableau_2_Etoiles[[#This Row],[CLUBS : 
 2*]],Tableau5[Points5],"&gt;0")+COUNTIFS(Tableau6[Club],Tableau_2_Etoiles[[#This Row],[CLUBS : 
 2*]],Tableau6[Points5],"&gt;0")+COUNTIFS(Tableau7[Club],Tableau_2_Etoiles[[#This Row],[CLUBS : 
 2*]],Tableau7[Points5],"&gt;0")+COUNTIFS(Tableau8[Club],Tableau_2_Etoiles[[#This Row],[CLUBS : 
 2*]],Tableau8[Points5],"&gt;0")</f>
        <v>10</v>
      </c>
      <c r="J20" s="97">
        <f>SUMIF(Tableau1[Club],Tableau_2_Etoiles[[#This Row],[CLUBS : 
 2*]],Tableau1[Points5])+SUMIF(Tableau2[Club],Tableau_2_Etoiles[[#This Row],[CLUBS : 
 2*]],Tableau2[Points5])+SUMIF(Tableau3[Club],Tableau_2_Etoiles[[#This Row],[CLUBS : 
 2*]],Tableau3[Points5])+SUMIF(Tableau4[Club],Tableau_2_Etoiles[[#This Row],[CLUBS : 
 2*]],Tableau4[Points5])+SUMIF(Tableau5[Club],Tableau_2_Etoiles[[#This Row],[CLUBS : 
 2*]],Tableau5[Points5])+SUMIF(Tableau6[Club],Tableau_2_Etoiles[[#This Row],[CLUBS : 
 2*]],Tableau6[Points5])+SUMIF(Tableau7[Club],Tableau_2_Etoiles[[#This Row],[CLUBS : 
 2*]],Tableau7[Points5])+SUMIF(Tableau8[Club],Tableau_2_Etoiles[[#This Row],[CLUBS : 
 2*]],Tableau8[Points5])</f>
        <v>354</v>
      </c>
      <c r="K20" s="97">
        <f>COUNTIFS(Tableau1[Club],Tableau_2_Etoiles[[#This Row],[CLUBS : 
 2*]],Tableau1[Points7],"&gt;0")+COUNTIFS(Tableau2[Club],Tableau_2_Etoiles[[#This Row],[CLUBS : 
 2*]],Tableau2[Points7],"&gt;0")+COUNTIFS(Tableau3[Club],Tableau_2_Etoiles[[#This Row],[CLUBS : 
 2*]],Tableau3[Points7],"&gt;0")+COUNTIFS(Tableau4[Club],Tableau_2_Etoiles[[#This Row],[CLUBS : 
 2*]],Tableau4[Points7],"&gt;0")+COUNTIFS(Tableau5[Club],Tableau_2_Etoiles[[#This Row],[CLUBS : 
 2*]],Tableau5[Points7],"&gt;0")+COUNTIFS(Tableau6[Club],Tableau_2_Etoiles[[#This Row],[CLUBS : 
 2*]],Tableau6[Points7],"&gt;0")+COUNTIFS(Tableau7[Club],Tableau_2_Etoiles[[#This Row],[CLUBS : 
 2*]],Tableau7[Points7],"&gt;0")+COUNTIFS(Tableau8[Club],Tableau_2_Etoiles[[#This Row],[CLUBS : 
 2*]],Tableau8[Points7],"&gt;0")</f>
        <v>1</v>
      </c>
      <c r="L20" s="97">
        <f>SUMIF(Tableau1[Club],Tableau_2_Etoiles[[#This Row],[CLUBS : 
 2*]],Tableau1[Points7])+SUMIF(Tableau2[Club],Tableau_2_Etoiles[[#This Row],[CLUBS : 
 2*]],Tableau2[Points7])+SUMIF(Tableau3[Club],Tableau_2_Etoiles[[#This Row],[CLUBS : 
 2*]],Tableau3[Points7])+SUMIF(Tableau4[Club],Tableau_2_Etoiles[[#This Row],[CLUBS : 
 2*]],Tableau4[Points7])+SUMIF(Tableau5[Club],Tableau_2_Etoiles[[#This Row],[CLUBS : 
 2*]],Tableau5[Points7])+SUMIF(Tableau6[Club],Tableau_2_Etoiles[[#This Row],[CLUBS : 
 2*]],Tableau6[Points7])+SUMIF(Tableau7[Club],Tableau_2_Etoiles[[#This Row],[CLUBS : 
 2*]],Tableau7[Points7])+SUMIF(Tableau8[Club],Tableau_2_Etoiles[[#This Row],[CLUBS : 
 2*]],Tableau8[Points7])</f>
        <v>150</v>
      </c>
      <c r="M20" s="99">
        <f>Tableau_2_Etoiles[[#This Row],[Engagés Etape n°1]]+Tableau_2_Etoiles[[#This Row],[Engagés Etape n°2]]+Tableau_2_Etoiles[[#This Row],[Engagés Etape n°3]]+Tableau_2_Etoiles[[#This Row],[Engagés Etape n°4]]</f>
        <v>29</v>
      </c>
      <c r="N20" s="100">
        <f>SUM(Tableau_2_Etoiles[[#This Row],[Points Etape n°1]],Tableau_2_Etoiles[[#This Row],[Points Etape n°2]],Tableau_2_Etoiles[[#This Row],[Points Etape n°3]],Tableau_2_Etoiles[[#This Row],[Points Etape n°4]])</f>
        <v>2014</v>
      </c>
      <c r="O20" s="101">
        <f>IF(Tableau_2_Etoiles[[#This Row],[TOTAL DES ENGAGES]]=0,0,PRODUCT(Tableau_2_Etoiles[[#This Row],[TOTAL POINTS]],1/Tableau_2_Etoiles[[#This Row],[TOTAL DES ENGAGES]]))</f>
        <v>69.448275862068968</v>
      </c>
    </row>
    <row r="21" spans="1:15" ht="13.5" x14ac:dyDescent="0.25">
      <c r="A21" s="103">
        <f>RANK(Tableau_2_Etoiles[[#This Row],[TOTAL POINTS]],Tableau_2_Etoiles[TOTAL POINTS])</f>
        <v>16</v>
      </c>
      <c r="B21" s="15" t="s">
        <v>679</v>
      </c>
      <c r="C21" s="30" t="s">
        <v>5037</v>
      </c>
      <c r="D21" s="15" t="s">
        <v>648</v>
      </c>
      <c r="E21" s="95">
        <f>COUNTIFS(Tableau1[Club],Tableau_2_Etoiles[[#This Row],[CLUBS : 
 2*]],Tableau1[Points],"&gt;0")+COUNTIFS(Tableau2[Club],Tableau_2_Etoiles[[#This Row],[CLUBS : 
 2*]],Tableau2[Points],"&gt;0")+COUNTIFS(Tableau3[Club],Tableau_2_Etoiles[[#This Row],[CLUBS : 
 2*]],Tableau3[Points],"&gt;0")+COUNTIFS(Tableau4[Club],Tableau_2_Etoiles[[#This Row],[CLUBS : 
 2*]],Tableau4[Points],"&gt;0")+COUNTIFS(Tableau5[Club],Tableau_2_Etoiles[[#This Row],[CLUBS : 
 2*]],Tableau5[Points],"&gt;0")+COUNTIFS(Tableau6[Club],Tableau_2_Etoiles[[#This Row],[CLUBS : 
 2*]],Tableau6[Points],"&gt;0")+COUNTIFS(Tableau7[Club],Tableau_2_Etoiles[[#This Row],[CLUBS : 
 2*]],Tableau7[Points],"&gt;0")+COUNTIFS(Tableau8[Club],Tableau_2_Etoiles[[#This Row],[CLUBS : 
 2*]],Tableau8[Points],"&gt;0")</f>
        <v>18</v>
      </c>
      <c r="F21" s="96">
        <f>SUMIF(Tableau1[Club],Tableau_2_Etoiles[[#This Row],[CLUBS : 
 2*]],Tableau1[Points])+SUMIF(Tableau2[Club],Tableau_2_Etoiles[[#This Row],[CLUBS : 
 2*]],Tableau2[Points])+SUMIF(Tableau3[Club],Tableau_2_Etoiles[[#This Row],[CLUBS : 
 2*]],Tableau3[Points])+SUMIF(Tableau4[Club],Tableau_2_Etoiles[[#This Row],[CLUBS : 
 2*]],Tableau4[Points])+SUMIF(Tableau5[Club],Tableau_2_Etoiles[[#This Row],[CLUBS : 
 2*]],Tableau5[Points])+SUMIF(Tableau6[Club],Tableau_2_Etoiles[[#This Row],[CLUBS : 
 2*]],Tableau6[Points])+SUMIF(Tableau7[Club],Tableau_2_Etoiles[[#This Row],[CLUBS : 
 2*]],Tableau7[Points])+SUMIF(Tableau8[Club],Tableau_2_Etoiles[[#This Row],[CLUBS : 
 2*]],Tableau8[Points])</f>
        <v>1690</v>
      </c>
      <c r="G21" s="97">
        <f>COUNTIFS(Tableau1[Club],Tableau_2_Etoiles[[#This Row],[CLUBS : 
 2*]],Tableau1[Points3],"&gt;0")+COUNTIFS(Tableau2[Club],Tableau_2_Etoiles[[#This Row],[CLUBS : 
 2*]],Tableau2[Points3],"&gt;0")+COUNTIFS(Tableau3[Club],Tableau_2_Etoiles[[#This Row],[CLUBS : 
 2*]],Tableau3[Points3],"&gt;0")+COUNTIFS(Tableau4[Club],Tableau_2_Etoiles[[#This Row],[CLUBS : 
 2*]],Tableau4[Points3],"&gt;0")+COUNTIFS(Tableau5[Club],Tableau_2_Etoiles[[#This Row],[CLUBS : 
 2*]],Tableau5[Points3],"&gt;0")+COUNTIFS(Tableau6[Club],Tableau_2_Etoiles[[#This Row],[CLUBS : 
 2*]],Tableau6[Points3],"&gt;0")+COUNTIFS(Tableau7[Club],Tableau_2_Etoiles[[#This Row],[CLUBS : 
 2*]],Tableau7[Points3],"&gt;0")+COUNTIFS(Tableau8[Club],Tableau_2_Etoiles[[#This Row],[CLUBS : 
 2*]],Tableau8[Points3],"&gt;0")</f>
        <v>5</v>
      </c>
      <c r="H21" s="98">
        <f>SUMIF(Tableau1[Club],Tableau_2_Etoiles[[#This Row],[CLUBS : 
 2*]],Tableau1[Points3])+SUMIF(Tableau2[Club],Tableau_2_Etoiles[[#This Row],[CLUBS : 
 2*]],Tableau2[Points3])+SUMIF(Tableau3[Club],Tableau_2_Etoiles[[#This Row],[CLUBS : 
 2*]],Tableau3[Points3])+SUMIF(Tableau4[Club],Tableau_2_Etoiles[[#This Row],[CLUBS : 
 2*]],Tableau4[Points3])+SUMIF(Tableau5[Club],Tableau_2_Etoiles[[#This Row],[CLUBS : 
 2*]],Tableau5[Points3])+SUMIF(Tableau6[Club],Tableau_2_Etoiles[[#This Row],[CLUBS : 
 2*]],Tableau6[Points3])+SUMIF(Tableau7[Club],Tableau_2_Etoiles[[#This Row],[CLUBS : 
 2*]],Tableau7[Points3])+SUMIF(Tableau8[Club],Tableau_2_Etoiles[[#This Row],[CLUBS : 
 2*]],Tableau8[Points3])</f>
        <v>109.5</v>
      </c>
      <c r="I21" s="95">
        <f>COUNTIFS(Tableau1[Club],Tableau_2_Etoiles[[#This Row],[CLUBS : 
 2*]],Tableau1[Points5],"&gt;0")+COUNTIFS(Tableau2[Club],Tableau_2_Etoiles[[#This Row],[CLUBS : 
 2*]],Tableau2[Points5],"&gt;0")+COUNTIFS(Tableau3[Club],Tableau_2_Etoiles[[#This Row],[CLUBS : 
 2*]],Tableau3[Points5],"&gt;0")+COUNTIFS(Tableau4[Club],Tableau_2_Etoiles[[#This Row],[CLUBS : 
 2*]],Tableau4[Points5],"&gt;0")+COUNTIFS(Tableau5[Club],Tableau_2_Etoiles[[#This Row],[CLUBS : 
 2*]],Tableau5[Points5],"&gt;0")+COUNTIFS(Tableau6[Club],Tableau_2_Etoiles[[#This Row],[CLUBS : 
 2*]],Tableau6[Points5],"&gt;0")+COUNTIFS(Tableau7[Club],Tableau_2_Etoiles[[#This Row],[CLUBS : 
 2*]],Tableau7[Points5],"&gt;0")+COUNTIFS(Tableau8[Club],Tableau_2_Etoiles[[#This Row],[CLUBS : 
 2*]],Tableau8[Points5],"&gt;0")</f>
        <v>4</v>
      </c>
      <c r="J21" s="97">
        <f>SUMIF(Tableau1[Club],Tableau_2_Etoiles[[#This Row],[CLUBS : 
 2*]],Tableau1[Points5])+SUMIF(Tableau2[Club],Tableau_2_Etoiles[[#This Row],[CLUBS : 
 2*]],Tableau2[Points5])+SUMIF(Tableau3[Club],Tableau_2_Etoiles[[#This Row],[CLUBS : 
 2*]],Tableau3[Points5])+SUMIF(Tableau4[Club],Tableau_2_Etoiles[[#This Row],[CLUBS : 
 2*]],Tableau4[Points5])+SUMIF(Tableau5[Club],Tableau_2_Etoiles[[#This Row],[CLUBS : 
 2*]],Tableau5[Points5])+SUMIF(Tableau6[Club],Tableau_2_Etoiles[[#This Row],[CLUBS : 
 2*]],Tableau6[Points5])+SUMIF(Tableau7[Club],Tableau_2_Etoiles[[#This Row],[CLUBS : 
 2*]],Tableau7[Points5])+SUMIF(Tableau8[Club],Tableau_2_Etoiles[[#This Row],[CLUBS : 
 2*]],Tableau8[Points5])</f>
        <v>80</v>
      </c>
      <c r="K21" s="97">
        <f>COUNTIFS(Tableau1[Club],Tableau_2_Etoiles[[#This Row],[CLUBS : 
 2*]],Tableau1[Points7],"&gt;0")+COUNTIFS(Tableau2[Club],Tableau_2_Etoiles[[#This Row],[CLUBS : 
 2*]],Tableau2[Points7],"&gt;0")+COUNTIFS(Tableau3[Club],Tableau_2_Etoiles[[#This Row],[CLUBS : 
 2*]],Tableau3[Points7],"&gt;0")+COUNTIFS(Tableau4[Club],Tableau_2_Etoiles[[#This Row],[CLUBS : 
 2*]],Tableau4[Points7],"&gt;0")+COUNTIFS(Tableau5[Club],Tableau_2_Etoiles[[#This Row],[CLUBS : 
 2*]],Tableau5[Points7],"&gt;0")+COUNTIFS(Tableau6[Club],Tableau_2_Etoiles[[#This Row],[CLUBS : 
 2*]],Tableau6[Points7],"&gt;0")+COUNTIFS(Tableau7[Club],Tableau_2_Etoiles[[#This Row],[CLUBS : 
 2*]],Tableau7[Points7],"&gt;0")+COUNTIFS(Tableau8[Club],Tableau_2_Etoiles[[#This Row],[CLUBS : 
 2*]],Tableau8[Points7],"&gt;0")</f>
        <v>7</v>
      </c>
      <c r="L21" s="97">
        <f>SUMIF(Tableau1[Club],Tableau_2_Etoiles[[#This Row],[CLUBS : 
 2*]],Tableau1[Points7])+SUMIF(Tableau2[Club],Tableau_2_Etoiles[[#This Row],[CLUBS : 
 2*]],Tableau2[Points7])+SUMIF(Tableau3[Club],Tableau_2_Etoiles[[#This Row],[CLUBS : 
 2*]],Tableau3[Points7])+SUMIF(Tableau4[Club],Tableau_2_Etoiles[[#This Row],[CLUBS : 
 2*]],Tableau4[Points7])+SUMIF(Tableau5[Club],Tableau_2_Etoiles[[#This Row],[CLUBS : 
 2*]],Tableau5[Points7])+SUMIF(Tableau6[Club],Tableau_2_Etoiles[[#This Row],[CLUBS : 
 2*]],Tableau6[Points7])+SUMIF(Tableau7[Club],Tableau_2_Etoiles[[#This Row],[CLUBS : 
 2*]],Tableau7[Points7])+SUMIF(Tableau8[Club],Tableau_2_Etoiles[[#This Row],[CLUBS : 
 2*]],Tableau8[Points7])</f>
        <v>105</v>
      </c>
      <c r="M21" s="99">
        <f>Tableau_2_Etoiles[[#This Row],[Engagés Etape n°1]]+Tableau_2_Etoiles[[#This Row],[Engagés Etape n°2]]+Tableau_2_Etoiles[[#This Row],[Engagés Etape n°3]]+Tableau_2_Etoiles[[#This Row],[Engagés Etape n°4]]</f>
        <v>34</v>
      </c>
      <c r="N21" s="100">
        <f>SUM(Tableau_2_Etoiles[[#This Row],[Points Etape n°1]],Tableau_2_Etoiles[[#This Row],[Points Etape n°2]],Tableau_2_Etoiles[[#This Row],[Points Etape n°3]],Tableau_2_Etoiles[[#This Row],[Points Etape n°4]])</f>
        <v>1984.5</v>
      </c>
      <c r="O21" s="101">
        <f>IF(Tableau_2_Etoiles[[#This Row],[TOTAL DES ENGAGES]]=0,0,PRODUCT(Tableau_2_Etoiles[[#This Row],[TOTAL POINTS]],1/Tableau_2_Etoiles[[#This Row],[TOTAL DES ENGAGES]]))</f>
        <v>58.367647058823529</v>
      </c>
    </row>
    <row r="22" spans="1:15" ht="13.5" x14ac:dyDescent="0.25">
      <c r="A22" s="103">
        <f>RANK(Tableau_2_Etoiles[[#This Row],[TOTAL POINTS]],Tableau_2_Etoiles[TOTAL POINTS])</f>
        <v>17</v>
      </c>
      <c r="B22" s="15" t="s">
        <v>650</v>
      </c>
      <c r="C22" s="30" t="s">
        <v>5037</v>
      </c>
      <c r="D22" s="15" t="s">
        <v>648</v>
      </c>
      <c r="E22" s="95">
        <f>COUNTIFS(Tableau1[Club],Tableau_2_Etoiles[[#This Row],[CLUBS : 
 2*]],Tableau1[Points],"&gt;0")+COUNTIFS(Tableau2[Club],Tableau_2_Etoiles[[#This Row],[CLUBS : 
 2*]],Tableau2[Points],"&gt;0")+COUNTIFS(Tableau3[Club],Tableau_2_Etoiles[[#This Row],[CLUBS : 
 2*]],Tableau3[Points],"&gt;0")+COUNTIFS(Tableau4[Club],Tableau_2_Etoiles[[#This Row],[CLUBS : 
 2*]],Tableau4[Points],"&gt;0")+COUNTIFS(Tableau5[Club],Tableau_2_Etoiles[[#This Row],[CLUBS : 
 2*]],Tableau5[Points],"&gt;0")+COUNTIFS(Tableau6[Club],Tableau_2_Etoiles[[#This Row],[CLUBS : 
 2*]],Tableau6[Points],"&gt;0")+COUNTIFS(Tableau7[Club],Tableau_2_Etoiles[[#This Row],[CLUBS : 
 2*]],Tableau7[Points],"&gt;0")+COUNTIFS(Tableau8[Club],Tableau_2_Etoiles[[#This Row],[CLUBS : 
 2*]],Tableau8[Points],"&gt;0")</f>
        <v>13</v>
      </c>
      <c r="F22" s="96">
        <f>SUMIF(Tableau1[Club],Tableau_2_Etoiles[[#This Row],[CLUBS : 
 2*]],Tableau1[Points])+SUMIF(Tableau2[Club],Tableau_2_Etoiles[[#This Row],[CLUBS : 
 2*]],Tableau2[Points])+SUMIF(Tableau3[Club],Tableau_2_Etoiles[[#This Row],[CLUBS : 
 2*]],Tableau3[Points])+SUMIF(Tableau4[Club],Tableau_2_Etoiles[[#This Row],[CLUBS : 
 2*]],Tableau4[Points])+SUMIF(Tableau5[Club],Tableau_2_Etoiles[[#This Row],[CLUBS : 
 2*]],Tableau5[Points])+SUMIF(Tableau6[Club],Tableau_2_Etoiles[[#This Row],[CLUBS : 
 2*]],Tableau6[Points])+SUMIF(Tableau7[Club],Tableau_2_Etoiles[[#This Row],[CLUBS : 
 2*]],Tableau7[Points])+SUMIF(Tableau8[Club],Tableau_2_Etoiles[[#This Row],[CLUBS : 
 2*]],Tableau8[Points])</f>
        <v>1158</v>
      </c>
      <c r="G22" s="97">
        <f>COUNTIFS(Tableau1[Club],Tableau_2_Etoiles[[#This Row],[CLUBS : 
 2*]],Tableau1[Points3],"&gt;0")+COUNTIFS(Tableau2[Club],Tableau_2_Etoiles[[#This Row],[CLUBS : 
 2*]],Tableau2[Points3],"&gt;0")+COUNTIFS(Tableau3[Club],Tableau_2_Etoiles[[#This Row],[CLUBS : 
 2*]],Tableau3[Points3],"&gt;0")+COUNTIFS(Tableau4[Club],Tableau_2_Etoiles[[#This Row],[CLUBS : 
 2*]],Tableau4[Points3],"&gt;0")+COUNTIFS(Tableau5[Club],Tableau_2_Etoiles[[#This Row],[CLUBS : 
 2*]],Tableau5[Points3],"&gt;0")+COUNTIFS(Tableau6[Club],Tableau_2_Etoiles[[#This Row],[CLUBS : 
 2*]],Tableau6[Points3],"&gt;0")+COUNTIFS(Tableau7[Club],Tableau_2_Etoiles[[#This Row],[CLUBS : 
 2*]],Tableau7[Points3],"&gt;0")+COUNTIFS(Tableau8[Club],Tableau_2_Etoiles[[#This Row],[CLUBS : 
 2*]],Tableau8[Points3],"&gt;0")</f>
        <v>8</v>
      </c>
      <c r="H22" s="98">
        <f>SUMIF(Tableau1[Club],Tableau_2_Etoiles[[#This Row],[CLUBS : 
 2*]],Tableau1[Points3])+SUMIF(Tableau2[Club],Tableau_2_Etoiles[[#This Row],[CLUBS : 
 2*]],Tableau2[Points3])+SUMIF(Tableau3[Club],Tableau_2_Etoiles[[#This Row],[CLUBS : 
 2*]],Tableau3[Points3])+SUMIF(Tableau4[Club],Tableau_2_Etoiles[[#This Row],[CLUBS : 
 2*]],Tableau4[Points3])+SUMIF(Tableau5[Club],Tableau_2_Etoiles[[#This Row],[CLUBS : 
 2*]],Tableau5[Points3])+SUMIF(Tableau6[Club],Tableau_2_Etoiles[[#This Row],[CLUBS : 
 2*]],Tableau6[Points3])+SUMIF(Tableau7[Club],Tableau_2_Etoiles[[#This Row],[CLUBS : 
 2*]],Tableau7[Points3])+SUMIF(Tableau8[Club],Tableau_2_Etoiles[[#This Row],[CLUBS : 
 2*]],Tableau8[Points3])</f>
        <v>238.5</v>
      </c>
      <c r="I22" s="95">
        <f>COUNTIFS(Tableau1[Club],Tableau_2_Etoiles[[#This Row],[CLUBS : 
 2*]],Tableau1[Points5],"&gt;0")+COUNTIFS(Tableau2[Club],Tableau_2_Etoiles[[#This Row],[CLUBS : 
 2*]],Tableau2[Points5],"&gt;0")+COUNTIFS(Tableau3[Club],Tableau_2_Etoiles[[#This Row],[CLUBS : 
 2*]],Tableau3[Points5],"&gt;0")+COUNTIFS(Tableau4[Club],Tableau_2_Etoiles[[#This Row],[CLUBS : 
 2*]],Tableau4[Points5],"&gt;0")+COUNTIFS(Tableau5[Club],Tableau_2_Etoiles[[#This Row],[CLUBS : 
 2*]],Tableau5[Points5],"&gt;0")+COUNTIFS(Tableau6[Club],Tableau_2_Etoiles[[#This Row],[CLUBS : 
 2*]],Tableau6[Points5],"&gt;0")+COUNTIFS(Tableau7[Club],Tableau_2_Etoiles[[#This Row],[CLUBS : 
 2*]],Tableau7[Points5],"&gt;0")+COUNTIFS(Tableau8[Club],Tableau_2_Etoiles[[#This Row],[CLUBS : 
 2*]],Tableau8[Points5],"&gt;0")</f>
        <v>10</v>
      </c>
      <c r="J22" s="97">
        <f>SUMIF(Tableau1[Club],Tableau_2_Etoiles[[#This Row],[CLUBS : 
 2*]],Tableau1[Points5])+SUMIF(Tableau2[Club],Tableau_2_Etoiles[[#This Row],[CLUBS : 
 2*]],Tableau2[Points5])+SUMIF(Tableau3[Club],Tableau_2_Etoiles[[#This Row],[CLUBS : 
 2*]],Tableau3[Points5])+SUMIF(Tableau4[Club],Tableau_2_Etoiles[[#This Row],[CLUBS : 
 2*]],Tableau4[Points5])+SUMIF(Tableau5[Club],Tableau_2_Etoiles[[#This Row],[CLUBS : 
 2*]],Tableau5[Points5])+SUMIF(Tableau6[Club],Tableau_2_Etoiles[[#This Row],[CLUBS : 
 2*]],Tableau6[Points5])+SUMIF(Tableau7[Club],Tableau_2_Etoiles[[#This Row],[CLUBS : 
 2*]],Tableau7[Points5])+SUMIF(Tableau8[Club],Tableau_2_Etoiles[[#This Row],[CLUBS : 
 2*]],Tableau8[Points5])</f>
        <v>334</v>
      </c>
      <c r="K22" s="97">
        <f>COUNTIFS(Tableau1[Club],Tableau_2_Etoiles[[#This Row],[CLUBS : 
 2*]],Tableau1[Points7],"&gt;0")+COUNTIFS(Tableau2[Club],Tableau_2_Etoiles[[#This Row],[CLUBS : 
 2*]],Tableau2[Points7],"&gt;0")+COUNTIFS(Tableau3[Club],Tableau_2_Etoiles[[#This Row],[CLUBS : 
 2*]],Tableau3[Points7],"&gt;0")+COUNTIFS(Tableau4[Club],Tableau_2_Etoiles[[#This Row],[CLUBS : 
 2*]],Tableau4[Points7],"&gt;0")+COUNTIFS(Tableau5[Club],Tableau_2_Etoiles[[#This Row],[CLUBS : 
 2*]],Tableau5[Points7],"&gt;0")+COUNTIFS(Tableau6[Club],Tableau_2_Etoiles[[#This Row],[CLUBS : 
 2*]],Tableau6[Points7],"&gt;0")+COUNTIFS(Tableau7[Club],Tableau_2_Etoiles[[#This Row],[CLUBS : 
 2*]],Tableau7[Points7],"&gt;0")+COUNTIFS(Tableau8[Club],Tableau_2_Etoiles[[#This Row],[CLUBS : 
 2*]],Tableau8[Points7],"&gt;0")</f>
        <v>6</v>
      </c>
      <c r="L22" s="97">
        <f>SUMIF(Tableau1[Club],Tableau_2_Etoiles[[#This Row],[CLUBS : 
 2*]],Tableau1[Points7])+SUMIF(Tableau2[Club],Tableau_2_Etoiles[[#This Row],[CLUBS : 
 2*]],Tableau2[Points7])+SUMIF(Tableau3[Club],Tableau_2_Etoiles[[#This Row],[CLUBS : 
 2*]],Tableau3[Points7])+SUMIF(Tableau4[Club],Tableau_2_Etoiles[[#This Row],[CLUBS : 
 2*]],Tableau4[Points7])+SUMIF(Tableau5[Club],Tableau_2_Etoiles[[#This Row],[CLUBS : 
 2*]],Tableau5[Points7])+SUMIF(Tableau6[Club],Tableau_2_Etoiles[[#This Row],[CLUBS : 
 2*]],Tableau6[Points7])+SUMIF(Tableau7[Club],Tableau_2_Etoiles[[#This Row],[CLUBS : 
 2*]],Tableau7[Points7])+SUMIF(Tableau8[Club],Tableau_2_Etoiles[[#This Row],[CLUBS : 
 2*]],Tableau8[Points7])</f>
        <v>222</v>
      </c>
      <c r="M22" s="99">
        <f>Tableau_2_Etoiles[[#This Row],[Engagés Etape n°1]]+Tableau_2_Etoiles[[#This Row],[Engagés Etape n°2]]+Tableau_2_Etoiles[[#This Row],[Engagés Etape n°3]]+Tableau_2_Etoiles[[#This Row],[Engagés Etape n°4]]</f>
        <v>37</v>
      </c>
      <c r="N22" s="100">
        <f>SUM(Tableau_2_Etoiles[[#This Row],[Points Etape n°1]],Tableau_2_Etoiles[[#This Row],[Points Etape n°2]],Tableau_2_Etoiles[[#This Row],[Points Etape n°3]],Tableau_2_Etoiles[[#This Row],[Points Etape n°4]])</f>
        <v>1952.5</v>
      </c>
      <c r="O22" s="101">
        <f>IF(Tableau_2_Etoiles[[#This Row],[TOTAL DES ENGAGES]]=0,0,PRODUCT(Tableau_2_Etoiles[[#This Row],[TOTAL POINTS]],1/Tableau_2_Etoiles[[#This Row],[TOTAL DES ENGAGES]]))</f>
        <v>52.770270270270274</v>
      </c>
    </row>
    <row r="23" spans="1:15" ht="13.5" x14ac:dyDescent="0.25">
      <c r="A23" s="103">
        <f>RANK(Tableau_2_Etoiles[[#This Row],[TOTAL POINTS]],Tableau_2_Etoiles[TOTAL POINTS])</f>
        <v>18</v>
      </c>
      <c r="B23" s="30" t="s">
        <v>18</v>
      </c>
      <c r="C23" s="30" t="s">
        <v>5037</v>
      </c>
      <c r="D23" s="15" t="s">
        <v>714</v>
      </c>
      <c r="E23" s="95">
        <f>COUNTIFS(Tableau1[Club],Tableau_2_Etoiles[[#This Row],[CLUBS : 
 2*]],Tableau1[Points],"&gt;0")+COUNTIFS(Tableau2[Club],Tableau_2_Etoiles[[#This Row],[CLUBS : 
 2*]],Tableau2[Points],"&gt;0")+COUNTIFS(Tableau3[Club],Tableau_2_Etoiles[[#This Row],[CLUBS : 
 2*]],Tableau3[Points],"&gt;0")+COUNTIFS(Tableau4[Club],Tableau_2_Etoiles[[#This Row],[CLUBS : 
 2*]],Tableau4[Points],"&gt;0")+COUNTIFS(Tableau5[Club],Tableau_2_Etoiles[[#This Row],[CLUBS : 
 2*]],Tableau5[Points],"&gt;0")+COUNTIFS(Tableau6[Club],Tableau_2_Etoiles[[#This Row],[CLUBS : 
 2*]],Tableau6[Points],"&gt;0")+COUNTIFS(Tableau7[Club],Tableau_2_Etoiles[[#This Row],[CLUBS : 
 2*]],Tableau7[Points],"&gt;0")+COUNTIFS(Tableau8[Club],Tableau_2_Etoiles[[#This Row],[CLUBS : 
 2*]],Tableau8[Points],"&gt;0")</f>
        <v>12</v>
      </c>
      <c r="F23" s="96">
        <f>SUMIF(Tableau1[Club],Tableau_2_Etoiles[[#This Row],[CLUBS : 
 2*]],Tableau1[Points])+SUMIF(Tableau2[Club],Tableau_2_Etoiles[[#This Row],[CLUBS : 
 2*]],Tableau2[Points])+SUMIF(Tableau3[Club],Tableau_2_Etoiles[[#This Row],[CLUBS : 
 2*]],Tableau3[Points])+SUMIF(Tableau4[Club],Tableau_2_Etoiles[[#This Row],[CLUBS : 
 2*]],Tableau4[Points])+SUMIF(Tableau5[Club],Tableau_2_Etoiles[[#This Row],[CLUBS : 
 2*]],Tableau5[Points])+SUMIF(Tableau6[Club],Tableau_2_Etoiles[[#This Row],[CLUBS : 
 2*]],Tableau6[Points])+SUMIF(Tableau7[Club],Tableau_2_Etoiles[[#This Row],[CLUBS : 
 2*]],Tableau7[Points])+SUMIF(Tableau8[Club],Tableau_2_Etoiles[[#This Row],[CLUBS : 
 2*]],Tableau8[Points])</f>
        <v>1256</v>
      </c>
      <c r="G23" s="97">
        <f>COUNTIFS(Tableau1[Club],Tableau_2_Etoiles[[#This Row],[CLUBS : 
 2*]],Tableau1[Points3],"&gt;0")+COUNTIFS(Tableau2[Club],Tableau_2_Etoiles[[#This Row],[CLUBS : 
 2*]],Tableau2[Points3],"&gt;0")+COUNTIFS(Tableau3[Club],Tableau_2_Etoiles[[#This Row],[CLUBS : 
 2*]],Tableau3[Points3],"&gt;0")+COUNTIFS(Tableau4[Club],Tableau_2_Etoiles[[#This Row],[CLUBS : 
 2*]],Tableau4[Points3],"&gt;0")+COUNTIFS(Tableau5[Club],Tableau_2_Etoiles[[#This Row],[CLUBS : 
 2*]],Tableau5[Points3],"&gt;0")+COUNTIFS(Tableau6[Club],Tableau_2_Etoiles[[#This Row],[CLUBS : 
 2*]],Tableau6[Points3],"&gt;0")+COUNTIFS(Tableau7[Club],Tableau_2_Etoiles[[#This Row],[CLUBS : 
 2*]],Tableau7[Points3],"&gt;0")+COUNTIFS(Tableau8[Club],Tableau_2_Etoiles[[#This Row],[CLUBS : 
 2*]],Tableau8[Points3],"&gt;0")</f>
        <v>10</v>
      </c>
      <c r="H23" s="98">
        <f>SUMIF(Tableau1[Club],Tableau_2_Etoiles[[#This Row],[CLUBS : 
 2*]],Tableau1[Points3])+SUMIF(Tableau2[Club],Tableau_2_Etoiles[[#This Row],[CLUBS : 
 2*]],Tableau2[Points3])+SUMIF(Tableau3[Club],Tableau_2_Etoiles[[#This Row],[CLUBS : 
 2*]],Tableau3[Points3])+SUMIF(Tableau4[Club],Tableau_2_Etoiles[[#This Row],[CLUBS : 
 2*]],Tableau4[Points3])+SUMIF(Tableau5[Club],Tableau_2_Etoiles[[#This Row],[CLUBS : 
 2*]],Tableau5[Points3])+SUMIF(Tableau6[Club],Tableau_2_Etoiles[[#This Row],[CLUBS : 
 2*]],Tableau6[Points3])+SUMIF(Tableau7[Club],Tableau_2_Etoiles[[#This Row],[CLUBS : 
 2*]],Tableau7[Points3])+SUMIF(Tableau8[Club],Tableau_2_Etoiles[[#This Row],[CLUBS : 
 2*]],Tableau8[Points3])</f>
        <v>286.5</v>
      </c>
      <c r="I23" s="95">
        <f>COUNTIFS(Tableau1[Club],Tableau_2_Etoiles[[#This Row],[CLUBS : 
 2*]],Tableau1[Points5],"&gt;0")+COUNTIFS(Tableau2[Club],Tableau_2_Etoiles[[#This Row],[CLUBS : 
 2*]],Tableau2[Points5],"&gt;0")+COUNTIFS(Tableau3[Club],Tableau_2_Etoiles[[#This Row],[CLUBS : 
 2*]],Tableau3[Points5],"&gt;0")+COUNTIFS(Tableau4[Club],Tableau_2_Etoiles[[#This Row],[CLUBS : 
 2*]],Tableau4[Points5],"&gt;0")+COUNTIFS(Tableau5[Club],Tableau_2_Etoiles[[#This Row],[CLUBS : 
 2*]],Tableau5[Points5],"&gt;0")+COUNTIFS(Tableau6[Club],Tableau_2_Etoiles[[#This Row],[CLUBS : 
 2*]],Tableau6[Points5],"&gt;0")+COUNTIFS(Tableau7[Club],Tableau_2_Etoiles[[#This Row],[CLUBS : 
 2*]],Tableau7[Points5],"&gt;0")+COUNTIFS(Tableau8[Club],Tableau_2_Etoiles[[#This Row],[CLUBS : 
 2*]],Tableau8[Points5],"&gt;0")</f>
        <v>8</v>
      </c>
      <c r="J23" s="97">
        <f>SUMIF(Tableau1[Club],Tableau_2_Etoiles[[#This Row],[CLUBS : 
 2*]],Tableau1[Points5])+SUMIF(Tableau2[Club],Tableau_2_Etoiles[[#This Row],[CLUBS : 
 2*]],Tableau2[Points5])+SUMIF(Tableau3[Club],Tableau_2_Etoiles[[#This Row],[CLUBS : 
 2*]],Tableau3[Points5])+SUMIF(Tableau4[Club],Tableau_2_Etoiles[[#This Row],[CLUBS : 
 2*]],Tableau4[Points5])+SUMIF(Tableau5[Club],Tableau_2_Etoiles[[#This Row],[CLUBS : 
 2*]],Tableau5[Points5])+SUMIF(Tableau6[Club],Tableau_2_Etoiles[[#This Row],[CLUBS : 
 2*]],Tableau6[Points5])+SUMIF(Tableau7[Club],Tableau_2_Etoiles[[#This Row],[CLUBS : 
 2*]],Tableau7[Points5])+SUMIF(Tableau8[Club],Tableau_2_Etoiles[[#This Row],[CLUBS : 
 2*]],Tableau8[Points5])</f>
        <v>286</v>
      </c>
      <c r="K23" s="97">
        <f>COUNTIFS(Tableau1[Club],Tableau_2_Etoiles[[#This Row],[CLUBS : 
 2*]],Tableau1[Points7],"&gt;0")+COUNTIFS(Tableau2[Club],Tableau_2_Etoiles[[#This Row],[CLUBS : 
 2*]],Tableau2[Points7],"&gt;0")+COUNTIFS(Tableau3[Club],Tableau_2_Etoiles[[#This Row],[CLUBS : 
 2*]],Tableau3[Points7],"&gt;0")+COUNTIFS(Tableau4[Club],Tableau_2_Etoiles[[#This Row],[CLUBS : 
 2*]],Tableau4[Points7],"&gt;0")+COUNTIFS(Tableau5[Club],Tableau_2_Etoiles[[#This Row],[CLUBS : 
 2*]],Tableau5[Points7],"&gt;0")+COUNTIFS(Tableau6[Club],Tableau_2_Etoiles[[#This Row],[CLUBS : 
 2*]],Tableau6[Points7],"&gt;0")+COUNTIFS(Tableau7[Club],Tableau_2_Etoiles[[#This Row],[CLUBS : 
 2*]],Tableau7[Points7],"&gt;0")+COUNTIFS(Tableau8[Club],Tableau_2_Etoiles[[#This Row],[CLUBS : 
 2*]],Tableau8[Points7],"&gt;0")</f>
        <v>2</v>
      </c>
      <c r="L23" s="97">
        <f>SUMIF(Tableau1[Club],Tableau_2_Etoiles[[#This Row],[CLUBS : 
 2*]],Tableau1[Points7])+SUMIF(Tableau2[Club],Tableau_2_Etoiles[[#This Row],[CLUBS : 
 2*]],Tableau2[Points7])+SUMIF(Tableau3[Club],Tableau_2_Etoiles[[#This Row],[CLUBS : 
 2*]],Tableau3[Points7])+SUMIF(Tableau4[Club],Tableau_2_Etoiles[[#This Row],[CLUBS : 
 2*]],Tableau4[Points7])+SUMIF(Tableau5[Club],Tableau_2_Etoiles[[#This Row],[CLUBS : 
 2*]],Tableau5[Points7])+SUMIF(Tableau6[Club],Tableau_2_Etoiles[[#This Row],[CLUBS : 
 2*]],Tableau6[Points7])+SUMIF(Tableau7[Club],Tableau_2_Etoiles[[#This Row],[CLUBS : 
 2*]],Tableau7[Points7])+SUMIF(Tableau8[Club],Tableau_2_Etoiles[[#This Row],[CLUBS : 
 2*]],Tableau8[Points7])</f>
        <v>52.5</v>
      </c>
      <c r="M23" s="99">
        <f>Tableau_2_Etoiles[[#This Row],[Engagés Etape n°1]]+Tableau_2_Etoiles[[#This Row],[Engagés Etape n°2]]+Tableau_2_Etoiles[[#This Row],[Engagés Etape n°3]]+Tableau_2_Etoiles[[#This Row],[Engagés Etape n°4]]</f>
        <v>32</v>
      </c>
      <c r="N23" s="100">
        <f>SUM(Tableau_2_Etoiles[[#This Row],[Points Etape n°1]],Tableau_2_Etoiles[[#This Row],[Points Etape n°2]],Tableau_2_Etoiles[[#This Row],[Points Etape n°3]],Tableau_2_Etoiles[[#This Row],[Points Etape n°4]])</f>
        <v>1881</v>
      </c>
      <c r="O23" s="101">
        <f>IF(Tableau_2_Etoiles[[#This Row],[TOTAL DES ENGAGES]]=0,0,PRODUCT(Tableau_2_Etoiles[[#This Row],[TOTAL POINTS]],1/Tableau_2_Etoiles[[#This Row],[TOTAL DES ENGAGES]]))</f>
        <v>58.78125</v>
      </c>
    </row>
    <row r="24" spans="1:15" ht="13.5" x14ac:dyDescent="0.25">
      <c r="A24" s="103">
        <f>RANK(Tableau_2_Etoiles[[#This Row],[TOTAL POINTS]],Tableau_2_Etoiles[TOTAL POINTS])</f>
        <v>19</v>
      </c>
      <c r="B24" s="110" t="s">
        <v>380</v>
      </c>
      <c r="C24" s="30" t="s">
        <v>5037</v>
      </c>
      <c r="D24" s="15" t="s">
        <v>714</v>
      </c>
      <c r="E24" s="95">
        <f>COUNTIFS(Tableau1[Club],Tableau_2_Etoiles[[#This Row],[CLUBS : 
 2*]],Tableau1[Points],"&gt;0")+COUNTIFS(Tableau2[Club],Tableau_2_Etoiles[[#This Row],[CLUBS : 
 2*]],Tableau2[Points],"&gt;0")+COUNTIFS(Tableau3[Club],Tableau_2_Etoiles[[#This Row],[CLUBS : 
 2*]],Tableau3[Points],"&gt;0")+COUNTIFS(Tableau4[Club],Tableau_2_Etoiles[[#This Row],[CLUBS : 
 2*]],Tableau4[Points],"&gt;0")+COUNTIFS(Tableau5[Club],Tableau_2_Etoiles[[#This Row],[CLUBS : 
 2*]],Tableau5[Points],"&gt;0")+COUNTIFS(Tableau6[Club],Tableau_2_Etoiles[[#This Row],[CLUBS : 
 2*]],Tableau6[Points],"&gt;0")+COUNTIFS(Tableau7[Club],Tableau_2_Etoiles[[#This Row],[CLUBS : 
 2*]],Tableau7[Points],"&gt;0")+COUNTIFS(Tableau8[Club],Tableau_2_Etoiles[[#This Row],[CLUBS : 
 2*]],Tableau8[Points],"&gt;0")</f>
        <v>11</v>
      </c>
      <c r="F24" s="96">
        <f>SUMIF(Tableau1[Club],Tableau_2_Etoiles[[#This Row],[CLUBS : 
 2*]],Tableau1[Points])+SUMIF(Tableau2[Club],Tableau_2_Etoiles[[#This Row],[CLUBS : 
 2*]],Tableau2[Points])+SUMIF(Tableau3[Club],Tableau_2_Etoiles[[#This Row],[CLUBS : 
 2*]],Tableau3[Points])+SUMIF(Tableau4[Club],Tableau_2_Etoiles[[#This Row],[CLUBS : 
 2*]],Tableau4[Points])+SUMIF(Tableau5[Club],Tableau_2_Etoiles[[#This Row],[CLUBS : 
 2*]],Tableau5[Points])+SUMIF(Tableau6[Club],Tableau_2_Etoiles[[#This Row],[CLUBS : 
 2*]],Tableau6[Points])+SUMIF(Tableau7[Club],Tableau_2_Etoiles[[#This Row],[CLUBS : 
 2*]],Tableau7[Points])+SUMIF(Tableau8[Club],Tableau_2_Etoiles[[#This Row],[CLUBS : 
 2*]],Tableau8[Points])</f>
        <v>928</v>
      </c>
      <c r="G24" s="97">
        <f>COUNTIFS(Tableau1[Club],Tableau_2_Etoiles[[#This Row],[CLUBS : 
 2*]],Tableau1[Points3],"&gt;0")+COUNTIFS(Tableau2[Club],Tableau_2_Etoiles[[#This Row],[CLUBS : 
 2*]],Tableau2[Points3],"&gt;0")+COUNTIFS(Tableau3[Club],Tableau_2_Etoiles[[#This Row],[CLUBS : 
 2*]],Tableau3[Points3],"&gt;0")+COUNTIFS(Tableau4[Club],Tableau_2_Etoiles[[#This Row],[CLUBS : 
 2*]],Tableau4[Points3],"&gt;0")+COUNTIFS(Tableau5[Club],Tableau_2_Etoiles[[#This Row],[CLUBS : 
 2*]],Tableau5[Points3],"&gt;0")+COUNTIFS(Tableau6[Club],Tableau_2_Etoiles[[#This Row],[CLUBS : 
 2*]],Tableau6[Points3],"&gt;0")+COUNTIFS(Tableau7[Club],Tableau_2_Etoiles[[#This Row],[CLUBS : 
 2*]],Tableau7[Points3],"&gt;0")+COUNTIFS(Tableau8[Club],Tableau_2_Etoiles[[#This Row],[CLUBS : 
 2*]],Tableau8[Points3],"&gt;0")</f>
        <v>8</v>
      </c>
      <c r="H24" s="98">
        <f>SUMIF(Tableau1[Club],Tableau_2_Etoiles[[#This Row],[CLUBS : 
 2*]],Tableau1[Points3])+SUMIF(Tableau2[Club],Tableau_2_Etoiles[[#This Row],[CLUBS : 
 2*]],Tableau2[Points3])+SUMIF(Tableau3[Club],Tableau_2_Etoiles[[#This Row],[CLUBS : 
 2*]],Tableau3[Points3])+SUMIF(Tableau4[Club],Tableau_2_Etoiles[[#This Row],[CLUBS : 
 2*]],Tableau4[Points3])+SUMIF(Tableau5[Club],Tableau_2_Etoiles[[#This Row],[CLUBS : 
 2*]],Tableau5[Points3])+SUMIF(Tableau6[Club],Tableau_2_Etoiles[[#This Row],[CLUBS : 
 2*]],Tableau6[Points3])+SUMIF(Tableau7[Club],Tableau_2_Etoiles[[#This Row],[CLUBS : 
 2*]],Tableau7[Points3])+SUMIF(Tableau8[Club],Tableau_2_Etoiles[[#This Row],[CLUBS : 
 2*]],Tableau8[Points3])</f>
        <v>267</v>
      </c>
      <c r="I24" s="95">
        <f>COUNTIFS(Tableau1[Club],Tableau_2_Etoiles[[#This Row],[CLUBS : 
 2*]],Tableau1[Points5],"&gt;0")+COUNTIFS(Tableau2[Club],Tableau_2_Etoiles[[#This Row],[CLUBS : 
 2*]],Tableau2[Points5],"&gt;0")+COUNTIFS(Tableau3[Club],Tableau_2_Etoiles[[#This Row],[CLUBS : 
 2*]],Tableau3[Points5],"&gt;0")+COUNTIFS(Tableau4[Club],Tableau_2_Etoiles[[#This Row],[CLUBS : 
 2*]],Tableau4[Points5],"&gt;0")+COUNTIFS(Tableau5[Club],Tableau_2_Etoiles[[#This Row],[CLUBS : 
 2*]],Tableau5[Points5],"&gt;0")+COUNTIFS(Tableau6[Club],Tableau_2_Etoiles[[#This Row],[CLUBS : 
 2*]],Tableau6[Points5],"&gt;0")+COUNTIFS(Tableau7[Club],Tableau_2_Etoiles[[#This Row],[CLUBS : 
 2*]],Tableau7[Points5],"&gt;0")+COUNTIFS(Tableau8[Club],Tableau_2_Etoiles[[#This Row],[CLUBS : 
 2*]],Tableau8[Points5],"&gt;0")</f>
        <v>9</v>
      </c>
      <c r="J24" s="97">
        <f>SUMIF(Tableau1[Club],Tableau_2_Etoiles[[#This Row],[CLUBS : 
 2*]],Tableau1[Points5])+SUMIF(Tableau2[Club],Tableau_2_Etoiles[[#This Row],[CLUBS : 
 2*]],Tableau2[Points5])+SUMIF(Tableau3[Club],Tableau_2_Etoiles[[#This Row],[CLUBS : 
 2*]],Tableau3[Points5])+SUMIF(Tableau4[Club],Tableau_2_Etoiles[[#This Row],[CLUBS : 
 2*]],Tableau4[Points5])+SUMIF(Tableau5[Club],Tableau_2_Etoiles[[#This Row],[CLUBS : 
 2*]],Tableau5[Points5])+SUMIF(Tableau6[Club],Tableau_2_Etoiles[[#This Row],[CLUBS : 
 2*]],Tableau6[Points5])+SUMIF(Tableau7[Club],Tableau_2_Etoiles[[#This Row],[CLUBS : 
 2*]],Tableau7[Points5])+SUMIF(Tableau8[Club],Tableau_2_Etoiles[[#This Row],[CLUBS : 
 2*]],Tableau8[Points5])</f>
        <v>470</v>
      </c>
      <c r="K24" s="97">
        <f>COUNTIFS(Tableau1[Club],Tableau_2_Etoiles[[#This Row],[CLUBS : 
 2*]],Tableau1[Points7],"&gt;0")+COUNTIFS(Tableau2[Club],Tableau_2_Etoiles[[#This Row],[CLUBS : 
 2*]],Tableau2[Points7],"&gt;0")+COUNTIFS(Tableau3[Club],Tableau_2_Etoiles[[#This Row],[CLUBS : 
 2*]],Tableau3[Points7],"&gt;0")+COUNTIFS(Tableau4[Club],Tableau_2_Etoiles[[#This Row],[CLUBS : 
 2*]],Tableau4[Points7],"&gt;0")+COUNTIFS(Tableau5[Club],Tableau_2_Etoiles[[#This Row],[CLUBS : 
 2*]],Tableau5[Points7],"&gt;0")+COUNTIFS(Tableau6[Club],Tableau_2_Etoiles[[#This Row],[CLUBS : 
 2*]],Tableau6[Points7],"&gt;0")+COUNTIFS(Tableau7[Club],Tableau_2_Etoiles[[#This Row],[CLUBS : 
 2*]],Tableau7[Points7],"&gt;0")+COUNTIFS(Tableau8[Club],Tableau_2_Etoiles[[#This Row],[CLUBS : 
 2*]],Tableau8[Points7],"&gt;0")</f>
        <v>6</v>
      </c>
      <c r="L24" s="97">
        <f>SUMIF(Tableau1[Club],Tableau_2_Etoiles[[#This Row],[CLUBS : 
 2*]],Tableau1[Points7])+SUMIF(Tableau2[Club],Tableau_2_Etoiles[[#This Row],[CLUBS : 
 2*]],Tableau2[Points7])+SUMIF(Tableau3[Club],Tableau_2_Etoiles[[#This Row],[CLUBS : 
 2*]],Tableau3[Points7])+SUMIF(Tableau4[Club],Tableau_2_Etoiles[[#This Row],[CLUBS : 
 2*]],Tableau4[Points7])+SUMIF(Tableau5[Club],Tableau_2_Etoiles[[#This Row],[CLUBS : 
 2*]],Tableau5[Points7])+SUMIF(Tableau6[Club],Tableau_2_Etoiles[[#This Row],[CLUBS : 
 2*]],Tableau6[Points7])+SUMIF(Tableau7[Club],Tableau_2_Etoiles[[#This Row],[CLUBS : 
 2*]],Tableau7[Points7])+SUMIF(Tableau8[Club],Tableau_2_Etoiles[[#This Row],[CLUBS : 
 2*]],Tableau8[Points7])</f>
        <v>186</v>
      </c>
      <c r="M24" s="99">
        <f>Tableau_2_Etoiles[[#This Row],[Engagés Etape n°1]]+Tableau_2_Etoiles[[#This Row],[Engagés Etape n°2]]+Tableau_2_Etoiles[[#This Row],[Engagés Etape n°3]]+Tableau_2_Etoiles[[#This Row],[Engagés Etape n°4]]</f>
        <v>34</v>
      </c>
      <c r="N24" s="100">
        <f>SUM(Tableau_2_Etoiles[[#This Row],[Points Etape n°1]],Tableau_2_Etoiles[[#This Row],[Points Etape n°2]],Tableau_2_Etoiles[[#This Row],[Points Etape n°3]],Tableau_2_Etoiles[[#This Row],[Points Etape n°4]])</f>
        <v>1851</v>
      </c>
      <c r="O24" s="101">
        <f>IF(Tableau_2_Etoiles[[#This Row],[TOTAL DES ENGAGES]]=0,0,PRODUCT(Tableau_2_Etoiles[[#This Row],[TOTAL POINTS]],1/Tableau_2_Etoiles[[#This Row],[TOTAL DES ENGAGES]]))</f>
        <v>54.441176470588232</v>
      </c>
    </row>
    <row r="25" spans="1:15" ht="13.5" x14ac:dyDescent="0.25">
      <c r="A25" s="103">
        <f>RANK(Tableau_2_Etoiles[[#This Row],[TOTAL POINTS]],Tableau_2_Etoiles[TOTAL POINTS])</f>
        <v>20</v>
      </c>
      <c r="B25" s="30" t="s">
        <v>2919</v>
      </c>
      <c r="C25" s="30" t="s">
        <v>5037</v>
      </c>
      <c r="D25" s="15" t="s">
        <v>2957</v>
      </c>
      <c r="E25" s="95">
        <f>COUNTIFS(Tableau1[Club],Tableau_2_Etoiles[[#This Row],[CLUBS : 
 2*]],Tableau1[Points],"&gt;0")+COUNTIFS(Tableau2[Club],Tableau_2_Etoiles[[#This Row],[CLUBS : 
 2*]],Tableau2[Points],"&gt;0")+COUNTIFS(Tableau3[Club],Tableau_2_Etoiles[[#This Row],[CLUBS : 
 2*]],Tableau3[Points],"&gt;0")+COUNTIFS(Tableau4[Club],Tableau_2_Etoiles[[#This Row],[CLUBS : 
 2*]],Tableau4[Points],"&gt;0")+COUNTIFS(Tableau5[Club],Tableau_2_Etoiles[[#This Row],[CLUBS : 
 2*]],Tableau5[Points],"&gt;0")+COUNTIFS(Tableau6[Club],Tableau_2_Etoiles[[#This Row],[CLUBS : 
 2*]],Tableau6[Points],"&gt;0")+COUNTIFS(Tableau7[Club],Tableau_2_Etoiles[[#This Row],[CLUBS : 
 2*]],Tableau7[Points],"&gt;0")+COUNTIFS(Tableau8[Club],Tableau_2_Etoiles[[#This Row],[CLUBS : 
 2*]],Tableau8[Points],"&gt;0")</f>
        <v>9</v>
      </c>
      <c r="F25" s="96">
        <f>SUMIF(Tableau1[Club],Tableau_2_Etoiles[[#This Row],[CLUBS : 
 2*]],Tableau1[Points])+SUMIF(Tableau2[Club],Tableau_2_Etoiles[[#This Row],[CLUBS : 
 2*]],Tableau2[Points])+SUMIF(Tableau3[Club],Tableau_2_Etoiles[[#This Row],[CLUBS : 
 2*]],Tableau3[Points])+SUMIF(Tableau4[Club],Tableau_2_Etoiles[[#This Row],[CLUBS : 
 2*]],Tableau4[Points])+SUMIF(Tableau5[Club],Tableau_2_Etoiles[[#This Row],[CLUBS : 
 2*]],Tableau5[Points])+SUMIF(Tableau6[Club],Tableau_2_Etoiles[[#This Row],[CLUBS : 
 2*]],Tableau6[Points])+SUMIF(Tableau7[Club],Tableau_2_Etoiles[[#This Row],[CLUBS : 
 2*]],Tableau7[Points])+SUMIF(Tableau8[Club],Tableau_2_Etoiles[[#This Row],[CLUBS : 
 2*]],Tableau8[Points])</f>
        <v>978</v>
      </c>
      <c r="G25" s="97">
        <f>COUNTIFS(Tableau1[Club],Tableau_2_Etoiles[[#This Row],[CLUBS : 
 2*]],Tableau1[Points3],"&gt;0")+COUNTIFS(Tableau2[Club],Tableau_2_Etoiles[[#This Row],[CLUBS : 
 2*]],Tableau2[Points3],"&gt;0")+COUNTIFS(Tableau3[Club],Tableau_2_Etoiles[[#This Row],[CLUBS : 
 2*]],Tableau3[Points3],"&gt;0")+COUNTIFS(Tableau4[Club],Tableau_2_Etoiles[[#This Row],[CLUBS : 
 2*]],Tableau4[Points3],"&gt;0")+COUNTIFS(Tableau5[Club],Tableau_2_Etoiles[[#This Row],[CLUBS : 
 2*]],Tableau5[Points3],"&gt;0")+COUNTIFS(Tableau6[Club],Tableau_2_Etoiles[[#This Row],[CLUBS : 
 2*]],Tableau6[Points3],"&gt;0")+COUNTIFS(Tableau7[Club],Tableau_2_Etoiles[[#This Row],[CLUBS : 
 2*]],Tableau7[Points3],"&gt;0")+COUNTIFS(Tableau8[Club],Tableau_2_Etoiles[[#This Row],[CLUBS : 
 2*]],Tableau8[Points3],"&gt;0")</f>
        <v>8</v>
      </c>
      <c r="H25" s="98">
        <f>SUMIF(Tableau1[Club],Tableau_2_Etoiles[[#This Row],[CLUBS : 
 2*]],Tableau1[Points3])+SUMIF(Tableau2[Club],Tableau_2_Etoiles[[#This Row],[CLUBS : 
 2*]],Tableau2[Points3])+SUMIF(Tableau3[Club],Tableau_2_Etoiles[[#This Row],[CLUBS : 
 2*]],Tableau3[Points3])+SUMIF(Tableau4[Club],Tableau_2_Etoiles[[#This Row],[CLUBS : 
 2*]],Tableau4[Points3])+SUMIF(Tableau5[Club],Tableau_2_Etoiles[[#This Row],[CLUBS : 
 2*]],Tableau5[Points3])+SUMIF(Tableau6[Club],Tableau_2_Etoiles[[#This Row],[CLUBS : 
 2*]],Tableau6[Points3])+SUMIF(Tableau7[Club],Tableau_2_Etoiles[[#This Row],[CLUBS : 
 2*]],Tableau7[Points3])+SUMIF(Tableau8[Club],Tableau_2_Etoiles[[#This Row],[CLUBS : 
 2*]],Tableau8[Points3])</f>
        <v>325.5</v>
      </c>
      <c r="I25" s="95">
        <f>COUNTIFS(Tableau1[Club],Tableau_2_Etoiles[[#This Row],[CLUBS : 
 2*]],Tableau1[Points5],"&gt;0")+COUNTIFS(Tableau2[Club],Tableau_2_Etoiles[[#This Row],[CLUBS : 
 2*]],Tableau2[Points5],"&gt;0")+COUNTIFS(Tableau3[Club],Tableau_2_Etoiles[[#This Row],[CLUBS : 
 2*]],Tableau3[Points5],"&gt;0")+COUNTIFS(Tableau4[Club],Tableau_2_Etoiles[[#This Row],[CLUBS : 
 2*]],Tableau4[Points5],"&gt;0")+COUNTIFS(Tableau5[Club],Tableau_2_Etoiles[[#This Row],[CLUBS : 
 2*]],Tableau5[Points5],"&gt;0")+COUNTIFS(Tableau6[Club],Tableau_2_Etoiles[[#This Row],[CLUBS : 
 2*]],Tableau6[Points5],"&gt;0")+COUNTIFS(Tableau7[Club],Tableau_2_Etoiles[[#This Row],[CLUBS : 
 2*]],Tableau7[Points5],"&gt;0")+COUNTIFS(Tableau8[Club],Tableau_2_Etoiles[[#This Row],[CLUBS : 
 2*]],Tableau8[Points5],"&gt;0")</f>
        <v>5</v>
      </c>
      <c r="J25" s="97">
        <f>SUMIF(Tableau1[Club],Tableau_2_Etoiles[[#This Row],[CLUBS : 
 2*]],Tableau1[Points5])+SUMIF(Tableau2[Club],Tableau_2_Etoiles[[#This Row],[CLUBS : 
 2*]],Tableau2[Points5])+SUMIF(Tableau3[Club],Tableau_2_Etoiles[[#This Row],[CLUBS : 
 2*]],Tableau3[Points5])+SUMIF(Tableau4[Club],Tableau_2_Etoiles[[#This Row],[CLUBS : 
 2*]],Tableau4[Points5])+SUMIF(Tableau5[Club],Tableau_2_Etoiles[[#This Row],[CLUBS : 
 2*]],Tableau5[Points5])+SUMIF(Tableau6[Club],Tableau_2_Etoiles[[#This Row],[CLUBS : 
 2*]],Tableau6[Points5])+SUMIF(Tableau7[Club],Tableau_2_Etoiles[[#This Row],[CLUBS : 
 2*]],Tableau7[Points5])+SUMIF(Tableau8[Club],Tableau_2_Etoiles[[#This Row],[CLUBS : 
 2*]],Tableau8[Points5])</f>
        <v>234</v>
      </c>
      <c r="K25" s="97">
        <f>COUNTIFS(Tableau1[Club],Tableau_2_Etoiles[[#This Row],[CLUBS : 
 2*]],Tableau1[Points7],"&gt;0")+COUNTIFS(Tableau2[Club],Tableau_2_Etoiles[[#This Row],[CLUBS : 
 2*]],Tableau2[Points7],"&gt;0")+COUNTIFS(Tableau3[Club],Tableau_2_Etoiles[[#This Row],[CLUBS : 
 2*]],Tableau3[Points7],"&gt;0")+COUNTIFS(Tableau4[Club],Tableau_2_Etoiles[[#This Row],[CLUBS : 
 2*]],Tableau4[Points7],"&gt;0")+COUNTIFS(Tableau5[Club],Tableau_2_Etoiles[[#This Row],[CLUBS : 
 2*]],Tableau5[Points7],"&gt;0")+COUNTIFS(Tableau6[Club],Tableau_2_Etoiles[[#This Row],[CLUBS : 
 2*]],Tableau6[Points7],"&gt;0")+COUNTIFS(Tableau7[Club],Tableau_2_Etoiles[[#This Row],[CLUBS : 
 2*]],Tableau7[Points7],"&gt;0")+COUNTIFS(Tableau8[Club],Tableau_2_Etoiles[[#This Row],[CLUBS : 
 2*]],Tableau8[Points7],"&gt;0")</f>
        <v>6</v>
      </c>
      <c r="L25" s="97">
        <f>SUMIF(Tableau1[Club],Tableau_2_Etoiles[[#This Row],[CLUBS : 
 2*]],Tableau1[Points7])+SUMIF(Tableau2[Club],Tableau_2_Etoiles[[#This Row],[CLUBS : 
 2*]],Tableau2[Points7])+SUMIF(Tableau3[Club],Tableau_2_Etoiles[[#This Row],[CLUBS : 
 2*]],Tableau3[Points7])+SUMIF(Tableau4[Club],Tableau_2_Etoiles[[#This Row],[CLUBS : 
 2*]],Tableau4[Points7])+SUMIF(Tableau5[Club],Tableau_2_Etoiles[[#This Row],[CLUBS : 
 2*]],Tableau5[Points7])+SUMIF(Tableau6[Club],Tableau_2_Etoiles[[#This Row],[CLUBS : 
 2*]],Tableau6[Points7])+SUMIF(Tableau7[Club],Tableau_2_Etoiles[[#This Row],[CLUBS : 
 2*]],Tableau7[Points7])+SUMIF(Tableau8[Club],Tableau_2_Etoiles[[#This Row],[CLUBS : 
 2*]],Tableau8[Points7])</f>
        <v>201</v>
      </c>
      <c r="M25" s="99">
        <f>Tableau_2_Etoiles[[#This Row],[Engagés Etape n°1]]+Tableau_2_Etoiles[[#This Row],[Engagés Etape n°2]]+Tableau_2_Etoiles[[#This Row],[Engagés Etape n°3]]+Tableau_2_Etoiles[[#This Row],[Engagés Etape n°4]]</f>
        <v>28</v>
      </c>
      <c r="N25" s="100">
        <f>SUM(Tableau_2_Etoiles[[#This Row],[Points Etape n°1]],Tableau_2_Etoiles[[#This Row],[Points Etape n°2]],Tableau_2_Etoiles[[#This Row],[Points Etape n°3]],Tableau_2_Etoiles[[#This Row],[Points Etape n°4]])</f>
        <v>1738.5</v>
      </c>
      <c r="O25" s="101">
        <f>IF(Tableau_2_Etoiles[[#This Row],[TOTAL DES ENGAGES]]=0,0,PRODUCT(Tableau_2_Etoiles[[#This Row],[TOTAL POINTS]],1/Tableau_2_Etoiles[[#This Row],[TOTAL DES ENGAGES]]))</f>
        <v>62.089285714285708</v>
      </c>
    </row>
    <row r="26" spans="1:15" ht="13.5" x14ac:dyDescent="0.25">
      <c r="A26" s="103">
        <f>RANK(Tableau_2_Etoiles[[#This Row],[TOTAL POINTS]],Tableau_2_Etoiles[TOTAL POINTS])</f>
        <v>21</v>
      </c>
      <c r="B26" s="30" t="s">
        <v>37</v>
      </c>
      <c r="C26" s="30" t="s">
        <v>5037</v>
      </c>
      <c r="D26" s="15" t="s">
        <v>714</v>
      </c>
      <c r="E26" s="95">
        <f>COUNTIFS(Tableau1[Club],Tableau_2_Etoiles[[#This Row],[CLUBS : 
 2*]],Tableau1[Points],"&gt;0")+COUNTIFS(Tableau2[Club],Tableau_2_Etoiles[[#This Row],[CLUBS : 
 2*]],Tableau2[Points],"&gt;0")+COUNTIFS(Tableau3[Club],Tableau_2_Etoiles[[#This Row],[CLUBS : 
 2*]],Tableau3[Points],"&gt;0")+COUNTIFS(Tableau4[Club],Tableau_2_Etoiles[[#This Row],[CLUBS : 
 2*]],Tableau4[Points],"&gt;0")+COUNTIFS(Tableau5[Club],Tableau_2_Etoiles[[#This Row],[CLUBS : 
 2*]],Tableau5[Points],"&gt;0")+COUNTIFS(Tableau6[Club],Tableau_2_Etoiles[[#This Row],[CLUBS : 
 2*]],Tableau6[Points],"&gt;0")+COUNTIFS(Tableau7[Club],Tableau_2_Etoiles[[#This Row],[CLUBS : 
 2*]],Tableau7[Points],"&gt;0")+COUNTIFS(Tableau8[Club],Tableau_2_Etoiles[[#This Row],[CLUBS : 
 2*]],Tableau8[Points],"&gt;0")</f>
        <v>16</v>
      </c>
      <c r="F26" s="96">
        <f>SUMIF(Tableau1[Club],Tableau_2_Etoiles[[#This Row],[CLUBS : 
 2*]],Tableau1[Points])+SUMIF(Tableau2[Club],Tableau_2_Etoiles[[#This Row],[CLUBS : 
 2*]],Tableau2[Points])+SUMIF(Tableau3[Club],Tableau_2_Etoiles[[#This Row],[CLUBS : 
 2*]],Tableau3[Points])+SUMIF(Tableau4[Club],Tableau_2_Etoiles[[#This Row],[CLUBS : 
 2*]],Tableau4[Points])+SUMIF(Tableau5[Club],Tableau_2_Etoiles[[#This Row],[CLUBS : 
 2*]],Tableau5[Points])+SUMIF(Tableau6[Club],Tableau_2_Etoiles[[#This Row],[CLUBS : 
 2*]],Tableau6[Points])+SUMIF(Tableau7[Club],Tableau_2_Etoiles[[#This Row],[CLUBS : 
 2*]],Tableau7[Points])+SUMIF(Tableau8[Club],Tableau_2_Etoiles[[#This Row],[CLUBS : 
 2*]],Tableau8[Points])</f>
        <v>1196</v>
      </c>
      <c r="G26" s="97">
        <f>COUNTIFS(Tableau1[Club],Tableau_2_Etoiles[[#This Row],[CLUBS : 
 2*]],Tableau1[Points3],"&gt;0")+COUNTIFS(Tableau2[Club],Tableau_2_Etoiles[[#This Row],[CLUBS : 
 2*]],Tableau2[Points3],"&gt;0")+COUNTIFS(Tableau3[Club],Tableau_2_Etoiles[[#This Row],[CLUBS : 
 2*]],Tableau3[Points3],"&gt;0")+COUNTIFS(Tableau4[Club],Tableau_2_Etoiles[[#This Row],[CLUBS : 
 2*]],Tableau4[Points3],"&gt;0")+COUNTIFS(Tableau5[Club],Tableau_2_Etoiles[[#This Row],[CLUBS : 
 2*]],Tableau5[Points3],"&gt;0")+COUNTIFS(Tableau6[Club],Tableau_2_Etoiles[[#This Row],[CLUBS : 
 2*]],Tableau6[Points3],"&gt;0")+COUNTIFS(Tableau7[Club],Tableau_2_Etoiles[[#This Row],[CLUBS : 
 2*]],Tableau7[Points3],"&gt;0")+COUNTIFS(Tableau8[Club],Tableau_2_Etoiles[[#This Row],[CLUBS : 
 2*]],Tableau8[Points3],"&gt;0")</f>
        <v>2</v>
      </c>
      <c r="H26" s="98">
        <f>SUMIF(Tableau1[Club],Tableau_2_Etoiles[[#This Row],[CLUBS : 
 2*]],Tableau1[Points3])+SUMIF(Tableau2[Club],Tableau_2_Etoiles[[#This Row],[CLUBS : 
 2*]],Tableau2[Points3])+SUMIF(Tableau3[Club],Tableau_2_Etoiles[[#This Row],[CLUBS : 
 2*]],Tableau3[Points3])+SUMIF(Tableau4[Club],Tableau_2_Etoiles[[#This Row],[CLUBS : 
 2*]],Tableau4[Points3])+SUMIF(Tableau5[Club],Tableau_2_Etoiles[[#This Row],[CLUBS : 
 2*]],Tableau5[Points3])+SUMIF(Tableau6[Club],Tableau_2_Etoiles[[#This Row],[CLUBS : 
 2*]],Tableau6[Points3])+SUMIF(Tableau7[Club],Tableau_2_Etoiles[[#This Row],[CLUBS : 
 2*]],Tableau7[Points3])+SUMIF(Tableau8[Club],Tableau_2_Etoiles[[#This Row],[CLUBS : 
 2*]],Tableau8[Points3])</f>
        <v>30</v>
      </c>
      <c r="I26" s="95">
        <f>COUNTIFS(Tableau1[Club],Tableau_2_Etoiles[[#This Row],[CLUBS : 
 2*]],Tableau1[Points5],"&gt;0")+COUNTIFS(Tableau2[Club],Tableau_2_Etoiles[[#This Row],[CLUBS : 
 2*]],Tableau2[Points5],"&gt;0")+COUNTIFS(Tableau3[Club],Tableau_2_Etoiles[[#This Row],[CLUBS : 
 2*]],Tableau3[Points5],"&gt;0")+COUNTIFS(Tableau4[Club],Tableau_2_Etoiles[[#This Row],[CLUBS : 
 2*]],Tableau4[Points5],"&gt;0")+COUNTIFS(Tableau5[Club],Tableau_2_Etoiles[[#This Row],[CLUBS : 
 2*]],Tableau5[Points5],"&gt;0")+COUNTIFS(Tableau6[Club],Tableau_2_Etoiles[[#This Row],[CLUBS : 
 2*]],Tableau6[Points5],"&gt;0")+COUNTIFS(Tableau7[Club],Tableau_2_Etoiles[[#This Row],[CLUBS : 
 2*]],Tableau7[Points5],"&gt;0")+COUNTIFS(Tableau8[Club],Tableau_2_Etoiles[[#This Row],[CLUBS : 
 2*]],Tableau8[Points5],"&gt;0")</f>
        <v>2</v>
      </c>
      <c r="J26" s="97">
        <f>SUMIF(Tableau1[Club],Tableau_2_Etoiles[[#This Row],[CLUBS : 
 2*]],Tableau1[Points5])+SUMIF(Tableau2[Club],Tableau_2_Etoiles[[#This Row],[CLUBS : 
 2*]],Tableau2[Points5])+SUMIF(Tableau3[Club],Tableau_2_Etoiles[[#This Row],[CLUBS : 
 2*]],Tableau3[Points5])+SUMIF(Tableau4[Club],Tableau_2_Etoiles[[#This Row],[CLUBS : 
 2*]],Tableau4[Points5])+SUMIF(Tableau5[Club],Tableau_2_Etoiles[[#This Row],[CLUBS : 
 2*]],Tableau5[Points5])+SUMIF(Tableau6[Club],Tableau_2_Etoiles[[#This Row],[CLUBS : 
 2*]],Tableau6[Points5])+SUMIF(Tableau7[Club],Tableau_2_Etoiles[[#This Row],[CLUBS : 
 2*]],Tableau7[Points5])+SUMIF(Tableau8[Club],Tableau_2_Etoiles[[#This Row],[CLUBS : 
 2*]],Tableau8[Points5])</f>
        <v>50</v>
      </c>
      <c r="K26" s="97">
        <f>COUNTIFS(Tableau1[Club],Tableau_2_Etoiles[[#This Row],[CLUBS : 
 2*]],Tableau1[Points7],"&gt;0")+COUNTIFS(Tableau2[Club],Tableau_2_Etoiles[[#This Row],[CLUBS : 
 2*]],Tableau2[Points7],"&gt;0")+COUNTIFS(Tableau3[Club],Tableau_2_Etoiles[[#This Row],[CLUBS : 
 2*]],Tableau3[Points7],"&gt;0")+COUNTIFS(Tableau4[Club],Tableau_2_Etoiles[[#This Row],[CLUBS : 
 2*]],Tableau4[Points7],"&gt;0")+COUNTIFS(Tableau5[Club],Tableau_2_Etoiles[[#This Row],[CLUBS : 
 2*]],Tableau5[Points7],"&gt;0")+COUNTIFS(Tableau6[Club],Tableau_2_Etoiles[[#This Row],[CLUBS : 
 2*]],Tableau6[Points7],"&gt;0")+COUNTIFS(Tableau7[Club],Tableau_2_Etoiles[[#This Row],[CLUBS : 
 2*]],Tableau7[Points7],"&gt;0")+COUNTIFS(Tableau8[Club],Tableau_2_Etoiles[[#This Row],[CLUBS : 
 2*]],Tableau8[Points7],"&gt;0")</f>
        <v>3</v>
      </c>
      <c r="L26" s="97">
        <f>SUMIF(Tableau1[Club],Tableau_2_Etoiles[[#This Row],[CLUBS : 
 2*]],Tableau1[Points7])+SUMIF(Tableau2[Club],Tableau_2_Etoiles[[#This Row],[CLUBS : 
 2*]],Tableau2[Points7])+SUMIF(Tableau3[Club],Tableau_2_Etoiles[[#This Row],[CLUBS : 
 2*]],Tableau3[Points7])+SUMIF(Tableau4[Club],Tableau_2_Etoiles[[#This Row],[CLUBS : 
 2*]],Tableau4[Points7])+SUMIF(Tableau5[Club],Tableau_2_Etoiles[[#This Row],[CLUBS : 
 2*]],Tableau5[Points7])+SUMIF(Tableau6[Club],Tableau_2_Etoiles[[#This Row],[CLUBS : 
 2*]],Tableau6[Points7])+SUMIF(Tableau7[Club],Tableau_2_Etoiles[[#This Row],[CLUBS : 
 2*]],Tableau7[Points7])+SUMIF(Tableau8[Club],Tableau_2_Etoiles[[#This Row],[CLUBS : 
 2*]],Tableau8[Points7])</f>
        <v>58.5</v>
      </c>
      <c r="M26" s="99">
        <f>Tableau_2_Etoiles[[#This Row],[Engagés Etape n°1]]+Tableau_2_Etoiles[[#This Row],[Engagés Etape n°2]]+Tableau_2_Etoiles[[#This Row],[Engagés Etape n°3]]+Tableau_2_Etoiles[[#This Row],[Engagés Etape n°4]]</f>
        <v>23</v>
      </c>
      <c r="N26" s="100">
        <f>SUM(Tableau_2_Etoiles[[#This Row],[Points Etape n°1]],Tableau_2_Etoiles[[#This Row],[Points Etape n°2]],Tableau_2_Etoiles[[#This Row],[Points Etape n°3]],Tableau_2_Etoiles[[#This Row],[Points Etape n°4]])</f>
        <v>1334.5</v>
      </c>
      <c r="O26" s="101">
        <f>IF(Tableau_2_Etoiles[[#This Row],[TOTAL DES ENGAGES]]=0,0,PRODUCT(Tableau_2_Etoiles[[#This Row],[TOTAL POINTS]],1/Tableau_2_Etoiles[[#This Row],[TOTAL DES ENGAGES]]))</f>
        <v>58.021739130434781</v>
      </c>
    </row>
    <row r="27" spans="1:15" ht="13.5" x14ac:dyDescent="0.25">
      <c r="A27" s="103">
        <f>RANK(Tableau_2_Etoiles[[#This Row],[TOTAL POINTS]],Tableau_2_Etoiles[TOTAL POINTS])</f>
        <v>22</v>
      </c>
      <c r="B27" s="30" t="s">
        <v>17</v>
      </c>
      <c r="C27" s="30" t="s">
        <v>5037</v>
      </c>
      <c r="D27" s="15" t="s">
        <v>714</v>
      </c>
      <c r="E27" s="95">
        <f>COUNTIFS(Tableau1[Club],Tableau_2_Etoiles[[#This Row],[CLUBS : 
 2*]],Tableau1[Points],"&gt;0")+COUNTIFS(Tableau2[Club],Tableau_2_Etoiles[[#This Row],[CLUBS : 
 2*]],Tableau2[Points],"&gt;0")+COUNTIFS(Tableau3[Club],Tableau_2_Etoiles[[#This Row],[CLUBS : 
 2*]],Tableau3[Points],"&gt;0")+COUNTIFS(Tableau4[Club],Tableau_2_Etoiles[[#This Row],[CLUBS : 
 2*]],Tableau4[Points],"&gt;0")+COUNTIFS(Tableau5[Club],Tableau_2_Etoiles[[#This Row],[CLUBS : 
 2*]],Tableau5[Points],"&gt;0")+COUNTIFS(Tableau6[Club],Tableau_2_Etoiles[[#This Row],[CLUBS : 
 2*]],Tableau6[Points],"&gt;0")+COUNTIFS(Tableau7[Club],Tableau_2_Etoiles[[#This Row],[CLUBS : 
 2*]],Tableau7[Points],"&gt;0")+COUNTIFS(Tableau8[Club],Tableau_2_Etoiles[[#This Row],[CLUBS : 
 2*]],Tableau8[Points],"&gt;0")</f>
        <v>19</v>
      </c>
      <c r="F27" s="96">
        <f>SUMIF(Tableau1[Club],Tableau_2_Etoiles[[#This Row],[CLUBS : 
 2*]],Tableau1[Points])+SUMIF(Tableau2[Club],Tableau_2_Etoiles[[#This Row],[CLUBS : 
 2*]],Tableau2[Points])+SUMIF(Tableau3[Club],Tableau_2_Etoiles[[#This Row],[CLUBS : 
 2*]],Tableau3[Points])+SUMIF(Tableau4[Club],Tableau_2_Etoiles[[#This Row],[CLUBS : 
 2*]],Tableau4[Points])+SUMIF(Tableau5[Club],Tableau_2_Etoiles[[#This Row],[CLUBS : 
 2*]],Tableau5[Points])+SUMIF(Tableau6[Club],Tableau_2_Etoiles[[#This Row],[CLUBS : 
 2*]],Tableau6[Points])+SUMIF(Tableau7[Club],Tableau_2_Etoiles[[#This Row],[CLUBS : 
 2*]],Tableau7[Points])+SUMIF(Tableau8[Club],Tableau_2_Etoiles[[#This Row],[CLUBS : 
 2*]],Tableau8[Points])</f>
        <v>1011</v>
      </c>
      <c r="G27" s="97">
        <f>COUNTIFS(Tableau1[Club],Tableau_2_Etoiles[[#This Row],[CLUBS : 
 2*]],Tableau1[Points3],"&gt;0")+COUNTIFS(Tableau2[Club],Tableau_2_Etoiles[[#This Row],[CLUBS : 
 2*]],Tableau2[Points3],"&gt;0")+COUNTIFS(Tableau3[Club],Tableau_2_Etoiles[[#This Row],[CLUBS : 
 2*]],Tableau3[Points3],"&gt;0")+COUNTIFS(Tableau4[Club],Tableau_2_Etoiles[[#This Row],[CLUBS : 
 2*]],Tableau4[Points3],"&gt;0")+COUNTIFS(Tableau5[Club],Tableau_2_Etoiles[[#This Row],[CLUBS : 
 2*]],Tableau5[Points3],"&gt;0")+COUNTIFS(Tableau6[Club],Tableau_2_Etoiles[[#This Row],[CLUBS : 
 2*]],Tableau6[Points3],"&gt;0")+COUNTIFS(Tableau7[Club],Tableau_2_Etoiles[[#This Row],[CLUBS : 
 2*]],Tableau7[Points3],"&gt;0")+COUNTIFS(Tableau8[Club],Tableau_2_Etoiles[[#This Row],[CLUBS : 
 2*]],Tableau8[Points3],"&gt;0")</f>
        <v>5</v>
      </c>
      <c r="H27" s="98">
        <f>SUMIF(Tableau1[Club],Tableau_2_Etoiles[[#This Row],[CLUBS : 
 2*]],Tableau1[Points3])+SUMIF(Tableau2[Club],Tableau_2_Etoiles[[#This Row],[CLUBS : 
 2*]],Tableau2[Points3])+SUMIF(Tableau3[Club],Tableau_2_Etoiles[[#This Row],[CLUBS : 
 2*]],Tableau3[Points3])+SUMIF(Tableau4[Club],Tableau_2_Etoiles[[#This Row],[CLUBS : 
 2*]],Tableau4[Points3])+SUMIF(Tableau5[Club],Tableau_2_Etoiles[[#This Row],[CLUBS : 
 2*]],Tableau5[Points3])+SUMIF(Tableau6[Club],Tableau_2_Etoiles[[#This Row],[CLUBS : 
 2*]],Tableau6[Points3])+SUMIF(Tableau7[Club],Tableau_2_Etoiles[[#This Row],[CLUBS : 
 2*]],Tableau7[Points3])+SUMIF(Tableau8[Club],Tableau_2_Etoiles[[#This Row],[CLUBS : 
 2*]],Tableau8[Points3])</f>
        <v>81</v>
      </c>
      <c r="I27" s="95">
        <f>COUNTIFS(Tableau1[Club],Tableau_2_Etoiles[[#This Row],[CLUBS : 
 2*]],Tableau1[Points5],"&gt;0")+COUNTIFS(Tableau2[Club],Tableau_2_Etoiles[[#This Row],[CLUBS : 
 2*]],Tableau2[Points5],"&gt;0")+COUNTIFS(Tableau3[Club],Tableau_2_Etoiles[[#This Row],[CLUBS : 
 2*]],Tableau3[Points5],"&gt;0")+COUNTIFS(Tableau4[Club],Tableau_2_Etoiles[[#This Row],[CLUBS : 
 2*]],Tableau4[Points5],"&gt;0")+COUNTIFS(Tableau5[Club],Tableau_2_Etoiles[[#This Row],[CLUBS : 
 2*]],Tableau5[Points5],"&gt;0")+COUNTIFS(Tableau6[Club],Tableau_2_Etoiles[[#This Row],[CLUBS : 
 2*]],Tableau6[Points5],"&gt;0")+COUNTIFS(Tableau7[Club],Tableau_2_Etoiles[[#This Row],[CLUBS : 
 2*]],Tableau7[Points5],"&gt;0")+COUNTIFS(Tableau8[Club],Tableau_2_Etoiles[[#This Row],[CLUBS : 
 2*]],Tableau8[Points5],"&gt;0")</f>
        <v>4</v>
      </c>
      <c r="J27" s="97">
        <f>SUMIF(Tableau1[Club],Tableau_2_Etoiles[[#This Row],[CLUBS : 
 2*]],Tableau1[Points5])+SUMIF(Tableau2[Club],Tableau_2_Etoiles[[#This Row],[CLUBS : 
 2*]],Tableau2[Points5])+SUMIF(Tableau3[Club],Tableau_2_Etoiles[[#This Row],[CLUBS : 
 2*]],Tableau3[Points5])+SUMIF(Tableau4[Club],Tableau_2_Etoiles[[#This Row],[CLUBS : 
 2*]],Tableau4[Points5])+SUMIF(Tableau5[Club],Tableau_2_Etoiles[[#This Row],[CLUBS : 
 2*]],Tableau5[Points5])+SUMIF(Tableau6[Club],Tableau_2_Etoiles[[#This Row],[CLUBS : 
 2*]],Tableau6[Points5])+SUMIF(Tableau7[Club],Tableau_2_Etoiles[[#This Row],[CLUBS : 
 2*]],Tableau7[Points5])+SUMIF(Tableau8[Club],Tableau_2_Etoiles[[#This Row],[CLUBS : 
 2*]],Tableau8[Points5])</f>
        <v>80</v>
      </c>
      <c r="K27" s="97">
        <f>COUNTIFS(Tableau1[Club],Tableau_2_Etoiles[[#This Row],[CLUBS : 
 2*]],Tableau1[Points7],"&gt;0")+COUNTIFS(Tableau2[Club],Tableau_2_Etoiles[[#This Row],[CLUBS : 
 2*]],Tableau2[Points7],"&gt;0")+COUNTIFS(Tableau3[Club],Tableau_2_Etoiles[[#This Row],[CLUBS : 
 2*]],Tableau3[Points7],"&gt;0")+COUNTIFS(Tableau4[Club],Tableau_2_Etoiles[[#This Row],[CLUBS : 
 2*]],Tableau4[Points7],"&gt;0")+COUNTIFS(Tableau5[Club],Tableau_2_Etoiles[[#This Row],[CLUBS : 
 2*]],Tableau5[Points7],"&gt;0")+COUNTIFS(Tableau6[Club],Tableau_2_Etoiles[[#This Row],[CLUBS : 
 2*]],Tableau6[Points7],"&gt;0")+COUNTIFS(Tableau7[Club],Tableau_2_Etoiles[[#This Row],[CLUBS : 
 2*]],Tableau7[Points7],"&gt;0")+COUNTIFS(Tableau8[Club],Tableau_2_Etoiles[[#This Row],[CLUBS : 
 2*]],Tableau8[Points7],"&gt;0")</f>
        <v>3</v>
      </c>
      <c r="L27" s="97">
        <f>SUMIF(Tableau1[Club],Tableau_2_Etoiles[[#This Row],[CLUBS : 
 2*]],Tableau1[Points7])+SUMIF(Tableau2[Club],Tableau_2_Etoiles[[#This Row],[CLUBS : 
 2*]],Tableau2[Points7])+SUMIF(Tableau3[Club],Tableau_2_Etoiles[[#This Row],[CLUBS : 
 2*]],Tableau3[Points7])+SUMIF(Tableau4[Club],Tableau_2_Etoiles[[#This Row],[CLUBS : 
 2*]],Tableau4[Points7])+SUMIF(Tableau5[Club],Tableau_2_Etoiles[[#This Row],[CLUBS : 
 2*]],Tableau5[Points7])+SUMIF(Tableau6[Club],Tableau_2_Etoiles[[#This Row],[CLUBS : 
 2*]],Tableau6[Points7])+SUMIF(Tableau7[Club],Tableau_2_Etoiles[[#This Row],[CLUBS : 
 2*]],Tableau7[Points7])+SUMIF(Tableau8[Club],Tableau_2_Etoiles[[#This Row],[CLUBS : 
 2*]],Tableau8[Points7])</f>
        <v>75</v>
      </c>
      <c r="M27" s="99">
        <f>Tableau_2_Etoiles[[#This Row],[Engagés Etape n°1]]+Tableau_2_Etoiles[[#This Row],[Engagés Etape n°2]]+Tableau_2_Etoiles[[#This Row],[Engagés Etape n°3]]+Tableau_2_Etoiles[[#This Row],[Engagés Etape n°4]]</f>
        <v>31</v>
      </c>
      <c r="N27" s="100">
        <f>SUM(Tableau_2_Etoiles[[#This Row],[Points Etape n°1]],Tableau_2_Etoiles[[#This Row],[Points Etape n°2]],Tableau_2_Etoiles[[#This Row],[Points Etape n°3]],Tableau_2_Etoiles[[#This Row],[Points Etape n°4]])</f>
        <v>1247</v>
      </c>
      <c r="O27" s="101">
        <f>IF(Tableau_2_Etoiles[[#This Row],[TOTAL DES ENGAGES]]=0,0,PRODUCT(Tableau_2_Etoiles[[#This Row],[TOTAL POINTS]],1/Tableau_2_Etoiles[[#This Row],[TOTAL DES ENGAGES]]))</f>
        <v>40.225806451612904</v>
      </c>
    </row>
    <row r="28" spans="1:15" ht="13.5" x14ac:dyDescent="0.25">
      <c r="A28" s="103">
        <f>RANK(Tableau_2_Etoiles[[#This Row],[TOTAL POINTS]],Tableau_2_Etoiles[TOTAL POINTS])</f>
        <v>23</v>
      </c>
      <c r="B28" s="30" t="s">
        <v>4000</v>
      </c>
      <c r="C28" s="30" t="s">
        <v>5037</v>
      </c>
      <c r="D28" s="15" t="s">
        <v>2956</v>
      </c>
      <c r="E28" s="95">
        <f>COUNTIFS(Tableau1[Club],Tableau_2_Etoiles[[#This Row],[CLUBS : 
 2*]],Tableau1[Points],"&gt;0")+COUNTIFS(Tableau2[Club],Tableau_2_Etoiles[[#This Row],[CLUBS : 
 2*]],Tableau2[Points],"&gt;0")+COUNTIFS(Tableau3[Club],Tableau_2_Etoiles[[#This Row],[CLUBS : 
 2*]],Tableau3[Points],"&gt;0")+COUNTIFS(Tableau4[Club],Tableau_2_Etoiles[[#This Row],[CLUBS : 
 2*]],Tableau4[Points],"&gt;0")+COUNTIFS(Tableau5[Club],Tableau_2_Etoiles[[#This Row],[CLUBS : 
 2*]],Tableau5[Points],"&gt;0")+COUNTIFS(Tableau6[Club],Tableau_2_Etoiles[[#This Row],[CLUBS : 
 2*]],Tableau6[Points],"&gt;0")+COUNTIFS(Tableau7[Club],Tableau_2_Etoiles[[#This Row],[CLUBS : 
 2*]],Tableau7[Points],"&gt;0")+COUNTIFS(Tableau8[Club],Tableau_2_Etoiles[[#This Row],[CLUBS : 
 2*]],Tableau8[Points],"&gt;0")</f>
        <v>13</v>
      </c>
      <c r="F28" s="96">
        <f>SUMIF(Tableau1[Club],Tableau_2_Etoiles[[#This Row],[CLUBS : 
 2*]],Tableau1[Points])+SUMIF(Tableau2[Club],Tableau_2_Etoiles[[#This Row],[CLUBS : 
 2*]],Tableau2[Points])+SUMIF(Tableau3[Club],Tableau_2_Etoiles[[#This Row],[CLUBS : 
 2*]],Tableau3[Points])+SUMIF(Tableau4[Club],Tableau_2_Etoiles[[#This Row],[CLUBS : 
 2*]],Tableau4[Points])+SUMIF(Tableau5[Club],Tableau_2_Etoiles[[#This Row],[CLUBS : 
 2*]],Tableau5[Points])+SUMIF(Tableau6[Club],Tableau_2_Etoiles[[#This Row],[CLUBS : 
 2*]],Tableau6[Points])+SUMIF(Tableau7[Club],Tableau_2_Etoiles[[#This Row],[CLUBS : 
 2*]],Tableau7[Points])+SUMIF(Tableau8[Club],Tableau_2_Etoiles[[#This Row],[CLUBS : 
 2*]],Tableau8[Points])</f>
        <v>1140</v>
      </c>
      <c r="G28" s="97">
        <f>COUNTIFS(Tableau1[Club],Tableau_2_Etoiles[[#This Row],[CLUBS : 
 2*]],Tableau1[Points3],"&gt;0")+COUNTIFS(Tableau2[Club],Tableau_2_Etoiles[[#This Row],[CLUBS : 
 2*]],Tableau2[Points3],"&gt;0")+COUNTIFS(Tableau3[Club],Tableau_2_Etoiles[[#This Row],[CLUBS : 
 2*]],Tableau3[Points3],"&gt;0")+COUNTIFS(Tableau4[Club],Tableau_2_Etoiles[[#This Row],[CLUBS : 
 2*]],Tableau4[Points3],"&gt;0")+COUNTIFS(Tableau5[Club],Tableau_2_Etoiles[[#This Row],[CLUBS : 
 2*]],Tableau5[Points3],"&gt;0")+COUNTIFS(Tableau6[Club],Tableau_2_Etoiles[[#This Row],[CLUBS : 
 2*]],Tableau6[Points3],"&gt;0")+COUNTIFS(Tableau7[Club],Tableau_2_Etoiles[[#This Row],[CLUBS : 
 2*]],Tableau7[Points3],"&gt;0")+COUNTIFS(Tableau8[Club],Tableau_2_Etoiles[[#This Row],[CLUBS : 
 2*]],Tableau8[Points3],"&gt;0")</f>
        <v>3</v>
      </c>
      <c r="H28" s="98">
        <f>SUMIF(Tableau1[Club],Tableau_2_Etoiles[[#This Row],[CLUBS : 
 2*]],Tableau1[Points3])+SUMIF(Tableau2[Club],Tableau_2_Etoiles[[#This Row],[CLUBS : 
 2*]],Tableau2[Points3])+SUMIF(Tableau3[Club],Tableau_2_Etoiles[[#This Row],[CLUBS : 
 2*]],Tableau3[Points3])+SUMIF(Tableau4[Club],Tableau_2_Etoiles[[#This Row],[CLUBS : 
 2*]],Tableau4[Points3])+SUMIF(Tableau5[Club],Tableau_2_Etoiles[[#This Row],[CLUBS : 
 2*]],Tableau5[Points3])+SUMIF(Tableau6[Club],Tableau_2_Etoiles[[#This Row],[CLUBS : 
 2*]],Tableau6[Points3])+SUMIF(Tableau7[Club],Tableau_2_Etoiles[[#This Row],[CLUBS : 
 2*]],Tableau7[Points3])+SUMIF(Tableau8[Club],Tableau_2_Etoiles[[#This Row],[CLUBS : 
 2*]],Tableau8[Points3])</f>
        <v>45</v>
      </c>
      <c r="I28" s="95">
        <f>COUNTIFS(Tableau1[Club],Tableau_2_Etoiles[[#This Row],[CLUBS : 
 2*]],Tableau1[Points5],"&gt;0")+COUNTIFS(Tableau2[Club],Tableau_2_Etoiles[[#This Row],[CLUBS : 
 2*]],Tableau2[Points5],"&gt;0")+COUNTIFS(Tableau3[Club],Tableau_2_Etoiles[[#This Row],[CLUBS : 
 2*]],Tableau3[Points5],"&gt;0")+COUNTIFS(Tableau4[Club],Tableau_2_Etoiles[[#This Row],[CLUBS : 
 2*]],Tableau4[Points5],"&gt;0")+COUNTIFS(Tableau5[Club],Tableau_2_Etoiles[[#This Row],[CLUBS : 
 2*]],Tableau5[Points5],"&gt;0")+COUNTIFS(Tableau6[Club],Tableau_2_Etoiles[[#This Row],[CLUBS : 
 2*]],Tableau6[Points5],"&gt;0")+COUNTIFS(Tableau7[Club],Tableau_2_Etoiles[[#This Row],[CLUBS : 
 2*]],Tableau7[Points5],"&gt;0")+COUNTIFS(Tableau8[Club],Tableau_2_Etoiles[[#This Row],[CLUBS : 
 2*]],Tableau8[Points5],"&gt;0")</f>
        <v>2</v>
      </c>
      <c r="J28" s="97">
        <f>SUMIF(Tableau1[Club],Tableau_2_Etoiles[[#This Row],[CLUBS : 
 2*]],Tableau1[Points5])+SUMIF(Tableau2[Club],Tableau_2_Etoiles[[#This Row],[CLUBS : 
 2*]],Tableau2[Points5])+SUMIF(Tableau3[Club],Tableau_2_Etoiles[[#This Row],[CLUBS : 
 2*]],Tableau3[Points5])+SUMIF(Tableau4[Club],Tableau_2_Etoiles[[#This Row],[CLUBS : 
 2*]],Tableau4[Points5])+SUMIF(Tableau5[Club],Tableau_2_Etoiles[[#This Row],[CLUBS : 
 2*]],Tableau5[Points5])+SUMIF(Tableau6[Club],Tableau_2_Etoiles[[#This Row],[CLUBS : 
 2*]],Tableau6[Points5])+SUMIF(Tableau7[Club],Tableau_2_Etoiles[[#This Row],[CLUBS : 
 2*]],Tableau7[Points5])+SUMIF(Tableau8[Club],Tableau_2_Etoiles[[#This Row],[CLUBS : 
 2*]],Tableau8[Points5])</f>
        <v>40</v>
      </c>
      <c r="K28" s="97">
        <f>COUNTIFS(Tableau1[Club],Tableau_2_Etoiles[[#This Row],[CLUBS : 
 2*]],Tableau1[Points7],"&gt;0")+COUNTIFS(Tableau2[Club],Tableau_2_Etoiles[[#This Row],[CLUBS : 
 2*]],Tableau2[Points7],"&gt;0")+COUNTIFS(Tableau3[Club],Tableau_2_Etoiles[[#This Row],[CLUBS : 
 2*]],Tableau3[Points7],"&gt;0")+COUNTIFS(Tableau4[Club],Tableau_2_Etoiles[[#This Row],[CLUBS : 
 2*]],Tableau4[Points7],"&gt;0")+COUNTIFS(Tableau5[Club],Tableau_2_Etoiles[[#This Row],[CLUBS : 
 2*]],Tableau5[Points7],"&gt;0")+COUNTIFS(Tableau6[Club],Tableau_2_Etoiles[[#This Row],[CLUBS : 
 2*]],Tableau6[Points7],"&gt;0")+COUNTIFS(Tableau7[Club],Tableau_2_Etoiles[[#This Row],[CLUBS : 
 2*]],Tableau7[Points7],"&gt;0")+COUNTIFS(Tableau8[Club],Tableau_2_Etoiles[[#This Row],[CLUBS : 
 2*]],Tableau8[Points7],"&gt;0")</f>
        <v>0</v>
      </c>
      <c r="L28" s="97">
        <f>SUMIF(Tableau1[Club],Tableau_2_Etoiles[[#This Row],[CLUBS : 
 2*]],Tableau1[Points7])+SUMIF(Tableau2[Club],Tableau_2_Etoiles[[#This Row],[CLUBS : 
 2*]],Tableau2[Points7])+SUMIF(Tableau3[Club],Tableau_2_Etoiles[[#This Row],[CLUBS : 
 2*]],Tableau3[Points7])+SUMIF(Tableau4[Club],Tableau_2_Etoiles[[#This Row],[CLUBS : 
 2*]],Tableau4[Points7])+SUMIF(Tableau5[Club],Tableau_2_Etoiles[[#This Row],[CLUBS : 
 2*]],Tableau5[Points7])+SUMIF(Tableau6[Club],Tableau_2_Etoiles[[#This Row],[CLUBS : 
 2*]],Tableau6[Points7])+SUMIF(Tableau7[Club],Tableau_2_Etoiles[[#This Row],[CLUBS : 
 2*]],Tableau7[Points7])+SUMIF(Tableau8[Club],Tableau_2_Etoiles[[#This Row],[CLUBS : 
 2*]],Tableau8[Points7])</f>
        <v>0</v>
      </c>
      <c r="M28" s="99">
        <f>Tableau_2_Etoiles[[#This Row],[Engagés Etape n°1]]+Tableau_2_Etoiles[[#This Row],[Engagés Etape n°2]]+Tableau_2_Etoiles[[#This Row],[Engagés Etape n°3]]+Tableau_2_Etoiles[[#This Row],[Engagés Etape n°4]]</f>
        <v>18</v>
      </c>
      <c r="N28" s="100">
        <f>SUM(Tableau_2_Etoiles[[#This Row],[Points Etape n°1]],Tableau_2_Etoiles[[#This Row],[Points Etape n°2]],Tableau_2_Etoiles[[#This Row],[Points Etape n°3]],Tableau_2_Etoiles[[#This Row],[Points Etape n°4]])</f>
        <v>1225</v>
      </c>
      <c r="O28" s="101">
        <f>IF(Tableau_2_Etoiles[[#This Row],[TOTAL DES ENGAGES]]=0,0,PRODUCT(Tableau_2_Etoiles[[#This Row],[TOTAL POINTS]],1/Tableau_2_Etoiles[[#This Row],[TOTAL DES ENGAGES]]))</f>
        <v>68.055555555555557</v>
      </c>
    </row>
    <row r="29" spans="1:15" ht="13.5" x14ac:dyDescent="0.25">
      <c r="A29" s="103">
        <f>RANK(Tableau_2_Etoiles[[#This Row],[TOTAL POINTS]],Tableau_2_Etoiles[TOTAL POINTS])</f>
        <v>24</v>
      </c>
      <c r="B29" s="15" t="s">
        <v>703</v>
      </c>
      <c r="C29" s="30" t="s">
        <v>5037</v>
      </c>
      <c r="D29" s="15" t="s">
        <v>648</v>
      </c>
      <c r="E29" s="95">
        <f>COUNTIFS(Tableau1[Club],Tableau_2_Etoiles[[#This Row],[CLUBS : 
 2*]],Tableau1[Points],"&gt;0")+COUNTIFS(Tableau2[Club],Tableau_2_Etoiles[[#This Row],[CLUBS : 
 2*]],Tableau2[Points],"&gt;0")+COUNTIFS(Tableau3[Club],Tableau_2_Etoiles[[#This Row],[CLUBS : 
 2*]],Tableau3[Points],"&gt;0")+COUNTIFS(Tableau4[Club],Tableau_2_Etoiles[[#This Row],[CLUBS : 
 2*]],Tableau4[Points],"&gt;0")+COUNTIFS(Tableau5[Club],Tableau_2_Etoiles[[#This Row],[CLUBS : 
 2*]],Tableau5[Points],"&gt;0")+COUNTIFS(Tableau6[Club],Tableau_2_Etoiles[[#This Row],[CLUBS : 
 2*]],Tableau6[Points],"&gt;0")+COUNTIFS(Tableau7[Club],Tableau_2_Etoiles[[#This Row],[CLUBS : 
 2*]],Tableau7[Points],"&gt;0")+COUNTIFS(Tableau8[Club],Tableau_2_Etoiles[[#This Row],[CLUBS : 
 2*]],Tableau8[Points],"&gt;0")</f>
        <v>7</v>
      </c>
      <c r="F29" s="96">
        <f>SUMIF(Tableau1[Club],Tableau_2_Etoiles[[#This Row],[CLUBS : 
 2*]],Tableau1[Points])+SUMIF(Tableau2[Club],Tableau_2_Etoiles[[#This Row],[CLUBS : 
 2*]],Tableau2[Points])+SUMIF(Tableau3[Club],Tableau_2_Etoiles[[#This Row],[CLUBS : 
 2*]],Tableau3[Points])+SUMIF(Tableau4[Club],Tableau_2_Etoiles[[#This Row],[CLUBS : 
 2*]],Tableau4[Points])+SUMIF(Tableau5[Club],Tableau_2_Etoiles[[#This Row],[CLUBS : 
 2*]],Tableau5[Points])+SUMIF(Tableau6[Club],Tableau_2_Etoiles[[#This Row],[CLUBS : 
 2*]],Tableau6[Points])+SUMIF(Tableau7[Club],Tableau_2_Etoiles[[#This Row],[CLUBS : 
 2*]],Tableau7[Points])+SUMIF(Tableau8[Club],Tableau_2_Etoiles[[#This Row],[CLUBS : 
 2*]],Tableau8[Points])</f>
        <v>657</v>
      </c>
      <c r="G29" s="97">
        <f>COUNTIFS(Tableau1[Club],Tableau_2_Etoiles[[#This Row],[CLUBS : 
 2*]],Tableau1[Points3],"&gt;0")+COUNTIFS(Tableau2[Club],Tableau_2_Etoiles[[#This Row],[CLUBS : 
 2*]],Tableau2[Points3],"&gt;0")+COUNTIFS(Tableau3[Club],Tableau_2_Etoiles[[#This Row],[CLUBS : 
 2*]],Tableau3[Points3],"&gt;0")+COUNTIFS(Tableau4[Club],Tableau_2_Etoiles[[#This Row],[CLUBS : 
 2*]],Tableau4[Points3],"&gt;0")+COUNTIFS(Tableau5[Club],Tableau_2_Etoiles[[#This Row],[CLUBS : 
 2*]],Tableau5[Points3],"&gt;0")+COUNTIFS(Tableau6[Club],Tableau_2_Etoiles[[#This Row],[CLUBS : 
 2*]],Tableau6[Points3],"&gt;0")+COUNTIFS(Tableau7[Club],Tableau_2_Etoiles[[#This Row],[CLUBS : 
 2*]],Tableau7[Points3],"&gt;0")+COUNTIFS(Tableau8[Club],Tableau_2_Etoiles[[#This Row],[CLUBS : 
 2*]],Tableau8[Points3],"&gt;0")</f>
        <v>4</v>
      </c>
      <c r="H29" s="98">
        <f>SUMIF(Tableau1[Club],Tableau_2_Etoiles[[#This Row],[CLUBS : 
 2*]],Tableau1[Points3])+SUMIF(Tableau2[Club],Tableau_2_Etoiles[[#This Row],[CLUBS : 
 2*]],Tableau2[Points3])+SUMIF(Tableau3[Club],Tableau_2_Etoiles[[#This Row],[CLUBS : 
 2*]],Tableau3[Points3])+SUMIF(Tableau4[Club],Tableau_2_Etoiles[[#This Row],[CLUBS : 
 2*]],Tableau4[Points3])+SUMIF(Tableau5[Club],Tableau_2_Etoiles[[#This Row],[CLUBS : 
 2*]],Tableau5[Points3])+SUMIF(Tableau6[Club],Tableau_2_Etoiles[[#This Row],[CLUBS : 
 2*]],Tableau6[Points3])+SUMIF(Tableau7[Club],Tableau_2_Etoiles[[#This Row],[CLUBS : 
 2*]],Tableau7[Points3])+SUMIF(Tableau8[Club],Tableau_2_Etoiles[[#This Row],[CLUBS : 
 2*]],Tableau8[Points3])</f>
        <v>75</v>
      </c>
      <c r="I29" s="95">
        <f>COUNTIFS(Tableau1[Club],Tableau_2_Etoiles[[#This Row],[CLUBS : 
 2*]],Tableau1[Points5],"&gt;0")+COUNTIFS(Tableau2[Club],Tableau_2_Etoiles[[#This Row],[CLUBS : 
 2*]],Tableau2[Points5],"&gt;0")+COUNTIFS(Tableau3[Club],Tableau_2_Etoiles[[#This Row],[CLUBS : 
 2*]],Tableau3[Points5],"&gt;0")+COUNTIFS(Tableau4[Club],Tableau_2_Etoiles[[#This Row],[CLUBS : 
 2*]],Tableau4[Points5],"&gt;0")+COUNTIFS(Tableau5[Club],Tableau_2_Etoiles[[#This Row],[CLUBS : 
 2*]],Tableau5[Points5],"&gt;0")+COUNTIFS(Tableau6[Club],Tableau_2_Etoiles[[#This Row],[CLUBS : 
 2*]],Tableau6[Points5],"&gt;0")+COUNTIFS(Tableau7[Club],Tableau_2_Etoiles[[#This Row],[CLUBS : 
 2*]],Tableau7[Points5],"&gt;0")+COUNTIFS(Tableau8[Club],Tableau_2_Etoiles[[#This Row],[CLUBS : 
 2*]],Tableau8[Points5],"&gt;0")</f>
        <v>3</v>
      </c>
      <c r="J29" s="97">
        <f>SUMIF(Tableau1[Club],Tableau_2_Etoiles[[#This Row],[CLUBS : 
 2*]],Tableau1[Points5])+SUMIF(Tableau2[Club],Tableau_2_Etoiles[[#This Row],[CLUBS : 
 2*]],Tableau2[Points5])+SUMIF(Tableau3[Club],Tableau_2_Etoiles[[#This Row],[CLUBS : 
 2*]],Tableau3[Points5])+SUMIF(Tableau4[Club],Tableau_2_Etoiles[[#This Row],[CLUBS : 
 2*]],Tableau4[Points5])+SUMIF(Tableau5[Club],Tableau_2_Etoiles[[#This Row],[CLUBS : 
 2*]],Tableau5[Points5])+SUMIF(Tableau6[Club],Tableau_2_Etoiles[[#This Row],[CLUBS : 
 2*]],Tableau6[Points5])+SUMIF(Tableau7[Club],Tableau_2_Etoiles[[#This Row],[CLUBS : 
 2*]],Tableau7[Points5])+SUMIF(Tableau8[Club],Tableau_2_Etoiles[[#This Row],[CLUBS : 
 2*]],Tableau8[Points5])</f>
        <v>86</v>
      </c>
      <c r="K29" s="97">
        <f>COUNTIFS(Tableau1[Club],Tableau_2_Etoiles[[#This Row],[CLUBS : 
 2*]],Tableau1[Points7],"&gt;0")+COUNTIFS(Tableau2[Club],Tableau_2_Etoiles[[#This Row],[CLUBS : 
 2*]],Tableau2[Points7],"&gt;0")+COUNTIFS(Tableau3[Club],Tableau_2_Etoiles[[#This Row],[CLUBS : 
 2*]],Tableau3[Points7],"&gt;0")+COUNTIFS(Tableau4[Club],Tableau_2_Etoiles[[#This Row],[CLUBS : 
 2*]],Tableau4[Points7],"&gt;0")+COUNTIFS(Tableau5[Club],Tableau_2_Etoiles[[#This Row],[CLUBS : 
 2*]],Tableau5[Points7],"&gt;0")+COUNTIFS(Tableau6[Club],Tableau_2_Etoiles[[#This Row],[CLUBS : 
 2*]],Tableau6[Points7],"&gt;0")+COUNTIFS(Tableau7[Club],Tableau_2_Etoiles[[#This Row],[CLUBS : 
 2*]],Tableau7[Points7],"&gt;0")+COUNTIFS(Tableau8[Club],Tableau_2_Etoiles[[#This Row],[CLUBS : 
 2*]],Tableau8[Points7],"&gt;0")</f>
        <v>1</v>
      </c>
      <c r="L29" s="97">
        <f>SUMIF(Tableau1[Club],Tableau_2_Etoiles[[#This Row],[CLUBS : 
 2*]],Tableau1[Points7])+SUMIF(Tableau2[Club],Tableau_2_Etoiles[[#This Row],[CLUBS : 
 2*]],Tableau2[Points7])+SUMIF(Tableau3[Club],Tableau_2_Etoiles[[#This Row],[CLUBS : 
 2*]],Tableau3[Points7])+SUMIF(Tableau4[Club],Tableau_2_Etoiles[[#This Row],[CLUBS : 
 2*]],Tableau4[Points7])+SUMIF(Tableau5[Club],Tableau_2_Etoiles[[#This Row],[CLUBS : 
 2*]],Tableau5[Points7])+SUMIF(Tableau6[Club],Tableau_2_Etoiles[[#This Row],[CLUBS : 
 2*]],Tableau6[Points7])+SUMIF(Tableau7[Club],Tableau_2_Etoiles[[#This Row],[CLUBS : 
 2*]],Tableau7[Points7])+SUMIF(Tableau8[Club],Tableau_2_Etoiles[[#This Row],[CLUBS : 
 2*]],Tableau8[Points7])</f>
        <v>15</v>
      </c>
      <c r="M29" s="99">
        <f>Tableau_2_Etoiles[[#This Row],[Engagés Etape n°1]]+Tableau_2_Etoiles[[#This Row],[Engagés Etape n°2]]+Tableau_2_Etoiles[[#This Row],[Engagés Etape n°3]]+Tableau_2_Etoiles[[#This Row],[Engagés Etape n°4]]</f>
        <v>15</v>
      </c>
      <c r="N29" s="100">
        <f>SUM(Tableau_2_Etoiles[[#This Row],[Points Etape n°1]],Tableau_2_Etoiles[[#This Row],[Points Etape n°2]],Tableau_2_Etoiles[[#This Row],[Points Etape n°3]],Tableau_2_Etoiles[[#This Row],[Points Etape n°4]])</f>
        <v>833</v>
      </c>
      <c r="O29" s="101">
        <f>IF(Tableau_2_Etoiles[[#This Row],[TOTAL DES ENGAGES]]=0,0,PRODUCT(Tableau_2_Etoiles[[#This Row],[TOTAL POINTS]],1/Tableau_2_Etoiles[[#This Row],[TOTAL DES ENGAGES]]))</f>
        <v>55.533333333333331</v>
      </c>
    </row>
  </sheetData>
  <sheetProtection sheet="1" objects="1" scenarios="1"/>
  <mergeCells count="12">
    <mergeCell ref="E4:F4"/>
    <mergeCell ref="G4:H4"/>
    <mergeCell ref="I4:J4"/>
    <mergeCell ref="K4:L4"/>
    <mergeCell ref="E2:F2"/>
    <mergeCell ref="G2:H2"/>
    <mergeCell ref="I2:J2"/>
    <mergeCell ref="K2:L2"/>
    <mergeCell ref="E3:F3"/>
    <mergeCell ref="G3:H3"/>
    <mergeCell ref="I3:J3"/>
    <mergeCell ref="K3:L3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&amp;C&amp;"Calibri"&amp;11&amp;K000000Page &amp;P_x000D_&amp;1#&amp;"Calibri"&amp;10&amp;K0078D7C1 - Interne</oddFooter>
  </headerFooter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9"/>
  <dimension ref="A2:P11"/>
  <sheetViews>
    <sheetView showGridLines="0" tabSelected="1" zoomScaleNormal="100" workbookViewId="0">
      <selection activeCell="L6" sqref="L6"/>
    </sheetView>
  </sheetViews>
  <sheetFormatPr baseColWidth="10" defaultColWidth="11" defaultRowHeight="12.5" x14ac:dyDescent="0.25"/>
  <cols>
    <col min="1" max="1" width="21.90625" customWidth="1"/>
    <col min="2" max="2" width="52" bestFit="1" customWidth="1"/>
    <col min="3" max="3" width="14.453125" customWidth="1"/>
    <col min="4" max="4" width="8.6328125" customWidth="1"/>
    <col min="5" max="5" width="35.1796875" customWidth="1"/>
    <col min="6" max="6" width="20.6328125" customWidth="1"/>
    <col min="7" max="7" width="30.6328125" customWidth="1"/>
    <col min="8" max="8" width="20.6328125" customWidth="1"/>
    <col min="9" max="9" width="32.6328125" customWidth="1"/>
    <col min="10" max="10" width="20.6328125" customWidth="1"/>
    <col min="11" max="11" width="35.54296875" customWidth="1"/>
    <col min="12" max="12" width="20.6328125" customWidth="1"/>
    <col min="13" max="13" width="25.453125" customWidth="1"/>
    <col min="14" max="14" width="24.453125" customWidth="1"/>
    <col min="15" max="15" width="39.6328125" customWidth="1"/>
    <col min="20" max="20" width="31.453125" customWidth="1"/>
  </cols>
  <sheetData>
    <row r="2" spans="1:16" ht="13" x14ac:dyDescent="0.3">
      <c r="E2" s="134" t="s">
        <v>5075</v>
      </c>
      <c r="F2" s="135"/>
      <c r="G2" s="134" t="s">
        <v>5076</v>
      </c>
      <c r="H2" s="135"/>
      <c r="I2" s="134" t="s">
        <v>5077</v>
      </c>
      <c r="J2" s="135"/>
      <c r="K2" s="134" t="s">
        <v>5078</v>
      </c>
      <c r="L2" s="135"/>
    </row>
    <row r="3" spans="1:16" ht="13" x14ac:dyDescent="0.3">
      <c r="E3" s="136" t="str">
        <f>Paramètres!K3&amp;" - "&amp;Paramètres!L3</f>
        <v>Class Triathlon - Espace tri</v>
      </c>
      <c r="F3" s="137"/>
      <c r="G3" s="136" t="str">
        <f>Paramètres!K4&amp;" - "&amp;Paramètres!L4</f>
        <v>Duathlon - Liffré (35)</v>
      </c>
      <c r="H3" s="137"/>
      <c r="I3" s="136" t="str">
        <f>Paramètres!K5&amp;" - "&amp;Paramètres!L5</f>
        <v>Triathlon - Pontivy (56)</v>
      </c>
      <c r="J3" s="137"/>
      <c r="K3" s="136" t="str">
        <f>Paramètres!K6&amp;" - "&amp;Paramètres!L6</f>
        <v>Aquathlon - Vendôme (41)</v>
      </c>
      <c r="L3" s="137"/>
    </row>
    <row r="4" spans="1:16" ht="13" x14ac:dyDescent="0.3">
      <c r="E4" s="138">
        <f>Paramètres!J3</f>
        <v>45732</v>
      </c>
      <c r="F4" s="139"/>
      <c r="G4" s="138" t="str">
        <f>Paramètres!J4</f>
        <v>22 &amp; 23/03/2025</v>
      </c>
      <c r="H4" s="139"/>
      <c r="I4" s="138">
        <f>Paramètres!J5</f>
        <v>45795</v>
      </c>
      <c r="J4" s="139"/>
      <c r="K4" s="138">
        <f>Paramètres!J6</f>
        <v>45830</v>
      </c>
      <c r="L4" s="139"/>
    </row>
    <row r="5" spans="1:16" ht="125" x14ac:dyDescent="0.25">
      <c r="A5" s="48" t="s">
        <v>5060</v>
      </c>
      <c r="B5" s="28" t="s">
        <v>5080</v>
      </c>
      <c r="C5" s="29" t="s">
        <v>1243</v>
      </c>
      <c r="D5" s="29" t="s">
        <v>725</v>
      </c>
      <c r="E5" s="49" t="s">
        <v>5071</v>
      </c>
      <c r="F5" s="50" t="s">
        <v>5067</v>
      </c>
      <c r="G5" s="51" t="s">
        <v>5072</v>
      </c>
      <c r="H5" s="50" t="s">
        <v>5068</v>
      </c>
      <c r="I5" s="51" t="s">
        <v>5073</v>
      </c>
      <c r="J5" s="50" t="s">
        <v>5069</v>
      </c>
      <c r="K5" s="51" t="s">
        <v>5074</v>
      </c>
      <c r="L5" s="50" t="s">
        <v>5070</v>
      </c>
      <c r="M5" s="2" t="s">
        <v>11</v>
      </c>
      <c r="N5" s="3" t="s">
        <v>12</v>
      </c>
      <c r="O5" s="4" t="s">
        <v>13</v>
      </c>
    </row>
    <row r="6" spans="1:16" ht="15" customHeight="1" x14ac:dyDescent="0.35">
      <c r="A6" s="102">
        <f>RANK(Tableau_3_Etoiles[[#This Row],[TOTAL POINTS]],Tableau_3_Etoiles[TOTAL POINTS])</f>
        <v>1</v>
      </c>
      <c r="B6" s="15" t="s">
        <v>647</v>
      </c>
      <c r="C6" s="32" t="s">
        <v>5038</v>
      </c>
      <c r="D6" s="15" t="s">
        <v>648</v>
      </c>
      <c r="E6" s="95">
        <f>COUNTIFS(Tableau1[Club],Tableau_3_Etoiles[[#This Row],[CLUBS : 
3*]],Tableau1[Points],"&gt;0")+COUNTIFS(Tableau2[Club],Tableau_3_Etoiles[[#This Row],[CLUBS : 
3*]],Tableau2[Points],"&gt;0")+COUNTIFS(Tableau3[Club],Tableau_3_Etoiles[[#This Row],[CLUBS : 
3*]],Tableau3[Points],"&gt;0")+COUNTIFS(Tableau4[Club],Tableau_3_Etoiles[[#This Row],[CLUBS : 
3*]],Tableau4[Points],"&gt;0")+COUNTIFS(Tableau5[Club],Tableau_3_Etoiles[[#This Row],[CLUBS : 
3*]],Tableau5[Points],"&gt;0")+COUNTIFS(Tableau6[Club],Tableau_3_Etoiles[[#This Row],[CLUBS : 
3*]],Tableau6[Points],"&gt;0")+COUNTIFS(Tableau7[Club],Tableau_3_Etoiles[[#This Row],[CLUBS : 
3*]],Tableau7[Points],"&gt;0")+COUNTIFS(Tableau8[Club],Tableau_3_Etoiles[[#This Row],[CLUBS : 
3*]],Tableau8[Points],"&gt;0")</f>
        <v>43</v>
      </c>
      <c r="F6" s="96">
        <f>SUMIF(Tableau1[Club],Tableau_3_Etoiles[[#This Row],[CLUBS : 
3*]],Tableau1[Points])+SUMIF(Tableau2[Club],Tableau_3_Etoiles[[#This Row],[CLUBS : 
3*]],Tableau2[Points])+SUMIF(Tableau3[Club],Tableau_3_Etoiles[[#This Row],[CLUBS : 
3*]],Tableau3[Points])+SUMIF(Tableau4[Club],Tableau_3_Etoiles[[#This Row],[CLUBS : 
3*]],Tableau4[Points])+SUMIF(Tableau5[Club],Tableau_3_Etoiles[[#This Row],[CLUBS : 
3*]],Tableau5[Points])+SUMIF(Tableau6[Club],Tableau_3_Etoiles[[#This Row],[CLUBS : 
3*]],Tableau6[Points])+SUMIF(Tableau7[Club],Tableau_3_Etoiles[[#This Row],[CLUBS : 
3*]],Tableau7[Points])+SUMIF(Tableau8[Club],Tableau_3_Etoiles[[#This Row],[CLUBS : 
3*]],Tableau8[Points])</f>
        <v>5084</v>
      </c>
      <c r="G6" s="97">
        <f>COUNTIFS(Tableau1[Club],Tableau_3_Etoiles[[#This Row],[CLUBS : 
3*]],Tableau1[Points3],"&gt;0")+COUNTIFS(Tableau2[Club],Tableau_3_Etoiles[[#This Row],[CLUBS : 
3*]],Tableau2[Points3],"&gt;0")+COUNTIFS(Tableau3[Club],Tableau_3_Etoiles[[#This Row],[CLUBS : 
3*]],Tableau3[Points3],"&gt;0")+COUNTIFS(Tableau4[Club],Tableau_3_Etoiles[[#This Row],[CLUBS : 
3*]],Tableau4[Points3],"&gt;0")+COUNTIFS(Tableau5[Club],Tableau_3_Etoiles[[#This Row],[CLUBS : 
3*]],Tableau5[Points3],"&gt;0")+COUNTIFS(Tableau6[Club],Tableau_3_Etoiles[[#This Row],[CLUBS : 
3*]],Tableau6[Points3],"&gt;0")+COUNTIFS(Tableau7[Club],Tableau_3_Etoiles[[#This Row],[CLUBS : 
3*]],Tableau7[Points3],"&gt;0")+COUNTIFS(Tableau8[Club],Tableau_3_Etoiles[[#This Row],[CLUBS : 
3*]],Tableau8[Points3],"&gt;0")</f>
        <v>30</v>
      </c>
      <c r="H6" s="98">
        <f>SUMIF(Tableau1[Club],Tableau_3_Etoiles[[#This Row],[CLUBS : 
3*]],Tableau1[Points3])+SUMIF(Tableau2[Club],Tableau_3_Etoiles[[#This Row],[CLUBS : 
3*]],Tableau2[Points3])+SUMIF(Tableau3[Club],Tableau_3_Etoiles[[#This Row],[CLUBS : 
3*]],Tableau3[Points3])+SUMIF(Tableau4[Club],Tableau_3_Etoiles[[#This Row],[CLUBS : 
3*]],Tableau4[Points3])+SUMIF(Tableau5[Club],Tableau_3_Etoiles[[#This Row],[CLUBS : 
3*]],Tableau5[Points3])+SUMIF(Tableau6[Club],Tableau_3_Etoiles[[#This Row],[CLUBS : 
3*]],Tableau6[Points3])+SUMIF(Tableau7[Club],Tableau_3_Etoiles[[#This Row],[CLUBS : 
3*]],Tableau7[Points3])+SUMIF(Tableau8[Club],Tableau_3_Etoiles[[#This Row],[CLUBS : 
3*]],Tableau8[Points3])</f>
        <v>1308</v>
      </c>
      <c r="I6" s="95">
        <f>COUNTIFS(Tableau1[Club],Tableau_3_Etoiles[[#This Row],[CLUBS : 
3*]],Tableau1[Points5],"&gt;0")+COUNTIFS(Tableau2[Club],Tableau_3_Etoiles[[#This Row],[CLUBS : 
3*]],Tableau2[Points5],"&gt;0")+COUNTIFS(Tableau3[Club],Tableau_3_Etoiles[[#This Row],[CLUBS : 
3*]],Tableau3[Points5],"&gt;0")+COUNTIFS(Tableau4[Club],Tableau_3_Etoiles[[#This Row],[CLUBS : 
3*]],Tableau4[Points5],"&gt;0")+COUNTIFS(Tableau5[Club],Tableau_3_Etoiles[[#This Row],[CLUBS : 
3*]],Tableau5[Points5],"&gt;0")+COUNTIFS(Tableau6[Club],Tableau_3_Etoiles[[#This Row],[CLUBS : 
3*]],Tableau6[Points5],"&gt;0")+COUNTIFS(Tableau7[Club],Tableau_3_Etoiles[[#This Row],[CLUBS : 
3*]],Tableau7[Points5],"&gt;0")+COUNTIFS(Tableau8[Club],Tableau_3_Etoiles[[#This Row],[CLUBS : 
3*]],Tableau8[Points5],"&gt;0")</f>
        <v>30</v>
      </c>
      <c r="J6" s="97">
        <f>SUMIF(Tableau1[Club],Tableau_3_Etoiles[[#This Row],[CLUBS : 
3*]],Tableau1[Points5])+SUMIF(Tableau2[Club],Tableau_3_Etoiles[[#This Row],[CLUBS : 
3*]],Tableau2[Points5])+SUMIF(Tableau3[Club],Tableau_3_Etoiles[[#This Row],[CLUBS : 
3*]],Tableau3[Points5])+SUMIF(Tableau4[Club],Tableau_3_Etoiles[[#This Row],[CLUBS : 
3*]],Tableau4[Points5])+SUMIF(Tableau5[Club],Tableau_3_Etoiles[[#This Row],[CLUBS : 
3*]],Tableau5[Points5])+SUMIF(Tableau6[Club],Tableau_3_Etoiles[[#This Row],[CLUBS : 
3*]],Tableau6[Points5])+SUMIF(Tableau7[Club],Tableau_3_Etoiles[[#This Row],[CLUBS : 
3*]],Tableau7[Points5])+SUMIF(Tableau8[Club],Tableau_3_Etoiles[[#This Row],[CLUBS : 
3*]],Tableau8[Points5])</f>
        <v>1730</v>
      </c>
      <c r="K6" s="97">
        <f>COUNTIFS(Tableau1[Club],Tableau_3_Etoiles[[#This Row],[CLUBS : 
3*]],Tableau1[Points7],"&gt;0")+COUNTIFS(Tableau2[Club],Tableau_3_Etoiles[[#This Row],[CLUBS : 
3*]],Tableau2[Points7],"&gt;0")+COUNTIFS(Tableau3[Club],Tableau_3_Etoiles[[#This Row],[CLUBS : 
3*]],Tableau3[Points7],"&gt;0")+COUNTIFS(Tableau4[Club],Tableau_3_Etoiles[[#This Row],[CLUBS : 
3*]],Tableau4[Points7],"&gt;0")+COUNTIFS(Tableau5[Club],Tableau_3_Etoiles[[#This Row],[CLUBS : 
3*]],Tableau5[Points7],"&gt;0")+COUNTIFS(Tableau6[Club],Tableau_3_Etoiles[[#This Row],[CLUBS : 
3*]],Tableau6[Points7],"&gt;0")+COUNTIFS(Tableau7[Club],Tableau_3_Etoiles[[#This Row],[CLUBS : 
3*]],Tableau7[Points7],"&gt;0")+COUNTIFS(Tableau8[Club],Tableau_3_Etoiles[[#This Row],[CLUBS : 
3*]],Tableau8[Points7],"&gt;0")</f>
        <v>23</v>
      </c>
      <c r="L6" s="97">
        <f>SUMIF(Tableau1[Club],Tableau_3_Etoiles[[#This Row],[CLUBS : 
3*]],Tableau1[Points7])+SUMIF(Tableau2[Club],Tableau_3_Etoiles[[#This Row],[CLUBS : 
3*]],Tableau2[Points7])+SUMIF(Tableau3[Club],Tableau_3_Etoiles[[#This Row],[CLUBS : 
3*]],Tableau3[Points7])+SUMIF(Tableau4[Club],Tableau_3_Etoiles[[#This Row],[CLUBS : 
3*]],Tableau4[Points7])+SUMIF(Tableau5[Club],Tableau_3_Etoiles[[#This Row],[CLUBS : 
3*]],Tableau5[Points7])+SUMIF(Tableau6[Club],Tableau_3_Etoiles[[#This Row],[CLUBS : 
3*]],Tableau6[Points7])+SUMIF(Tableau7[Club],Tableau_3_Etoiles[[#This Row],[CLUBS : 
3*]],Tableau7[Points7])+SUMIF(Tableau8[Club],Tableau_3_Etoiles[[#This Row],[CLUBS : 
3*]],Tableau8[Points7])</f>
        <v>1416</v>
      </c>
      <c r="M6" s="99">
        <f>Tableau_3_Etoiles[[#This Row],[Engagés Etape n°1]]+Tableau_3_Etoiles[[#This Row],[Engagés Etape n°2]]+Tableau_3_Etoiles[[#This Row],[Engagés Etape n°3]]+Tableau_3_Etoiles[[#This Row],[Engagés Etape n°4]]</f>
        <v>126</v>
      </c>
      <c r="N6" s="100">
        <f>SUM(Tableau_3_Etoiles[[#This Row],[Points Etape n°1]],Tableau_3_Etoiles[[#This Row],[Points Etape n°2]],Tableau_3_Etoiles[[#This Row],[Points Etape n°3]],Tableau_3_Etoiles[[#This Row],[Points Etape n°4]])</f>
        <v>9538</v>
      </c>
      <c r="O6" s="101">
        <f>IF(Tableau_3_Etoiles[[#This Row],[TOTAL DES ENGAGES]]=0,0,PRODUCT(Tableau_3_Etoiles[[#This Row],[TOTAL POINTS]],1/Tableau_3_Etoiles[[#This Row],[TOTAL DES ENGAGES]]))</f>
        <v>75.698412698412696</v>
      </c>
      <c r="P6" s="9"/>
    </row>
    <row r="7" spans="1:16" ht="14.5" x14ac:dyDescent="0.35">
      <c r="A7" s="103">
        <f>RANK(Tableau_3_Etoiles[[#This Row],[TOTAL POINTS]],Tableau_3_Etoiles[TOTAL POINTS])</f>
        <v>2</v>
      </c>
      <c r="B7" s="30" t="s">
        <v>14</v>
      </c>
      <c r="C7" s="32" t="s">
        <v>5038</v>
      </c>
      <c r="D7" s="15" t="s">
        <v>714</v>
      </c>
      <c r="E7" s="95">
        <f>COUNTIFS(Tableau1[Club],Tableau_3_Etoiles[[#This Row],[CLUBS : 
3*]],Tableau1[Points],"&gt;0")+COUNTIFS(Tableau2[Club],Tableau_3_Etoiles[[#This Row],[CLUBS : 
3*]],Tableau2[Points],"&gt;0")+COUNTIFS(Tableau3[Club],Tableau_3_Etoiles[[#This Row],[CLUBS : 
3*]],Tableau3[Points],"&gt;0")+COUNTIFS(Tableau4[Club],Tableau_3_Etoiles[[#This Row],[CLUBS : 
3*]],Tableau4[Points],"&gt;0")+COUNTIFS(Tableau5[Club],Tableau_3_Etoiles[[#This Row],[CLUBS : 
3*]],Tableau5[Points],"&gt;0")+COUNTIFS(Tableau6[Club],Tableau_3_Etoiles[[#This Row],[CLUBS : 
3*]],Tableau6[Points],"&gt;0")+COUNTIFS(Tableau7[Club],Tableau_3_Etoiles[[#This Row],[CLUBS : 
3*]],Tableau7[Points],"&gt;0")+COUNTIFS(Tableau8[Club],Tableau_3_Etoiles[[#This Row],[CLUBS : 
3*]],Tableau8[Points],"&gt;0")</f>
        <v>48</v>
      </c>
      <c r="F7" s="96">
        <f>SUMIF(Tableau1[Club],Tableau_3_Etoiles[[#This Row],[CLUBS : 
3*]],Tableau1[Points])+SUMIF(Tableau2[Club],Tableau_3_Etoiles[[#This Row],[CLUBS : 
3*]],Tableau2[Points])+SUMIF(Tableau3[Club],Tableau_3_Etoiles[[#This Row],[CLUBS : 
3*]],Tableau3[Points])+SUMIF(Tableau4[Club],Tableau_3_Etoiles[[#This Row],[CLUBS : 
3*]],Tableau4[Points])+SUMIF(Tableau5[Club],Tableau_3_Etoiles[[#This Row],[CLUBS : 
3*]],Tableau5[Points])+SUMIF(Tableau6[Club],Tableau_3_Etoiles[[#This Row],[CLUBS : 
3*]],Tableau6[Points])+SUMIF(Tableau7[Club],Tableau_3_Etoiles[[#This Row],[CLUBS : 
3*]],Tableau7[Points])+SUMIF(Tableau8[Club],Tableau_3_Etoiles[[#This Row],[CLUBS : 
3*]],Tableau8[Points])</f>
        <v>5010</v>
      </c>
      <c r="G7" s="97">
        <f>COUNTIFS(Tableau1[Club],Tableau_3_Etoiles[[#This Row],[CLUBS : 
3*]],Tableau1[Points3],"&gt;0")+COUNTIFS(Tableau2[Club],Tableau_3_Etoiles[[#This Row],[CLUBS : 
3*]],Tableau2[Points3],"&gt;0")+COUNTIFS(Tableau3[Club],Tableau_3_Etoiles[[#This Row],[CLUBS : 
3*]],Tableau3[Points3],"&gt;0")+COUNTIFS(Tableau4[Club],Tableau_3_Etoiles[[#This Row],[CLUBS : 
3*]],Tableau4[Points3],"&gt;0")+COUNTIFS(Tableau5[Club],Tableau_3_Etoiles[[#This Row],[CLUBS : 
3*]],Tableau5[Points3],"&gt;0")+COUNTIFS(Tableau6[Club],Tableau_3_Etoiles[[#This Row],[CLUBS : 
3*]],Tableau6[Points3],"&gt;0")+COUNTIFS(Tableau7[Club],Tableau_3_Etoiles[[#This Row],[CLUBS : 
3*]],Tableau7[Points3],"&gt;0")+COUNTIFS(Tableau8[Club],Tableau_3_Etoiles[[#This Row],[CLUBS : 
3*]],Tableau8[Points3],"&gt;0")</f>
        <v>24</v>
      </c>
      <c r="H7" s="98">
        <f>SUMIF(Tableau1[Club],Tableau_3_Etoiles[[#This Row],[CLUBS : 
3*]],Tableau1[Points3])+SUMIF(Tableau2[Club],Tableau_3_Etoiles[[#This Row],[CLUBS : 
3*]],Tableau2[Points3])+SUMIF(Tableau3[Club],Tableau_3_Etoiles[[#This Row],[CLUBS : 
3*]],Tableau3[Points3])+SUMIF(Tableau4[Club],Tableau_3_Etoiles[[#This Row],[CLUBS : 
3*]],Tableau4[Points3])+SUMIF(Tableau5[Club],Tableau_3_Etoiles[[#This Row],[CLUBS : 
3*]],Tableau5[Points3])+SUMIF(Tableau6[Club],Tableau_3_Etoiles[[#This Row],[CLUBS : 
3*]],Tableau6[Points3])+SUMIF(Tableau7[Club],Tableau_3_Etoiles[[#This Row],[CLUBS : 
3*]],Tableau7[Points3])+SUMIF(Tableau8[Club],Tableau_3_Etoiles[[#This Row],[CLUBS : 
3*]],Tableau8[Points3])</f>
        <v>810</v>
      </c>
      <c r="I7" s="95">
        <f>COUNTIFS(Tableau1[Club],Tableau_3_Etoiles[[#This Row],[CLUBS : 
3*]],Tableau1[Points5],"&gt;0")+COUNTIFS(Tableau2[Club],Tableau_3_Etoiles[[#This Row],[CLUBS : 
3*]],Tableau2[Points5],"&gt;0")+COUNTIFS(Tableau3[Club],Tableau_3_Etoiles[[#This Row],[CLUBS : 
3*]],Tableau3[Points5],"&gt;0")+COUNTIFS(Tableau4[Club],Tableau_3_Etoiles[[#This Row],[CLUBS : 
3*]],Tableau4[Points5],"&gt;0")+COUNTIFS(Tableau5[Club],Tableau_3_Etoiles[[#This Row],[CLUBS : 
3*]],Tableau5[Points5],"&gt;0")+COUNTIFS(Tableau6[Club],Tableau_3_Etoiles[[#This Row],[CLUBS : 
3*]],Tableau6[Points5],"&gt;0")+COUNTIFS(Tableau7[Club],Tableau_3_Etoiles[[#This Row],[CLUBS : 
3*]],Tableau7[Points5],"&gt;0")+COUNTIFS(Tableau8[Club],Tableau_3_Etoiles[[#This Row],[CLUBS : 
3*]],Tableau8[Points5],"&gt;0")</f>
        <v>27</v>
      </c>
      <c r="J7" s="97">
        <f>SUMIF(Tableau1[Club],Tableau_3_Etoiles[[#This Row],[CLUBS : 
3*]],Tableau1[Points5])+SUMIF(Tableau2[Club],Tableau_3_Etoiles[[#This Row],[CLUBS : 
3*]],Tableau2[Points5])+SUMIF(Tableau3[Club],Tableau_3_Etoiles[[#This Row],[CLUBS : 
3*]],Tableau3[Points5])+SUMIF(Tableau4[Club],Tableau_3_Etoiles[[#This Row],[CLUBS : 
3*]],Tableau4[Points5])+SUMIF(Tableau5[Club],Tableau_3_Etoiles[[#This Row],[CLUBS : 
3*]],Tableau5[Points5])+SUMIF(Tableau6[Club],Tableau_3_Etoiles[[#This Row],[CLUBS : 
3*]],Tableau6[Points5])+SUMIF(Tableau7[Club],Tableau_3_Etoiles[[#This Row],[CLUBS : 
3*]],Tableau7[Points5])+SUMIF(Tableau8[Club],Tableau_3_Etoiles[[#This Row],[CLUBS : 
3*]],Tableau8[Points5])</f>
        <v>1362</v>
      </c>
      <c r="K7" s="97">
        <f>COUNTIFS(Tableau1[Club],Tableau_3_Etoiles[[#This Row],[CLUBS : 
3*]],Tableau1[Points7],"&gt;0")+COUNTIFS(Tableau2[Club],Tableau_3_Etoiles[[#This Row],[CLUBS : 
3*]],Tableau2[Points7],"&gt;0")+COUNTIFS(Tableau3[Club],Tableau_3_Etoiles[[#This Row],[CLUBS : 
3*]],Tableau3[Points7],"&gt;0")+COUNTIFS(Tableau4[Club],Tableau_3_Etoiles[[#This Row],[CLUBS : 
3*]],Tableau4[Points7],"&gt;0")+COUNTIFS(Tableau5[Club],Tableau_3_Etoiles[[#This Row],[CLUBS : 
3*]],Tableau5[Points7],"&gt;0")+COUNTIFS(Tableau6[Club],Tableau_3_Etoiles[[#This Row],[CLUBS : 
3*]],Tableau6[Points7],"&gt;0")+COUNTIFS(Tableau7[Club],Tableau_3_Etoiles[[#This Row],[CLUBS : 
3*]],Tableau7[Points7],"&gt;0")+COUNTIFS(Tableau8[Club],Tableau_3_Etoiles[[#This Row],[CLUBS : 
3*]],Tableau8[Points7],"&gt;0")</f>
        <v>33</v>
      </c>
      <c r="L7" s="97">
        <f>SUMIF(Tableau1[Club],Tableau_3_Etoiles[[#This Row],[CLUBS : 
3*]],Tableau1[Points7])+SUMIF(Tableau2[Club],Tableau_3_Etoiles[[#This Row],[CLUBS : 
3*]],Tableau2[Points7])+SUMIF(Tableau3[Club],Tableau_3_Etoiles[[#This Row],[CLUBS : 
3*]],Tableau3[Points7])+SUMIF(Tableau4[Club],Tableau_3_Etoiles[[#This Row],[CLUBS : 
3*]],Tableau4[Points7])+SUMIF(Tableau5[Club],Tableau_3_Etoiles[[#This Row],[CLUBS : 
3*]],Tableau5[Points7])+SUMIF(Tableau6[Club],Tableau_3_Etoiles[[#This Row],[CLUBS : 
3*]],Tableau6[Points7])+SUMIF(Tableau7[Club],Tableau_3_Etoiles[[#This Row],[CLUBS : 
3*]],Tableau7[Points7])+SUMIF(Tableau8[Club],Tableau_3_Etoiles[[#This Row],[CLUBS : 
3*]],Tableau8[Points7])</f>
        <v>1072.5</v>
      </c>
      <c r="M7" s="99">
        <f>Tableau_3_Etoiles[[#This Row],[Engagés Etape n°1]]+Tableau_3_Etoiles[[#This Row],[Engagés Etape n°2]]+Tableau_3_Etoiles[[#This Row],[Engagés Etape n°3]]+Tableau_3_Etoiles[[#This Row],[Engagés Etape n°4]]</f>
        <v>132</v>
      </c>
      <c r="N7" s="100">
        <f>SUM(Tableau_3_Etoiles[[#This Row],[Points Etape n°1]],Tableau_3_Etoiles[[#This Row],[Points Etape n°2]],Tableau_3_Etoiles[[#This Row],[Points Etape n°3]],Tableau_3_Etoiles[[#This Row],[Points Etape n°4]])</f>
        <v>8254.5</v>
      </c>
      <c r="O7" s="101">
        <f>IF(Tableau_3_Etoiles[[#This Row],[TOTAL DES ENGAGES]]=0,0,PRODUCT(Tableau_3_Etoiles[[#This Row],[TOTAL POINTS]],1/Tableau_3_Etoiles[[#This Row],[TOTAL DES ENGAGES]]))</f>
        <v>62.534090909090914</v>
      </c>
    </row>
    <row r="8" spans="1:16" ht="14.5" x14ac:dyDescent="0.35">
      <c r="A8" s="103">
        <f>RANK(Tableau_3_Etoiles[[#This Row],[TOTAL POINTS]],Tableau_3_Etoiles[TOTAL POINTS])</f>
        <v>3</v>
      </c>
      <c r="B8" s="30" t="s">
        <v>40</v>
      </c>
      <c r="C8" s="32" t="s">
        <v>5038</v>
      </c>
      <c r="D8" s="15" t="s">
        <v>714</v>
      </c>
      <c r="E8" s="95">
        <f>COUNTIFS(Tableau1[Club],Tableau_3_Etoiles[[#This Row],[CLUBS : 
3*]],Tableau1[Points],"&gt;0")+COUNTIFS(Tableau2[Club],Tableau_3_Etoiles[[#This Row],[CLUBS : 
3*]],Tableau2[Points],"&gt;0")+COUNTIFS(Tableau3[Club],Tableau_3_Etoiles[[#This Row],[CLUBS : 
3*]],Tableau3[Points],"&gt;0")+COUNTIFS(Tableau4[Club],Tableau_3_Etoiles[[#This Row],[CLUBS : 
3*]],Tableau4[Points],"&gt;0")+COUNTIFS(Tableau5[Club],Tableau_3_Etoiles[[#This Row],[CLUBS : 
3*]],Tableau5[Points],"&gt;0")+COUNTIFS(Tableau6[Club],Tableau_3_Etoiles[[#This Row],[CLUBS : 
3*]],Tableau6[Points],"&gt;0")+COUNTIFS(Tableau7[Club],Tableau_3_Etoiles[[#This Row],[CLUBS : 
3*]],Tableau7[Points],"&gt;0")+COUNTIFS(Tableau8[Club],Tableau_3_Etoiles[[#This Row],[CLUBS : 
3*]],Tableau8[Points],"&gt;0")</f>
        <v>43</v>
      </c>
      <c r="F8" s="96">
        <f>SUMIF(Tableau1[Club],Tableau_3_Etoiles[[#This Row],[CLUBS : 
3*]],Tableau1[Points])+SUMIF(Tableau2[Club],Tableau_3_Etoiles[[#This Row],[CLUBS : 
3*]],Tableau2[Points])+SUMIF(Tableau3[Club],Tableau_3_Etoiles[[#This Row],[CLUBS : 
3*]],Tableau3[Points])+SUMIF(Tableau4[Club],Tableau_3_Etoiles[[#This Row],[CLUBS : 
3*]],Tableau4[Points])+SUMIF(Tableau5[Club],Tableau_3_Etoiles[[#This Row],[CLUBS : 
3*]],Tableau5[Points])+SUMIF(Tableau6[Club],Tableau_3_Etoiles[[#This Row],[CLUBS : 
3*]],Tableau6[Points])+SUMIF(Tableau7[Club],Tableau_3_Etoiles[[#This Row],[CLUBS : 
3*]],Tableau7[Points])+SUMIF(Tableau8[Club],Tableau_3_Etoiles[[#This Row],[CLUBS : 
3*]],Tableau8[Points])</f>
        <v>4433</v>
      </c>
      <c r="G8" s="97">
        <f>COUNTIFS(Tableau1[Club],Tableau_3_Etoiles[[#This Row],[CLUBS : 
3*]],Tableau1[Points3],"&gt;0")+COUNTIFS(Tableau2[Club],Tableau_3_Etoiles[[#This Row],[CLUBS : 
3*]],Tableau2[Points3],"&gt;0")+COUNTIFS(Tableau3[Club],Tableau_3_Etoiles[[#This Row],[CLUBS : 
3*]],Tableau3[Points3],"&gt;0")+COUNTIFS(Tableau4[Club],Tableau_3_Etoiles[[#This Row],[CLUBS : 
3*]],Tableau4[Points3],"&gt;0")+COUNTIFS(Tableau5[Club],Tableau_3_Etoiles[[#This Row],[CLUBS : 
3*]],Tableau5[Points3],"&gt;0")+COUNTIFS(Tableau6[Club],Tableau_3_Etoiles[[#This Row],[CLUBS : 
3*]],Tableau6[Points3],"&gt;0")+COUNTIFS(Tableau7[Club],Tableau_3_Etoiles[[#This Row],[CLUBS : 
3*]],Tableau7[Points3],"&gt;0")+COUNTIFS(Tableau8[Club],Tableau_3_Etoiles[[#This Row],[CLUBS : 
3*]],Tableau8[Points3],"&gt;0")</f>
        <v>24</v>
      </c>
      <c r="H8" s="98">
        <f>SUMIF(Tableau1[Club],Tableau_3_Etoiles[[#This Row],[CLUBS : 
3*]],Tableau1[Points3])+SUMIF(Tableau2[Club],Tableau_3_Etoiles[[#This Row],[CLUBS : 
3*]],Tableau2[Points3])+SUMIF(Tableau3[Club],Tableau_3_Etoiles[[#This Row],[CLUBS : 
3*]],Tableau3[Points3])+SUMIF(Tableau4[Club],Tableau_3_Etoiles[[#This Row],[CLUBS : 
3*]],Tableau4[Points3])+SUMIF(Tableau5[Club],Tableau_3_Etoiles[[#This Row],[CLUBS : 
3*]],Tableau5[Points3])+SUMIF(Tableau6[Club],Tableau_3_Etoiles[[#This Row],[CLUBS : 
3*]],Tableau6[Points3])+SUMIF(Tableau7[Club],Tableau_3_Etoiles[[#This Row],[CLUBS : 
3*]],Tableau7[Points3])+SUMIF(Tableau8[Club],Tableau_3_Etoiles[[#This Row],[CLUBS : 
3*]],Tableau8[Points3])</f>
        <v>853.5</v>
      </c>
      <c r="I8" s="95">
        <f>COUNTIFS(Tableau1[Club],Tableau_3_Etoiles[[#This Row],[CLUBS : 
3*]],Tableau1[Points5],"&gt;0")+COUNTIFS(Tableau2[Club],Tableau_3_Etoiles[[#This Row],[CLUBS : 
3*]],Tableau2[Points5],"&gt;0")+COUNTIFS(Tableau3[Club],Tableau_3_Etoiles[[#This Row],[CLUBS : 
3*]],Tableau3[Points5],"&gt;0")+COUNTIFS(Tableau4[Club],Tableau_3_Etoiles[[#This Row],[CLUBS : 
3*]],Tableau4[Points5],"&gt;0")+COUNTIFS(Tableau5[Club],Tableau_3_Etoiles[[#This Row],[CLUBS : 
3*]],Tableau5[Points5],"&gt;0")+COUNTIFS(Tableau6[Club],Tableau_3_Etoiles[[#This Row],[CLUBS : 
3*]],Tableau6[Points5],"&gt;0")+COUNTIFS(Tableau7[Club],Tableau_3_Etoiles[[#This Row],[CLUBS : 
3*]],Tableau7[Points5],"&gt;0")+COUNTIFS(Tableau8[Club],Tableau_3_Etoiles[[#This Row],[CLUBS : 
3*]],Tableau8[Points5],"&gt;0")</f>
        <v>25</v>
      </c>
      <c r="J8" s="97">
        <f>SUMIF(Tableau1[Club],Tableau_3_Etoiles[[#This Row],[CLUBS : 
3*]],Tableau1[Points5])+SUMIF(Tableau2[Club],Tableau_3_Etoiles[[#This Row],[CLUBS : 
3*]],Tableau2[Points5])+SUMIF(Tableau3[Club],Tableau_3_Etoiles[[#This Row],[CLUBS : 
3*]],Tableau3[Points5])+SUMIF(Tableau4[Club],Tableau_3_Etoiles[[#This Row],[CLUBS : 
3*]],Tableau4[Points5])+SUMIF(Tableau5[Club],Tableau_3_Etoiles[[#This Row],[CLUBS : 
3*]],Tableau5[Points5])+SUMIF(Tableau6[Club],Tableau_3_Etoiles[[#This Row],[CLUBS : 
3*]],Tableau6[Points5])+SUMIF(Tableau7[Club],Tableau_3_Etoiles[[#This Row],[CLUBS : 
3*]],Tableau7[Points5])+SUMIF(Tableau8[Club],Tableau_3_Etoiles[[#This Row],[CLUBS : 
3*]],Tableau8[Points5])</f>
        <v>1022</v>
      </c>
      <c r="K8" s="97">
        <f>COUNTIFS(Tableau1[Club],Tableau_3_Etoiles[[#This Row],[CLUBS : 
3*]],Tableau1[Points7],"&gt;0")+COUNTIFS(Tableau2[Club],Tableau_3_Etoiles[[#This Row],[CLUBS : 
3*]],Tableau2[Points7],"&gt;0")+COUNTIFS(Tableau3[Club],Tableau_3_Etoiles[[#This Row],[CLUBS : 
3*]],Tableau3[Points7],"&gt;0")+COUNTIFS(Tableau4[Club],Tableau_3_Etoiles[[#This Row],[CLUBS : 
3*]],Tableau4[Points7],"&gt;0")+COUNTIFS(Tableau5[Club],Tableau_3_Etoiles[[#This Row],[CLUBS : 
3*]],Tableau5[Points7],"&gt;0")+COUNTIFS(Tableau6[Club],Tableau_3_Etoiles[[#This Row],[CLUBS : 
3*]],Tableau6[Points7],"&gt;0")+COUNTIFS(Tableau7[Club],Tableau_3_Etoiles[[#This Row],[CLUBS : 
3*]],Tableau7[Points7],"&gt;0")+COUNTIFS(Tableau8[Club],Tableau_3_Etoiles[[#This Row],[CLUBS : 
3*]],Tableau8[Points7],"&gt;0")</f>
        <v>31</v>
      </c>
      <c r="L8" s="97">
        <f>SUMIF(Tableau1[Club],Tableau_3_Etoiles[[#This Row],[CLUBS : 
3*]],Tableau1[Points7])+SUMIF(Tableau2[Club],Tableau_3_Etoiles[[#This Row],[CLUBS : 
3*]],Tableau2[Points7])+SUMIF(Tableau3[Club],Tableau_3_Etoiles[[#This Row],[CLUBS : 
3*]],Tableau3[Points7])+SUMIF(Tableau4[Club],Tableau_3_Etoiles[[#This Row],[CLUBS : 
3*]],Tableau4[Points7])+SUMIF(Tableau5[Club],Tableau_3_Etoiles[[#This Row],[CLUBS : 
3*]],Tableau5[Points7])+SUMIF(Tableau6[Club],Tableau_3_Etoiles[[#This Row],[CLUBS : 
3*]],Tableau6[Points7])+SUMIF(Tableau7[Club],Tableau_3_Etoiles[[#This Row],[CLUBS : 
3*]],Tableau7[Points7])+SUMIF(Tableau8[Club],Tableau_3_Etoiles[[#This Row],[CLUBS : 
3*]],Tableau8[Points7])</f>
        <v>940.5</v>
      </c>
      <c r="M8" s="99">
        <f>Tableau_3_Etoiles[[#This Row],[Engagés Etape n°1]]+Tableau_3_Etoiles[[#This Row],[Engagés Etape n°2]]+Tableau_3_Etoiles[[#This Row],[Engagés Etape n°3]]+Tableau_3_Etoiles[[#This Row],[Engagés Etape n°4]]</f>
        <v>123</v>
      </c>
      <c r="N8" s="100">
        <f>SUM(Tableau_3_Etoiles[[#This Row],[Points Etape n°1]],Tableau_3_Etoiles[[#This Row],[Points Etape n°2]],Tableau_3_Etoiles[[#This Row],[Points Etape n°3]],Tableau_3_Etoiles[[#This Row],[Points Etape n°4]])</f>
        <v>7249</v>
      </c>
      <c r="O8" s="101">
        <f>IF(Tableau_3_Etoiles[[#This Row],[TOTAL DES ENGAGES]]=0,0,PRODUCT(Tableau_3_Etoiles[[#This Row],[TOTAL POINTS]],1/Tableau_3_Etoiles[[#This Row],[TOTAL DES ENGAGES]]))</f>
        <v>58.934959349593505</v>
      </c>
    </row>
    <row r="9" spans="1:16" ht="14.5" x14ac:dyDescent="0.35">
      <c r="A9" s="103">
        <f>RANK(Tableau_3_Etoiles[[#This Row],[TOTAL POINTS]],Tableau_3_Etoiles[TOTAL POINTS])</f>
        <v>4</v>
      </c>
      <c r="B9" s="30" t="s">
        <v>2937</v>
      </c>
      <c r="C9" s="32" t="s">
        <v>5038</v>
      </c>
      <c r="D9" s="15" t="s">
        <v>2957</v>
      </c>
      <c r="E9" s="95">
        <f>COUNTIFS(Tableau1[Club],Tableau_3_Etoiles[[#This Row],[CLUBS : 
3*]],Tableau1[Points],"&gt;0")+COUNTIFS(Tableau2[Club],Tableau_3_Etoiles[[#This Row],[CLUBS : 
3*]],Tableau2[Points],"&gt;0")+COUNTIFS(Tableau3[Club],Tableau_3_Etoiles[[#This Row],[CLUBS : 
3*]],Tableau3[Points],"&gt;0")+COUNTIFS(Tableau4[Club],Tableau_3_Etoiles[[#This Row],[CLUBS : 
3*]],Tableau4[Points],"&gt;0")+COUNTIFS(Tableau5[Club],Tableau_3_Etoiles[[#This Row],[CLUBS : 
3*]],Tableau5[Points],"&gt;0")+COUNTIFS(Tableau6[Club],Tableau_3_Etoiles[[#This Row],[CLUBS : 
3*]],Tableau6[Points],"&gt;0")+COUNTIFS(Tableau7[Club],Tableau_3_Etoiles[[#This Row],[CLUBS : 
3*]],Tableau7[Points],"&gt;0")+COUNTIFS(Tableau8[Club],Tableau_3_Etoiles[[#This Row],[CLUBS : 
3*]],Tableau8[Points],"&gt;0")</f>
        <v>24</v>
      </c>
      <c r="F9" s="96">
        <f>SUMIF(Tableau1[Club],Tableau_3_Etoiles[[#This Row],[CLUBS : 
3*]],Tableau1[Points])+SUMIF(Tableau2[Club],Tableau_3_Etoiles[[#This Row],[CLUBS : 
3*]],Tableau2[Points])+SUMIF(Tableau3[Club],Tableau_3_Etoiles[[#This Row],[CLUBS : 
3*]],Tableau3[Points])+SUMIF(Tableau4[Club],Tableau_3_Etoiles[[#This Row],[CLUBS : 
3*]],Tableau4[Points])+SUMIF(Tableau5[Club],Tableau_3_Etoiles[[#This Row],[CLUBS : 
3*]],Tableau5[Points])+SUMIF(Tableau6[Club],Tableau_3_Etoiles[[#This Row],[CLUBS : 
3*]],Tableau6[Points])+SUMIF(Tableau7[Club],Tableau_3_Etoiles[[#This Row],[CLUBS : 
3*]],Tableau7[Points])+SUMIF(Tableau8[Club],Tableau_3_Etoiles[[#This Row],[CLUBS : 
3*]],Tableau8[Points])</f>
        <v>2798</v>
      </c>
      <c r="G9" s="97">
        <f>COUNTIFS(Tableau1[Club],Tableau_3_Etoiles[[#This Row],[CLUBS : 
3*]],Tableau1[Points3],"&gt;0")+COUNTIFS(Tableau2[Club],Tableau_3_Etoiles[[#This Row],[CLUBS : 
3*]],Tableau2[Points3],"&gt;0")+COUNTIFS(Tableau3[Club],Tableau_3_Etoiles[[#This Row],[CLUBS : 
3*]],Tableau3[Points3],"&gt;0")+COUNTIFS(Tableau4[Club],Tableau_3_Etoiles[[#This Row],[CLUBS : 
3*]],Tableau4[Points3],"&gt;0")+COUNTIFS(Tableau5[Club],Tableau_3_Etoiles[[#This Row],[CLUBS : 
3*]],Tableau5[Points3],"&gt;0")+COUNTIFS(Tableau6[Club],Tableau_3_Etoiles[[#This Row],[CLUBS : 
3*]],Tableau6[Points3],"&gt;0")+COUNTIFS(Tableau7[Club],Tableau_3_Etoiles[[#This Row],[CLUBS : 
3*]],Tableau7[Points3],"&gt;0")+COUNTIFS(Tableau8[Club],Tableau_3_Etoiles[[#This Row],[CLUBS : 
3*]],Tableau8[Points3],"&gt;0")</f>
        <v>22</v>
      </c>
      <c r="H9" s="98">
        <f>SUMIF(Tableau1[Club],Tableau_3_Etoiles[[#This Row],[CLUBS : 
3*]],Tableau1[Points3])+SUMIF(Tableau2[Club],Tableau_3_Etoiles[[#This Row],[CLUBS : 
3*]],Tableau2[Points3])+SUMIF(Tableau3[Club],Tableau_3_Etoiles[[#This Row],[CLUBS : 
3*]],Tableau3[Points3])+SUMIF(Tableau4[Club],Tableau_3_Etoiles[[#This Row],[CLUBS : 
3*]],Tableau4[Points3])+SUMIF(Tableau5[Club],Tableau_3_Etoiles[[#This Row],[CLUBS : 
3*]],Tableau5[Points3])+SUMIF(Tableau6[Club],Tableau_3_Etoiles[[#This Row],[CLUBS : 
3*]],Tableau6[Points3])+SUMIF(Tableau7[Club],Tableau_3_Etoiles[[#This Row],[CLUBS : 
3*]],Tableau7[Points3])+SUMIF(Tableau8[Club],Tableau_3_Etoiles[[#This Row],[CLUBS : 
3*]],Tableau8[Points3])</f>
        <v>1093.5</v>
      </c>
      <c r="I9" s="95">
        <f>COUNTIFS(Tableau1[Club],Tableau_3_Etoiles[[#This Row],[CLUBS : 
3*]],Tableau1[Points5],"&gt;0")+COUNTIFS(Tableau2[Club],Tableau_3_Etoiles[[#This Row],[CLUBS : 
3*]],Tableau2[Points5],"&gt;0")+COUNTIFS(Tableau3[Club],Tableau_3_Etoiles[[#This Row],[CLUBS : 
3*]],Tableau3[Points5],"&gt;0")+COUNTIFS(Tableau4[Club],Tableau_3_Etoiles[[#This Row],[CLUBS : 
3*]],Tableau4[Points5],"&gt;0")+COUNTIFS(Tableau5[Club],Tableau_3_Etoiles[[#This Row],[CLUBS : 
3*]],Tableau5[Points5],"&gt;0")+COUNTIFS(Tableau6[Club],Tableau_3_Etoiles[[#This Row],[CLUBS : 
3*]],Tableau6[Points5],"&gt;0")+COUNTIFS(Tableau7[Club],Tableau_3_Etoiles[[#This Row],[CLUBS : 
3*]],Tableau7[Points5],"&gt;0")+COUNTIFS(Tableau8[Club],Tableau_3_Etoiles[[#This Row],[CLUBS : 
3*]],Tableau8[Points5],"&gt;0")</f>
        <v>27</v>
      </c>
      <c r="J9" s="97">
        <f>SUMIF(Tableau1[Club],Tableau_3_Etoiles[[#This Row],[CLUBS : 
3*]],Tableau1[Points5])+SUMIF(Tableau2[Club],Tableau_3_Etoiles[[#This Row],[CLUBS : 
3*]],Tableau2[Points5])+SUMIF(Tableau3[Club],Tableau_3_Etoiles[[#This Row],[CLUBS : 
3*]],Tableau3[Points5])+SUMIF(Tableau4[Club],Tableau_3_Etoiles[[#This Row],[CLUBS : 
3*]],Tableau4[Points5])+SUMIF(Tableau5[Club],Tableau_3_Etoiles[[#This Row],[CLUBS : 
3*]],Tableau5[Points5])+SUMIF(Tableau6[Club],Tableau_3_Etoiles[[#This Row],[CLUBS : 
3*]],Tableau6[Points5])+SUMIF(Tableau7[Club],Tableau_3_Etoiles[[#This Row],[CLUBS : 
3*]],Tableau7[Points5])+SUMIF(Tableau8[Club],Tableau_3_Etoiles[[#This Row],[CLUBS : 
3*]],Tableau8[Points5])</f>
        <v>1780</v>
      </c>
      <c r="K9" s="97">
        <f>COUNTIFS(Tableau1[Club],Tableau_3_Etoiles[[#This Row],[CLUBS : 
3*]],Tableau1[Points7],"&gt;0")+COUNTIFS(Tableau2[Club],Tableau_3_Etoiles[[#This Row],[CLUBS : 
3*]],Tableau2[Points7],"&gt;0")+COUNTIFS(Tableau3[Club],Tableau_3_Etoiles[[#This Row],[CLUBS : 
3*]],Tableau3[Points7],"&gt;0")+COUNTIFS(Tableau4[Club],Tableau_3_Etoiles[[#This Row],[CLUBS : 
3*]],Tableau4[Points7],"&gt;0")+COUNTIFS(Tableau5[Club],Tableau_3_Etoiles[[#This Row],[CLUBS : 
3*]],Tableau5[Points7],"&gt;0")+COUNTIFS(Tableau6[Club],Tableau_3_Etoiles[[#This Row],[CLUBS : 
3*]],Tableau6[Points7],"&gt;0")+COUNTIFS(Tableau7[Club],Tableau_3_Etoiles[[#This Row],[CLUBS : 
3*]],Tableau7[Points7],"&gt;0")+COUNTIFS(Tableau8[Club],Tableau_3_Etoiles[[#This Row],[CLUBS : 
3*]],Tableau8[Points7],"&gt;0")</f>
        <v>25</v>
      </c>
      <c r="L9" s="97">
        <f>SUMIF(Tableau1[Club],Tableau_3_Etoiles[[#This Row],[CLUBS : 
3*]],Tableau1[Points7])+SUMIF(Tableau2[Club],Tableau_3_Etoiles[[#This Row],[CLUBS : 
3*]],Tableau2[Points7])+SUMIF(Tableau3[Club],Tableau_3_Etoiles[[#This Row],[CLUBS : 
3*]],Tableau3[Points7])+SUMIF(Tableau4[Club],Tableau_3_Etoiles[[#This Row],[CLUBS : 
3*]],Tableau4[Points7])+SUMIF(Tableau5[Club],Tableau_3_Etoiles[[#This Row],[CLUBS : 
3*]],Tableau5[Points7])+SUMIF(Tableau6[Club],Tableau_3_Etoiles[[#This Row],[CLUBS : 
3*]],Tableau6[Points7])+SUMIF(Tableau7[Club],Tableau_3_Etoiles[[#This Row],[CLUBS : 
3*]],Tableau7[Points7])+SUMIF(Tableau8[Club],Tableau_3_Etoiles[[#This Row],[CLUBS : 
3*]],Tableau8[Points7])</f>
        <v>1369.5</v>
      </c>
      <c r="M9" s="99">
        <f>Tableau_3_Etoiles[[#This Row],[Engagés Etape n°1]]+Tableau_3_Etoiles[[#This Row],[Engagés Etape n°2]]+Tableau_3_Etoiles[[#This Row],[Engagés Etape n°3]]+Tableau_3_Etoiles[[#This Row],[Engagés Etape n°4]]</f>
        <v>98</v>
      </c>
      <c r="N9" s="100">
        <f>SUM(Tableau_3_Etoiles[[#This Row],[Points Etape n°1]],Tableau_3_Etoiles[[#This Row],[Points Etape n°2]],Tableau_3_Etoiles[[#This Row],[Points Etape n°3]],Tableau_3_Etoiles[[#This Row],[Points Etape n°4]])</f>
        <v>7041</v>
      </c>
      <c r="O9" s="101">
        <f>IF(Tableau_3_Etoiles[[#This Row],[TOTAL DES ENGAGES]]=0,0,PRODUCT(Tableau_3_Etoiles[[#This Row],[TOTAL POINTS]],1/Tableau_3_Etoiles[[#This Row],[TOTAL DES ENGAGES]]))</f>
        <v>71.846938775510196</v>
      </c>
    </row>
    <row r="10" spans="1:16" ht="14.5" x14ac:dyDescent="0.35">
      <c r="A10" s="103">
        <f>RANK(Tableau_3_Etoiles[[#This Row],[TOTAL POINTS]],Tableau_3_Etoiles[TOTAL POINTS])</f>
        <v>5</v>
      </c>
      <c r="B10" s="30" t="s">
        <v>2926</v>
      </c>
      <c r="C10" s="32" t="s">
        <v>5038</v>
      </c>
      <c r="D10" s="15" t="s">
        <v>2957</v>
      </c>
      <c r="E10" s="95">
        <f>COUNTIFS(Tableau1[Club],Tableau_3_Etoiles[[#This Row],[CLUBS : 
3*]],Tableau1[Points],"&gt;0")+COUNTIFS(Tableau2[Club],Tableau_3_Etoiles[[#This Row],[CLUBS : 
3*]],Tableau2[Points],"&gt;0")+COUNTIFS(Tableau3[Club],Tableau_3_Etoiles[[#This Row],[CLUBS : 
3*]],Tableau3[Points],"&gt;0")+COUNTIFS(Tableau4[Club],Tableau_3_Etoiles[[#This Row],[CLUBS : 
3*]],Tableau4[Points],"&gt;0")+COUNTIFS(Tableau5[Club],Tableau_3_Etoiles[[#This Row],[CLUBS : 
3*]],Tableau5[Points],"&gt;0")+COUNTIFS(Tableau6[Club],Tableau_3_Etoiles[[#This Row],[CLUBS : 
3*]],Tableau6[Points],"&gt;0")+COUNTIFS(Tableau7[Club],Tableau_3_Etoiles[[#This Row],[CLUBS : 
3*]],Tableau7[Points],"&gt;0")+COUNTIFS(Tableau8[Club],Tableau_3_Etoiles[[#This Row],[CLUBS : 
3*]],Tableau8[Points],"&gt;0")</f>
        <v>26</v>
      </c>
      <c r="F10" s="96">
        <f>SUMIF(Tableau1[Club],Tableau_3_Etoiles[[#This Row],[CLUBS : 
3*]],Tableau1[Points])+SUMIF(Tableau2[Club],Tableau_3_Etoiles[[#This Row],[CLUBS : 
3*]],Tableau2[Points])+SUMIF(Tableau3[Club],Tableau_3_Etoiles[[#This Row],[CLUBS : 
3*]],Tableau3[Points])+SUMIF(Tableau4[Club],Tableau_3_Etoiles[[#This Row],[CLUBS : 
3*]],Tableau4[Points])+SUMIF(Tableau5[Club],Tableau_3_Etoiles[[#This Row],[CLUBS : 
3*]],Tableau5[Points])+SUMIF(Tableau6[Club],Tableau_3_Etoiles[[#This Row],[CLUBS : 
3*]],Tableau6[Points])+SUMIF(Tableau7[Club],Tableau_3_Etoiles[[#This Row],[CLUBS : 
3*]],Tableau7[Points])+SUMIF(Tableau8[Club],Tableau_3_Etoiles[[#This Row],[CLUBS : 
3*]],Tableau8[Points])</f>
        <v>3022</v>
      </c>
      <c r="G10" s="97">
        <f>COUNTIFS(Tableau1[Club],Tableau_3_Etoiles[[#This Row],[CLUBS : 
3*]],Tableau1[Points3],"&gt;0")+COUNTIFS(Tableau2[Club],Tableau_3_Etoiles[[#This Row],[CLUBS : 
3*]],Tableau2[Points3],"&gt;0")+COUNTIFS(Tableau3[Club],Tableau_3_Etoiles[[#This Row],[CLUBS : 
3*]],Tableau3[Points3],"&gt;0")+COUNTIFS(Tableau4[Club],Tableau_3_Etoiles[[#This Row],[CLUBS : 
3*]],Tableau4[Points3],"&gt;0")+COUNTIFS(Tableau5[Club],Tableau_3_Etoiles[[#This Row],[CLUBS : 
3*]],Tableau5[Points3],"&gt;0")+COUNTIFS(Tableau6[Club],Tableau_3_Etoiles[[#This Row],[CLUBS : 
3*]],Tableau6[Points3],"&gt;0")+COUNTIFS(Tableau7[Club],Tableau_3_Etoiles[[#This Row],[CLUBS : 
3*]],Tableau7[Points3],"&gt;0")+COUNTIFS(Tableau8[Club],Tableau_3_Etoiles[[#This Row],[CLUBS : 
3*]],Tableau8[Points3],"&gt;0")</f>
        <v>20</v>
      </c>
      <c r="H10" s="98">
        <f>SUMIF(Tableau1[Club],Tableau_3_Etoiles[[#This Row],[CLUBS : 
3*]],Tableau1[Points3])+SUMIF(Tableau2[Club],Tableau_3_Etoiles[[#This Row],[CLUBS : 
3*]],Tableau2[Points3])+SUMIF(Tableau3[Club],Tableau_3_Etoiles[[#This Row],[CLUBS : 
3*]],Tableau3[Points3])+SUMIF(Tableau4[Club],Tableau_3_Etoiles[[#This Row],[CLUBS : 
3*]],Tableau4[Points3])+SUMIF(Tableau5[Club],Tableau_3_Etoiles[[#This Row],[CLUBS : 
3*]],Tableau5[Points3])+SUMIF(Tableau6[Club],Tableau_3_Etoiles[[#This Row],[CLUBS : 
3*]],Tableau6[Points3])+SUMIF(Tableau7[Club],Tableau_3_Etoiles[[#This Row],[CLUBS : 
3*]],Tableau7[Points3])+SUMIF(Tableau8[Club],Tableau_3_Etoiles[[#This Row],[CLUBS : 
3*]],Tableau8[Points3])</f>
        <v>831</v>
      </c>
      <c r="I10" s="95">
        <f>COUNTIFS(Tableau1[Club],Tableau_3_Etoiles[[#This Row],[CLUBS : 
3*]],Tableau1[Points5],"&gt;0")+COUNTIFS(Tableau2[Club],Tableau_3_Etoiles[[#This Row],[CLUBS : 
3*]],Tableau2[Points5],"&gt;0")+COUNTIFS(Tableau3[Club],Tableau_3_Etoiles[[#This Row],[CLUBS : 
3*]],Tableau3[Points5],"&gt;0")+COUNTIFS(Tableau4[Club],Tableau_3_Etoiles[[#This Row],[CLUBS : 
3*]],Tableau4[Points5],"&gt;0")+COUNTIFS(Tableau5[Club],Tableau_3_Etoiles[[#This Row],[CLUBS : 
3*]],Tableau5[Points5],"&gt;0")+COUNTIFS(Tableau6[Club],Tableau_3_Etoiles[[#This Row],[CLUBS : 
3*]],Tableau6[Points5],"&gt;0")+COUNTIFS(Tableau7[Club],Tableau_3_Etoiles[[#This Row],[CLUBS : 
3*]],Tableau7[Points5],"&gt;0")+COUNTIFS(Tableau8[Club],Tableau_3_Etoiles[[#This Row],[CLUBS : 
3*]],Tableau8[Points5],"&gt;0")</f>
        <v>18</v>
      </c>
      <c r="J10" s="97">
        <f>SUMIF(Tableau1[Club],Tableau_3_Etoiles[[#This Row],[CLUBS : 
3*]],Tableau1[Points5])+SUMIF(Tableau2[Club],Tableau_3_Etoiles[[#This Row],[CLUBS : 
3*]],Tableau2[Points5])+SUMIF(Tableau3[Club],Tableau_3_Etoiles[[#This Row],[CLUBS : 
3*]],Tableau3[Points5])+SUMIF(Tableau4[Club],Tableau_3_Etoiles[[#This Row],[CLUBS : 
3*]],Tableau4[Points5])+SUMIF(Tableau5[Club],Tableau_3_Etoiles[[#This Row],[CLUBS : 
3*]],Tableau5[Points5])+SUMIF(Tableau6[Club],Tableau_3_Etoiles[[#This Row],[CLUBS : 
3*]],Tableau6[Points5])+SUMIF(Tableau7[Club],Tableau_3_Etoiles[[#This Row],[CLUBS : 
3*]],Tableau7[Points5])+SUMIF(Tableau8[Club],Tableau_3_Etoiles[[#This Row],[CLUBS : 
3*]],Tableau8[Points5])</f>
        <v>904</v>
      </c>
      <c r="K10" s="97">
        <f>COUNTIFS(Tableau1[Club],Tableau_3_Etoiles[[#This Row],[CLUBS : 
3*]],Tableau1[Points7],"&gt;0")+COUNTIFS(Tableau2[Club],Tableau_3_Etoiles[[#This Row],[CLUBS : 
3*]],Tableau2[Points7],"&gt;0")+COUNTIFS(Tableau3[Club],Tableau_3_Etoiles[[#This Row],[CLUBS : 
3*]],Tableau3[Points7],"&gt;0")+COUNTIFS(Tableau4[Club],Tableau_3_Etoiles[[#This Row],[CLUBS : 
3*]],Tableau4[Points7],"&gt;0")+COUNTIFS(Tableau5[Club],Tableau_3_Etoiles[[#This Row],[CLUBS : 
3*]],Tableau5[Points7],"&gt;0")+COUNTIFS(Tableau6[Club],Tableau_3_Etoiles[[#This Row],[CLUBS : 
3*]],Tableau6[Points7],"&gt;0")+COUNTIFS(Tableau7[Club],Tableau_3_Etoiles[[#This Row],[CLUBS : 
3*]],Tableau7[Points7],"&gt;0")+COUNTIFS(Tableau8[Club],Tableau_3_Etoiles[[#This Row],[CLUBS : 
3*]],Tableau8[Points7],"&gt;0")</f>
        <v>20</v>
      </c>
      <c r="L10" s="97">
        <f>SUMIF(Tableau1[Club],Tableau_3_Etoiles[[#This Row],[CLUBS : 
3*]],Tableau1[Points7])+SUMIF(Tableau2[Club],Tableau_3_Etoiles[[#This Row],[CLUBS : 
3*]],Tableau2[Points7])+SUMIF(Tableau3[Club],Tableau_3_Etoiles[[#This Row],[CLUBS : 
3*]],Tableau3[Points7])+SUMIF(Tableau4[Club],Tableau_3_Etoiles[[#This Row],[CLUBS : 
3*]],Tableau4[Points7])+SUMIF(Tableau5[Club],Tableau_3_Etoiles[[#This Row],[CLUBS : 
3*]],Tableau5[Points7])+SUMIF(Tableau6[Club],Tableau_3_Etoiles[[#This Row],[CLUBS : 
3*]],Tableau6[Points7])+SUMIF(Tableau7[Club],Tableau_3_Etoiles[[#This Row],[CLUBS : 
3*]],Tableau7[Points7])+SUMIF(Tableau8[Club],Tableau_3_Etoiles[[#This Row],[CLUBS : 
3*]],Tableau8[Points7])</f>
        <v>735</v>
      </c>
      <c r="M10" s="99">
        <f>Tableau_3_Etoiles[[#This Row],[Engagés Etape n°1]]+Tableau_3_Etoiles[[#This Row],[Engagés Etape n°2]]+Tableau_3_Etoiles[[#This Row],[Engagés Etape n°3]]+Tableau_3_Etoiles[[#This Row],[Engagés Etape n°4]]</f>
        <v>84</v>
      </c>
      <c r="N10" s="100">
        <f>SUM(Tableau_3_Etoiles[[#This Row],[Points Etape n°1]],Tableau_3_Etoiles[[#This Row],[Points Etape n°2]],Tableau_3_Etoiles[[#This Row],[Points Etape n°3]],Tableau_3_Etoiles[[#This Row],[Points Etape n°4]])</f>
        <v>5492</v>
      </c>
      <c r="O10" s="101">
        <f>IF(Tableau_3_Etoiles[[#This Row],[TOTAL DES ENGAGES]]=0,0,PRODUCT(Tableau_3_Etoiles[[#This Row],[TOTAL POINTS]],1/Tableau_3_Etoiles[[#This Row],[TOTAL DES ENGAGES]]))</f>
        <v>65.38095238095238</v>
      </c>
    </row>
    <row r="11" spans="1:16" ht="14.5" x14ac:dyDescent="0.35">
      <c r="A11" s="103">
        <f>RANK(Tableau_3_Etoiles[[#This Row],[TOTAL POINTS]],Tableau_3_Etoiles[TOTAL POINTS])</f>
        <v>6</v>
      </c>
      <c r="B11" s="30" t="s">
        <v>2912</v>
      </c>
      <c r="C11" s="32" t="s">
        <v>5038</v>
      </c>
      <c r="D11" s="15" t="s">
        <v>2957</v>
      </c>
      <c r="E11" s="95">
        <f>COUNTIFS(Tableau1[Club],Tableau_3_Etoiles[[#This Row],[CLUBS : 
3*]],Tableau1[Points],"&gt;0")+COUNTIFS(Tableau2[Club],Tableau_3_Etoiles[[#This Row],[CLUBS : 
3*]],Tableau2[Points],"&gt;0")+COUNTIFS(Tableau3[Club],Tableau_3_Etoiles[[#This Row],[CLUBS : 
3*]],Tableau3[Points],"&gt;0")+COUNTIFS(Tableau4[Club],Tableau_3_Etoiles[[#This Row],[CLUBS : 
3*]],Tableau4[Points],"&gt;0")+COUNTIFS(Tableau5[Club],Tableau_3_Etoiles[[#This Row],[CLUBS : 
3*]],Tableau5[Points],"&gt;0")+COUNTIFS(Tableau6[Club],Tableau_3_Etoiles[[#This Row],[CLUBS : 
3*]],Tableau6[Points],"&gt;0")+COUNTIFS(Tableau7[Club],Tableau_3_Etoiles[[#This Row],[CLUBS : 
3*]],Tableau7[Points],"&gt;0")+COUNTIFS(Tableau8[Club],Tableau_3_Etoiles[[#This Row],[CLUBS : 
3*]],Tableau8[Points],"&gt;0")</f>
        <v>24</v>
      </c>
      <c r="F11" s="96">
        <f>SUMIF(Tableau1[Club],Tableau_3_Etoiles[[#This Row],[CLUBS : 
3*]],Tableau1[Points])+SUMIF(Tableau2[Club],Tableau_3_Etoiles[[#This Row],[CLUBS : 
3*]],Tableau2[Points])+SUMIF(Tableau3[Club],Tableau_3_Etoiles[[#This Row],[CLUBS : 
3*]],Tableau3[Points])+SUMIF(Tableau4[Club],Tableau_3_Etoiles[[#This Row],[CLUBS : 
3*]],Tableau4[Points])+SUMIF(Tableau5[Club],Tableau_3_Etoiles[[#This Row],[CLUBS : 
3*]],Tableau5[Points])+SUMIF(Tableau6[Club],Tableau_3_Etoiles[[#This Row],[CLUBS : 
3*]],Tableau6[Points])+SUMIF(Tableau7[Club],Tableau_3_Etoiles[[#This Row],[CLUBS : 
3*]],Tableau7[Points])+SUMIF(Tableau8[Club],Tableau_3_Etoiles[[#This Row],[CLUBS : 
3*]],Tableau8[Points])</f>
        <v>2415</v>
      </c>
      <c r="G11" s="97">
        <f>COUNTIFS(Tableau1[Club],Tableau_3_Etoiles[[#This Row],[CLUBS : 
3*]],Tableau1[Points3],"&gt;0")+COUNTIFS(Tableau2[Club],Tableau_3_Etoiles[[#This Row],[CLUBS : 
3*]],Tableau2[Points3],"&gt;0")+COUNTIFS(Tableau3[Club],Tableau_3_Etoiles[[#This Row],[CLUBS : 
3*]],Tableau3[Points3],"&gt;0")+COUNTIFS(Tableau4[Club],Tableau_3_Etoiles[[#This Row],[CLUBS : 
3*]],Tableau4[Points3],"&gt;0")+COUNTIFS(Tableau5[Club],Tableau_3_Etoiles[[#This Row],[CLUBS : 
3*]],Tableau5[Points3],"&gt;0")+COUNTIFS(Tableau6[Club],Tableau_3_Etoiles[[#This Row],[CLUBS : 
3*]],Tableau6[Points3],"&gt;0")+COUNTIFS(Tableau7[Club],Tableau_3_Etoiles[[#This Row],[CLUBS : 
3*]],Tableau7[Points3],"&gt;0")+COUNTIFS(Tableau8[Club],Tableau_3_Etoiles[[#This Row],[CLUBS : 
3*]],Tableau8[Points3],"&gt;0")</f>
        <v>20</v>
      </c>
      <c r="H11" s="98">
        <f>SUMIF(Tableau1[Club],Tableau_3_Etoiles[[#This Row],[CLUBS : 
3*]],Tableau1[Points3])+SUMIF(Tableau2[Club],Tableau_3_Etoiles[[#This Row],[CLUBS : 
3*]],Tableau2[Points3])+SUMIF(Tableau3[Club],Tableau_3_Etoiles[[#This Row],[CLUBS : 
3*]],Tableau3[Points3])+SUMIF(Tableau4[Club],Tableau_3_Etoiles[[#This Row],[CLUBS : 
3*]],Tableau4[Points3])+SUMIF(Tableau5[Club],Tableau_3_Etoiles[[#This Row],[CLUBS : 
3*]],Tableau5[Points3])+SUMIF(Tableau6[Club],Tableau_3_Etoiles[[#This Row],[CLUBS : 
3*]],Tableau6[Points3])+SUMIF(Tableau7[Club],Tableau_3_Etoiles[[#This Row],[CLUBS : 
3*]],Tableau7[Points3])+SUMIF(Tableau8[Club],Tableau_3_Etoiles[[#This Row],[CLUBS : 
3*]],Tableau8[Points3])</f>
        <v>639</v>
      </c>
      <c r="I11" s="95">
        <f>COUNTIFS(Tableau1[Club],Tableau_3_Etoiles[[#This Row],[CLUBS : 
3*]],Tableau1[Points5],"&gt;0")+COUNTIFS(Tableau2[Club],Tableau_3_Etoiles[[#This Row],[CLUBS : 
3*]],Tableau2[Points5],"&gt;0")+COUNTIFS(Tableau3[Club],Tableau_3_Etoiles[[#This Row],[CLUBS : 
3*]],Tableau3[Points5],"&gt;0")+COUNTIFS(Tableau4[Club],Tableau_3_Etoiles[[#This Row],[CLUBS : 
3*]],Tableau4[Points5],"&gt;0")+COUNTIFS(Tableau5[Club],Tableau_3_Etoiles[[#This Row],[CLUBS : 
3*]],Tableau5[Points5],"&gt;0")+COUNTIFS(Tableau6[Club],Tableau_3_Etoiles[[#This Row],[CLUBS : 
3*]],Tableau6[Points5],"&gt;0")+COUNTIFS(Tableau7[Club],Tableau_3_Etoiles[[#This Row],[CLUBS : 
3*]],Tableau7[Points5],"&gt;0")+COUNTIFS(Tableau8[Club],Tableau_3_Etoiles[[#This Row],[CLUBS : 
3*]],Tableau8[Points5],"&gt;0")</f>
        <v>23</v>
      </c>
      <c r="J11" s="97">
        <f>SUMIF(Tableau1[Club],Tableau_3_Etoiles[[#This Row],[CLUBS : 
3*]],Tableau1[Points5])+SUMIF(Tableau2[Club],Tableau_3_Etoiles[[#This Row],[CLUBS : 
3*]],Tableau2[Points5])+SUMIF(Tableau3[Club],Tableau_3_Etoiles[[#This Row],[CLUBS : 
3*]],Tableau3[Points5])+SUMIF(Tableau4[Club],Tableau_3_Etoiles[[#This Row],[CLUBS : 
3*]],Tableau4[Points5])+SUMIF(Tableau5[Club],Tableau_3_Etoiles[[#This Row],[CLUBS : 
3*]],Tableau5[Points5])+SUMIF(Tableau6[Club],Tableau_3_Etoiles[[#This Row],[CLUBS : 
3*]],Tableau6[Points5])+SUMIF(Tableau7[Club],Tableau_3_Etoiles[[#This Row],[CLUBS : 
3*]],Tableau7[Points5])+SUMIF(Tableau8[Club],Tableau_3_Etoiles[[#This Row],[CLUBS : 
3*]],Tableau8[Points5])</f>
        <v>760</v>
      </c>
      <c r="K11" s="97">
        <f>COUNTIFS(Tableau1[Club],Tableau_3_Etoiles[[#This Row],[CLUBS : 
3*]],Tableau1[Points7],"&gt;0")+COUNTIFS(Tableau2[Club],Tableau_3_Etoiles[[#This Row],[CLUBS : 
3*]],Tableau2[Points7],"&gt;0")+COUNTIFS(Tableau3[Club],Tableau_3_Etoiles[[#This Row],[CLUBS : 
3*]],Tableau3[Points7],"&gt;0")+COUNTIFS(Tableau4[Club],Tableau_3_Etoiles[[#This Row],[CLUBS : 
3*]],Tableau4[Points7],"&gt;0")+COUNTIFS(Tableau5[Club],Tableau_3_Etoiles[[#This Row],[CLUBS : 
3*]],Tableau5[Points7],"&gt;0")+COUNTIFS(Tableau6[Club],Tableau_3_Etoiles[[#This Row],[CLUBS : 
3*]],Tableau6[Points7],"&gt;0")+COUNTIFS(Tableau7[Club],Tableau_3_Etoiles[[#This Row],[CLUBS : 
3*]],Tableau7[Points7],"&gt;0")+COUNTIFS(Tableau8[Club],Tableau_3_Etoiles[[#This Row],[CLUBS : 
3*]],Tableau8[Points7],"&gt;0")</f>
        <v>12</v>
      </c>
      <c r="L11" s="97">
        <f>SUMIF(Tableau1[Club],Tableau_3_Etoiles[[#This Row],[CLUBS : 
3*]],Tableau1[Points7])+SUMIF(Tableau2[Club],Tableau_3_Etoiles[[#This Row],[CLUBS : 
3*]],Tableau2[Points7])+SUMIF(Tableau3[Club],Tableau_3_Etoiles[[#This Row],[CLUBS : 
3*]],Tableau3[Points7])+SUMIF(Tableau4[Club],Tableau_3_Etoiles[[#This Row],[CLUBS : 
3*]],Tableau4[Points7])+SUMIF(Tableau5[Club],Tableau_3_Etoiles[[#This Row],[CLUBS : 
3*]],Tableau5[Points7])+SUMIF(Tableau6[Club],Tableau_3_Etoiles[[#This Row],[CLUBS : 
3*]],Tableau6[Points7])+SUMIF(Tableau7[Club],Tableau_3_Etoiles[[#This Row],[CLUBS : 
3*]],Tableau7[Points7])+SUMIF(Tableau8[Club],Tableau_3_Etoiles[[#This Row],[CLUBS : 
3*]],Tableau8[Points7])</f>
        <v>303</v>
      </c>
      <c r="M11" s="99">
        <f>Tableau_3_Etoiles[[#This Row],[Engagés Etape n°1]]+Tableau_3_Etoiles[[#This Row],[Engagés Etape n°2]]+Tableau_3_Etoiles[[#This Row],[Engagés Etape n°3]]+Tableau_3_Etoiles[[#This Row],[Engagés Etape n°4]]</f>
        <v>79</v>
      </c>
      <c r="N11" s="100">
        <f>SUM(Tableau_3_Etoiles[[#This Row],[Points Etape n°1]],Tableau_3_Etoiles[[#This Row],[Points Etape n°2]],Tableau_3_Etoiles[[#This Row],[Points Etape n°3]],Tableau_3_Etoiles[[#This Row],[Points Etape n°4]])</f>
        <v>4117</v>
      </c>
      <c r="O11" s="101">
        <f>IF(Tableau_3_Etoiles[[#This Row],[TOTAL DES ENGAGES]]=0,0,PRODUCT(Tableau_3_Etoiles[[#This Row],[TOTAL POINTS]],1/Tableau_3_Etoiles[[#This Row],[TOTAL DES ENGAGES]]))</f>
        <v>52.11392405063291</v>
      </c>
    </row>
  </sheetData>
  <sheetProtection sheet="1" objects="1" scenarios="1"/>
  <mergeCells count="12">
    <mergeCell ref="E4:F4"/>
    <mergeCell ref="G4:H4"/>
    <mergeCell ref="I4:J4"/>
    <mergeCell ref="K4:L4"/>
    <mergeCell ref="E2:F2"/>
    <mergeCell ref="G2:H2"/>
    <mergeCell ref="I2:J2"/>
    <mergeCell ref="K2:L2"/>
    <mergeCell ref="E3:F3"/>
    <mergeCell ref="G3:H3"/>
    <mergeCell ref="I3:J3"/>
    <mergeCell ref="K3:L3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&amp;C&amp;"Calibri"&amp;11&amp;K000000Page &amp;P_x000D_&amp;1#&amp;"Calibri"&amp;10&amp;K0078D7C1 - Interne</oddFooter>
  </headerFooter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2"/>
  <dimension ref="B1:S209"/>
  <sheetViews>
    <sheetView zoomScale="85" zoomScaleNormal="85" workbookViewId="0">
      <selection activeCell="I21" sqref="I21"/>
    </sheetView>
  </sheetViews>
  <sheetFormatPr baseColWidth="10" defaultRowHeight="12.5" x14ac:dyDescent="0.25"/>
  <cols>
    <col min="2" max="2" width="13.54296875" customWidth="1"/>
    <col min="5" max="5" width="52" bestFit="1" customWidth="1"/>
    <col min="6" max="6" width="18.453125" style="1" customWidth="1"/>
    <col min="7" max="7" width="8.453125" customWidth="1"/>
    <col min="8" max="8" width="14.453125" customWidth="1"/>
    <col min="9" max="9" width="17.36328125" customWidth="1"/>
    <col min="10" max="10" width="17.81640625" bestFit="1" customWidth="1"/>
    <col min="11" max="11" width="13.6328125" bestFit="1" customWidth="1"/>
    <col min="12" max="12" width="24" bestFit="1" customWidth="1"/>
    <col min="13" max="13" width="12.08984375" customWidth="1"/>
    <col min="16" max="16" width="15.08984375" bestFit="1" customWidth="1"/>
    <col min="19" max="19" width="30.453125" bestFit="1" customWidth="1"/>
  </cols>
  <sheetData>
    <row r="1" spans="2:19" ht="13" x14ac:dyDescent="0.3">
      <c r="I1" s="140" t="s">
        <v>181</v>
      </c>
      <c r="J1" s="140"/>
      <c r="K1" s="140"/>
      <c r="L1" s="140"/>
      <c r="M1" s="140"/>
    </row>
    <row r="2" spans="2:19" ht="14" x14ac:dyDescent="0.3">
      <c r="B2" s="106" t="s">
        <v>29</v>
      </c>
      <c r="C2" s="107" t="s">
        <v>360</v>
      </c>
      <c r="E2" s="43" t="s">
        <v>30</v>
      </c>
      <c r="F2" s="44" t="s">
        <v>644</v>
      </c>
      <c r="G2" s="45" t="s">
        <v>646</v>
      </c>
      <c r="H2" s="11"/>
      <c r="I2" s="43" t="s">
        <v>185</v>
      </c>
      <c r="J2" s="44" t="s">
        <v>182</v>
      </c>
      <c r="K2" s="44" t="s">
        <v>193</v>
      </c>
      <c r="L2" s="44" t="s">
        <v>183</v>
      </c>
      <c r="M2" s="45" t="s">
        <v>184</v>
      </c>
      <c r="P2" s="7" t="s">
        <v>186</v>
      </c>
      <c r="R2" s="12" t="s">
        <v>194</v>
      </c>
      <c r="S2" s="12" t="s">
        <v>207</v>
      </c>
    </row>
    <row r="3" spans="2:19" ht="13.5" x14ac:dyDescent="0.25">
      <c r="B3" s="105">
        <v>0</v>
      </c>
      <c r="C3">
        <v>0</v>
      </c>
      <c r="E3" s="60" t="s">
        <v>36</v>
      </c>
      <c r="F3" s="61"/>
      <c r="G3" s="62" t="s">
        <v>714</v>
      </c>
      <c r="H3" s="10"/>
      <c r="I3" s="71">
        <v>1</v>
      </c>
      <c r="J3" s="72">
        <v>45732</v>
      </c>
      <c r="K3" s="73" t="s">
        <v>367</v>
      </c>
      <c r="L3" s="74" t="s">
        <v>645</v>
      </c>
      <c r="M3" s="75" t="s">
        <v>366</v>
      </c>
      <c r="P3" s="6" t="s">
        <v>187</v>
      </c>
      <c r="R3" s="13" t="s">
        <v>195</v>
      </c>
      <c r="S3" s="6">
        <v>4</v>
      </c>
    </row>
    <row r="4" spans="2:19" ht="14" x14ac:dyDescent="0.3">
      <c r="B4" s="13">
        <v>1</v>
      </c>
      <c r="C4" s="14">
        <v>100</v>
      </c>
      <c r="E4" s="60" t="s">
        <v>612</v>
      </c>
      <c r="F4" s="61"/>
      <c r="G4" s="62" t="s">
        <v>714</v>
      </c>
      <c r="H4" s="10"/>
      <c r="I4" s="71">
        <v>2</v>
      </c>
      <c r="J4" s="72" t="s">
        <v>641</v>
      </c>
      <c r="K4" s="73" t="s">
        <v>189</v>
      </c>
      <c r="L4" s="74" t="s">
        <v>642</v>
      </c>
      <c r="M4" s="75">
        <v>1.5</v>
      </c>
      <c r="P4" s="6" t="s">
        <v>188</v>
      </c>
      <c r="R4" s="13" t="s">
        <v>196</v>
      </c>
      <c r="S4" s="6">
        <v>4</v>
      </c>
    </row>
    <row r="5" spans="2:19" ht="14" x14ac:dyDescent="0.3">
      <c r="B5" s="13">
        <v>2</v>
      </c>
      <c r="C5" s="14">
        <v>80</v>
      </c>
      <c r="E5" s="60" t="s">
        <v>44</v>
      </c>
      <c r="F5" s="61"/>
      <c r="G5" s="62" t="s">
        <v>714</v>
      </c>
      <c r="H5" s="10"/>
      <c r="I5" s="71">
        <v>3</v>
      </c>
      <c r="J5" s="72">
        <v>45795</v>
      </c>
      <c r="K5" s="73" t="s">
        <v>191</v>
      </c>
      <c r="L5" s="74" t="s">
        <v>399</v>
      </c>
      <c r="M5" s="75">
        <v>2</v>
      </c>
      <c r="P5" s="6" t="s">
        <v>189</v>
      </c>
      <c r="R5" s="13" t="s">
        <v>197</v>
      </c>
      <c r="S5" s="6">
        <v>4</v>
      </c>
    </row>
    <row r="6" spans="2:19" ht="14" x14ac:dyDescent="0.3">
      <c r="B6" s="13">
        <v>3</v>
      </c>
      <c r="C6" s="14">
        <v>65</v>
      </c>
      <c r="E6" s="60" t="s">
        <v>18</v>
      </c>
      <c r="F6" s="63" t="s">
        <v>5037</v>
      </c>
      <c r="G6" s="62" t="s">
        <v>714</v>
      </c>
      <c r="H6" s="10"/>
      <c r="I6" s="76">
        <v>4</v>
      </c>
      <c r="J6" s="77">
        <v>45830</v>
      </c>
      <c r="K6" s="78" t="s">
        <v>192</v>
      </c>
      <c r="L6" s="79" t="s">
        <v>643</v>
      </c>
      <c r="M6" s="80">
        <v>1.5</v>
      </c>
      <c r="P6" s="6" t="s">
        <v>190</v>
      </c>
      <c r="R6" s="13" t="s">
        <v>198</v>
      </c>
      <c r="S6" s="6">
        <v>4</v>
      </c>
    </row>
    <row r="7" spans="2:19" ht="14" x14ac:dyDescent="0.3">
      <c r="B7" s="13">
        <v>4</v>
      </c>
      <c r="C7" s="14">
        <v>55</v>
      </c>
      <c r="E7" s="60" t="s">
        <v>716</v>
      </c>
      <c r="F7" s="61"/>
      <c r="G7" s="62" t="s">
        <v>714</v>
      </c>
      <c r="H7" s="10"/>
      <c r="P7" s="6" t="s">
        <v>191</v>
      </c>
      <c r="R7" s="13" t="s">
        <v>199</v>
      </c>
      <c r="S7" s="6">
        <v>4</v>
      </c>
    </row>
    <row r="8" spans="2:19" ht="14" x14ac:dyDescent="0.3">
      <c r="B8" s="13">
        <v>5</v>
      </c>
      <c r="C8" s="14">
        <v>50</v>
      </c>
      <c r="E8" s="60" t="s">
        <v>717</v>
      </c>
      <c r="F8" s="61"/>
      <c r="G8" s="62" t="s">
        <v>714</v>
      </c>
      <c r="H8" s="10"/>
      <c r="J8" s="46"/>
      <c r="P8" s="6" t="s">
        <v>367</v>
      </c>
      <c r="R8" s="13" t="s">
        <v>200</v>
      </c>
      <c r="S8" s="6">
        <v>4</v>
      </c>
    </row>
    <row r="9" spans="2:19" ht="14" x14ac:dyDescent="0.3">
      <c r="B9" s="13">
        <v>6</v>
      </c>
      <c r="C9" s="14">
        <v>46</v>
      </c>
      <c r="E9" s="60" t="s">
        <v>16</v>
      </c>
      <c r="F9" s="63" t="s">
        <v>5037</v>
      </c>
      <c r="G9" s="62" t="s">
        <v>714</v>
      </c>
      <c r="H9" s="10"/>
      <c r="J9" s="46"/>
      <c r="P9" s="6" t="s">
        <v>192</v>
      </c>
      <c r="R9" s="13" t="s">
        <v>209</v>
      </c>
      <c r="S9" s="6">
        <v>4</v>
      </c>
    </row>
    <row r="10" spans="2:19" ht="14" x14ac:dyDescent="0.3">
      <c r="B10" s="13">
        <v>7</v>
      </c>
      <c r="C10" s="14">
        <v>44</v>
      </c>
      <c r="E10" s="60" t="s">
        <v>314</v>
      </c>
      <c r="F10" s="61"/>
      <c r="G10" s="62" t="s">
        <v>714</v>
      </c>
      <c r="H10" s="10"/>
      <c r="J10" s="46"/>
      <c r="R10" s="13" t="s">
        <v>210</v>
      </c>
      <c r="S10" s="6">
        <v>4</v>
      </c>
    </row>
    <row r="11" spans="2:19" ht="14" x14ac:dyDescent="0.3">
      <c r="B11" s="13">
        <v>8</v>
      </c>
      <c r="C11" s="14">
        <v>42</v>
      </c>
      <c r="E11" s="60" t="s">
        <v>380</v>
      </c>
      <c r="F11" s="63" t="s">
        <v>5037</v>
      </c>
      <c r="G11" s="62" t="s">
        <v>714</v>
      </c>
      <c r="H11" s="10"/>
      <c r="J11" s="46"/>
      <c r="R11" s="13" t="s">
        <v>201</v>
      </c>
      <c r="S11" s="6">
        <v>4</v>
      </c>
    </row>
    <row r="12" spans="2:19" ht="14" x14ac:dyDescent="0.3">
      <c r="B12" s="13">
        <v>9</v>
      </c>
      <c r="C12" s="14">
        <v>40</v>
      </c>
      <c r="E12" s="60" t="s">
        <v>718</v>
      </c>
      <c r="F12" s="61"/>
      <c r="G12" s="62" t="s">
        <v>714</v>
      </c>
      <c r="H12" s="10"/>
      <c r="J12" s="46"/>
      <c r="R12" s="13" t="s">
        <v>202</v>
      </c>
      <c r="S12" s="6">
        <v>4</v>
      </c>
    </row>
    <row r="13" spans="2:19" ht="14" x14ac:dyDescent="0.3">
      <c r="B13" s="13">
        <v>10</v>
      </c>
      <c r="C13" s="14">
        <v>38</v>
      </c>
      <c r="E13" s="60" t="s">
        <v>719</v>
      </c>
      <c r="F13" s="61"/>
      <c r="G13" s="62" t="s">
        <v>714</v>
      </c>
      <c r="H13" s="10"/>
      <c r="J13" s="46"/>
      <c r="R13" s="13" t="s">
        <v>203</v>
      </c>
      <c r="S13" s="6">
        <v>4</v>
      </c>
    </row>
    <row r="14" spans="2:19" ht="14" x14ac:dyDescent="0.3">
      <c r="B14" s="13">
        <v>11</v>
      </c>
      <c r="C14" s="14">
        <v>36</v>
      </c>
      <c r="E14" s="60" t="s">
        <v>37</v>
      </c>
      <c r="F14" s="63" t="s">
        <v>5037</v>
      </c>
      <c r="G14" s="62" t="s">
        <v>714</v>
      </c>
      <c r="H14" s="10"/>
      <c r="J14" s="47"/>
      <c r="R14" s="13" t="s">
        <v>204</v>
      </c>
      <c r="S14" s="6">
        <v>4</v>
      </c>
    </row>
    <row r="15" spans="2:19" ht="14" x14ac:dyDescent="0.3">
      <c r="B15" s="13">
        <v>12</v>
      </c>
      <c r="C15" s="14">
        <v>34</v>
      </c>
      <c r="E15" s="60" t="s">
        <v>720</v>
      </c>
      <c r="F15" s="61"/>
      <c r="G15" s="62" t="s">
        <v>714</v>
      </c>
      <c r="H15" s="10"/>
      <c r="R15" s="13" t="s">
        <v>205</v>
      </c>
      <c r="S15" s="6">
        <v>4</v>
      </c>
    </row>
    <row r="16" spans="2:19" ht="14" x14ac:dyDescent="0.3">
      <c r="B16" s="13">
        <v>13</v>
      </c>
      <c r="C16" s="14">
        <v>32</v>
      </c>
      <c r="E16" s="60" t="s">
        <v>28</v>
      </c>
      <c r="F16" s="61"/>
      <c r="G16" s="62" t="s">
        <v>714</v>
      </c>
      <c r="H16" s="10"/>
      <c r="R16" s="13" t="s">
        <v>206</v>
      </c>
      <c r="S16" s="6">
        <v>4</v>
      </c>
    </row>
    <row r="17" spans="2:10" ht="14" x14ac:dyDescent="0.3">
      <c r="B17" s="13">
        <v>14</v>
      </c>
      <c r="C17" s="14">
        <v>30</v>
      </c>
      <c r="E17" s="60" t="s">
        <v>34</v>
      </c>
      <c r="F17" s="61"/>
      <c r="G17" s="62" t="s">
        <v>714</v>
      </c>
      <c r="H17" s="10"/>
      <c r="J17" s="47"/>
    </row>
    <row r="18" spans="2:10" ht="14" x14ac:dyDescent="0.3">
      <c r="B18" s="13">
        <v>15</v>
      </c>
      <c r="C18" s="14">
        <v>29</v>
      </c>
      <c r="E18" s="60" t="s">
        <v>17</v>
      </c>
      <c r="F18" s="63" t="s">
        <v>5037</v>
      </c>
      <c r="G18" s="62" t="s">
        <v>714</v>
      </c>
      <c r="H18" s="10"/>
      <c r="J18" s="8"/>
    </row>
    <row r="19" spans="2:10" ht="14" x14ac:dyDescent="0.3">
      <c r="B19" s="13">
        <v>16</v>
      </c>
      <c r="C19" s="14">
        <v>28</v>
      </c>
      <c r="E19" s="60" t="s">
        <v>33</v>
      </c>
      <c r="F19" s="61"/>
      <c r="G19" s="62" t="s">
        <v>714</v>
      </c>
      <c r="H19" s="10"/>
    </row>
    <row r="20" spans="2:10" ht="14" x14ac:dyDescent="0.3">
      <c r="B20" s="13">
        <v>17</v>
      </c>
      <c r="C20" s="14">
        <v>27</v>
      </c>
      <c r="E20" s="60" t="s">
        <v>42</v>
      </c>
      <c r="F20" s="61"/>
      <c r="G20" s="62" t="s">
        <v>714</v>
      </c>
      <c r="H20" s="10"/>
    </row>
    <row r="21" spans="2:10" ht="14" x14ac:dyDescent="0.3">
      <c r="B21" s="13">
        <v>18</v>
      </c>
      <c r="C21" s="14">
        <v>26</v>
      </c>
      <c r="E21" s="60" t="s">
        <v>39</v>
      </c>
      <c r="F21" s="63" t="s">
        <v>5037</v>
      </c>
      <c r="G21" s="62" t="s">
        <v>714</v>
      </c>
      <c r="H21" s="10"/>
    </row>
    <row r="22" spans="2:10" ht="14" x14ac:dyDescent="0.3">
      <c r="B22" s="13">
        <v>19</v>
      </c>
      <c r="C22" s="14">
        <v>25</v>
      </c>
      <c r="E22" s="60" t="s">
        <v>41</v>
      </c>
      <c r="F22" s="63" t="s">
        <v>5039</v>
      </c>
      <c r="G22" s="62" t="s">
        <v>714</v>
      </c>
      <c r="H22" s="10"/>
    </row>
    <row r="23" spans="2:10" ht="14" x14ac:dyDescent="0.3">
      <c r="B23" s="13">
        <v>20</v>
      </c>
      <c r="C23" s="14">
        <v>24</v>
      </c>
      <c r="E23" s="60" t="s">
        <v>43</v>
      </c>
      <c r="F23" s="61"/>
      <c r="G23" s="62" t="s">
        <v>714</v>
      </c>
      <c r="H23" s="10"/>
    </row>
    <row r="24" spans="2:10" ht="14" x14ac:dyDescent="0.3">
      <c r="B24" s="13">
        <v>21</v>
      </c>
      <c r="C24" s="14">
        <v>23</v>
      </c>
      <c r="E24" s="60" t="s">
        <v>14</v>
      </c>
      <c r="F24" s="63" t="s">
        <v>5038</v>
      </c>
      <c r="G24" s="62" t="s">
        <v>714</v>
      </c>
      <c r="H24" s="10"/>
    </row>
    <row r="25" spans="2:10" ht="14" x14ac:dyDescent="0.3">
      <c r="B25" s="13">
        <v>22</v>
      </c>
      <c r="C25" s="14">
        <v>22</v>
      </c>
      <c r="E25" s="60" t="s">
        <v>161</v>
      </c>
      <c r="F25" s="61"/>
      <c r="G25" s="62" t="s">
        <v>714</v>
      </c>
      <c r="H25" s="10"/>
    </row>
    <row r="26" spans="2:10" ht="14" x14ac:dyDescent="0.3">
      <c r="B26" s="13">
        <v>23</v>
      </c>
      <c r="C26" s="14">
        <v>21</v>
      </c>
      <c r="E26" s="60" t="s">
        <v>721</v>
      </c>
      <c r="F26" s="61"/>
      <c r="G26" s="62" t="s">
        <v>714</v>
      </c>
      <c r="H26" s="10"/>
    </row>
    <row r="27" spans="2:10" ht="14" x14ac:dyDescent="0.3">
      <c r="B27" s="13">
        <v>24</v>
      </c>
      <c r="C27" s="14">
        <v>20</v>
      </c>
      <c r="E27" s="60" t="s">
        <v>38</v>
      </c>
      <c r="F27" s="61"/>
      <c r="G27" s="62" t="s">
        <v>714</v>
      </c>
      <c r="H27" s="10"/>
    </row>
    <row r="28" spans="2:10" ht="14" x14ac:dyDescent="0.3">
      <c r="B28" s="13">
        <v>25</v>
      </c>
      <c r="C28" s="14">
        <v>19</v>
      </c>
      <c r="E28" s="60" t="s">
        <v>8</v>
      </c>
      <c r="F28" s="61"/>
      <c r="G28" s="62" t="s">
        <v>714</v>
      </c>
      <c r="H28" s="10"/>
    </row>
    <row r="29" spans="2:10" ht="14" x14ac:dyDescent="0.3">
      <c r="B29" s="13">
        <v>26</v>
      </c>
      <c r="C29" s="14">
        <v>18</v>
      </c>
      <c r="E29" s="60" t="s">
        <v>15</v>
      </c>
      <c r="F29" s="61"/>
      <c r="G29" s="62" t="s">
        <v>714</v>
      </c>
      <c r="H29" s="10"/>
    </row>
    <row r="30" spans="2:10" ht="14" x14ac:dyDescent="0.3">
      <c r="B30" s="13">
        <v>27</v>
      </c>
      <c r="C30" s="14">
        <v>17</v>
      </c>
      <c r="E30" s="60" t="s">
        <v>398</v>
      </c>
      <c r="F30" s="63" t="s">
        <v>5039</v>
      </c>
      <c r="G30" s="62" t="s">
        <v>714</v>
      </c>
      <c r="H30" s="10"/>
    </row>
    <row r="31" spans="2:10" ht="14" x14ac:dyDescent="0.3">
      <c r="B31" s="13">
        <v>28</v>
      </c>
      <c r="C31" s="14">
        <v>16</v>
      </c>
      <c r="E31" s="60" t="s">
        <v>722</v>
      </c>
      <c r="F31" s="61"/>
      <c r="G31" s="62" t="s">
        <v>714</v>
      </c>
      <c r="H31" s="10"/>
    </row>
    <row r="32" spans="2:10" ht="14" x14ac:dyDescent="0.3">
      <c r="B32" s="13">
        <v>29</v>
      </c>
      <c r="C32" s="14">
        <v>15</v>
      </c>
      <c r="E32" s="60" t="s">
        <v>359</v>
      </c>
      <c r="F32" s="63" t="s">
        <v>5039</v>
      </c>
      <c r="G32" s="62" t="s">
        <v>714</v>
      </c>
      <c r="H32" s="10"/>
    </row>
    <row r="33" spans="2:8" ht="14" x14ac:dyDescent="0.3">
      <c r="B33" s="13">
        <v>30</v>
      </c>
      <c r="C33" s="14">
        <v>14</v>
      </c>
      <c r="E33" s="60" t="s">
        <v>723</v>
      </c>
      <c r="F33" s="61"/>
      <c r="G33" s="62" t="s">
        <v>714</v>
      </c>
      <c r="H33" s="10"/>
    </row>
    <row r="34" spans="2:8" ht="14" x14ac:dyDescent="0.3">
      <c r="B34" s="13">
        <v>31</v>
      </c>
      <c r="C34" s="14">
        <v>13</v>
      </c>
      <c r="E34" s="60" t="s">
        <v>40</v>
      </c>
      <c r="F34" s="63" t="s">
        <v>5038</v>
      </c>
      <c r="G34" s="62" t="s">
        <v>714</v>
      </c>
      <c r="H34" s="10"/>
    </row>
    <row r="35" spans="2:8" ht="14" x14ac:dyDescent="0.3">
      <c r="B35" s="13">
        <v>32</v>
      </c>
      <c r="C35" s="14">
        <v>12</v>
      </c>
      <c r="E35" s="60" t="s">
        <v>35</v>
      </c>
      <c r="F35" s="61"/>
      <c r="G35" s="62" t="s">
        <v>714</v>
      </c>
      <c r="H35" s="10"/>
    </row>
    <row r="36" spans="2:8" ht="14" x14ac:dyDescent="0.3">
      <c r="B36" s="13">
        <v>33</v>
      </c>
      <c r="C36" s="14">
        <v>11</v>
      </c>
      <c r="E36" s="60" t="s">
        <v>724</v>
      </c>
      <c r="F36" s="63" t="s">
        <v>5039</v>
      </c>
      <c r="G36" s="62" t="s">
        <v>714</v>
      </c>
      <c r="H36" s="10"/>
    </row>
    <row r="37" spans="2:8" ht="14" x14ac:dyDescent="0.3">
      <c r="B37" s="13">
        <v>34</v>
      </c>
      <c r="C37" s="14">
        <v>10</v>
      </c>
      <c r="E37" s="60" t="s">
        <v>32</v>
      </c>
      <c r="F37" s="61"/>
      <c r="G37" s="62" t="s">
        <v>714</v>
      </c>
      <c r="H37" s="10"/>
    </row>
    <row r="38" spans="2:8" ht="14" x14ac:dyDescent="0.3">
      <c r="B38" s="13">
        <v>35</v>
      </c>
      <c r="C38" s="14">
        <v>10</v>
      </c>
      <c r="E38" s="64" t="s">
        <v>700</v>
      </c>
      <c r="F38" s="65"/>
      <c r="G38" s="62" t="s">
        <v>648</v>
      </c>
    </row>
    <row r="39" spans="2:8" ht="14" x14ac:dyDescent="0.3">
      <c r="B39" s="13">
        <v>36</v>
      </c>
      <c r="C39" s="14">
        <v>10</v>
      </c>
      <c r="E39" s="64" t="s">
        <v>692</v>
      </c>
      <c r="F39" s="65"/>
      <c r="G39" s="62" t="s">
        <v>648</v>
      </c>
    </row>
    <row r="40" spans="2:8" ht="14" x14ac:dyDescent="0.3">
      <c r="B40" s="13">
        <v>37</v>
      </c>
      <c r="C40" s="14">
        <v>10</v>
      </c>
      <c r="E40" s="64" t="s">
        <v>705</v>
      </c>
      <c r="F40" s="65"/>
      <c r="G40" s="62" t="s">
        <v>648</v>
      </c>
    </row>
    <row r="41" spans="2:8" ht="14" x14ac:dyDescent="0.3">
      <c r="B41" s="13">
        <v>38</v>
      </c>
      <c r="C41" s="14">
        <v>10</v>
      </c>
      <c r="E41" s="64" t="s">
        <v>699</v>
      </c>
      <c r="F41" s="65"/>
      <c r="G41" s="62" t="s">
        <v>648</v>
      </c>
    </row>
    <row r="42" spans="2:8" ht="14" x14ac:dyDescent="0.3">
      <c r="B42" s="13">
        <v>39</v>
      </c>
      <c r="C42" s="14">
        <v>10</v>
      </c>
      <c r="E42" s="64" t="s">
        <v>696</v>
      </c>
      <c r="F42" s="65"/>
      <c r="G42" s="62" t="s">
        <v>648</v>
      </c>
    </row>
    <row r="43" spans="2:8" ht="14" x14ac:dyDescent="0.3">
      <c r="B43" s="13">
        <v>40</v>
      </c>
      <c r="C43" s="14">
        <v>10</v>
      </c>
      <c r="E43" s="64" t="s">
        <v>665</v>
      </c>
      <c r="F43" s="65"/>
      <c r="G43" s="62" t="s">
        <v>648</v>
      </c>
    </row>
    <row r="44" spans="2:8" ht="14" x14ac:dyDescent="0.3">
      <c r="B44" s="13">
        <v>41</v>
      </c>
      <c r="C44" s="14">
        <v>10</v>
      </c>
      <c r="E44" s="64" t="s">
        <v>662</v>
      </c>
      <c r="F44" s="65"/>
      <c r="G44" s="62" t="s">
        <v>648</v>
      </c>
    </row>
    <row r="45" spans="2:8" ht="14" x14ac:dyDescent="0.3">
      <c r="B45" s="13">
        <v>42</v>
      </c>
      <c r="C45" s="14">
        <v>10</v>
      </c>
      <c r="E45" s="64" t="s">
        <v>689</v>
      </c>
      <c r="F45" s="63" t="s">
        <v>5039</v>
      </c>
      <c r="G45" s="62" t="s">
        <v>648</v>
      </c>
    </row>
    <row r="46" spans="2:8" ht="14" x14ac:dyDescent="0.3">
      <c r="B46" s="13">
        <v>43</v>
      </c>
      <c r="C46" s="14">
        <v>10</v>
      </c>
      <c r="E46" s="64" t="s">
        <v>697</v>
      </c>
      <c r="F46" s="65"/>
      <c r="G46" s="62" t="s">
        <v>648</v>
      </c>
    </row>
    <row r="47" spans="2:8" ht="14" x14ac:dyDescent="0.3">
      <c r="B47" s="13">
        <v>44</v>
      </c>
      <c r="C47" s="14">
        <v>10</v>
      </c>
      <c r="E47" s="64" t="s">
        <v>647</v>
      </c>
      <c r="F47" s="63" t="s">
        <v>5038</v>
      </c>
      <c r="G47" s="62" t="s">
        <v>648</v>
      </c>
    </row>
    <row r="48" spans="2:8" ht="14" x14ac:dyDescent="0.3">
      <c r="B48" s="13">
        <v>45</v>
      </c>
      <c r="C48" s="14">
        <v>10</v>
      </c>
      <c r="E48" s="64" t="s">
        <v>659</v>
      </c>
      <c r="F48" s="65"/>
      <c r="G48" s="62" t="s">
        <v>648</v>
      </c>
    </row>
    <row r="49" spans="2:7" ht="14" x14ac:dyDescent="0.3">
      <c r="B49" s="13">
        <v>46</v>
      </c>
      <c r="C49" s="14">
        <v>10</v>
      </c>
      <c r="E49" s="64" t="s">
        <v>652</v>
      </c>
      <c r="F49" s="63" t="s">
        <v>5037</v>
      </c>
      <c r="G49" s="62" t="s">
        <v>648</v>
      </c>
    </row>
    <row r="50" spans="2:7" ht="14" x14ac:dyDescent="0.3">
      <c r="B50" s="13">
        <v>47</v>
      </c>
      <c r="C50" s="14">
        <v>10</v>
      </c>
      <c r="E50" s="64" t="s">
        <v>686</v>
      </c>
      <c r="F50" s="65"/>
      <c r="G50" s="62" t="s">
        <v>648</v>
      </c>
    </row>
    <row r="51" spans="2:7" ht="14" x14ac:dyDescent="0.3">
      <c r="B51" s="13">
        <v>48</v>
      </c>
      <c r="C51" s="14">
        <v>10</v>
      </c>
      <c r="E51" s="64" t="s">
        <v>709</v>
      </c>
      <c r="F51" s="63" t="s">
        <v>5039</v>
      </c>
      <c r="G51" s="62" t="s">
        <v>648</v>
      </c>
    </row>
    <row r="52" spans="2:7" ht="14" x14ac:dyDescent="0.3">
      <c r="B52" s="13">
        <v>49</v>
      </c>
      <c r="C52" s="14">
        <v>10</v>
      </c>
      <c r="E52" s="64" t="s">
        <v>695</v>
      </c>
      <c r="F52" s="65"/>
      <c r="G52" s="62" t="s">
        <v>648</v>
      </c>
    </row>
    <row r="53" spans="2:7" ht="14" x14ac:dyDescent="0.3">
      <c r="B53" s="13">
        <v>50</v>
      </c>
      <c r="C53" s="14">
        <v>10</v>
      </c>
      <c r="E53" s="64" t="s">
        <v>670</v>
      </c>
      <c r="F53" s="65"/>
      <c r="G53" s="62" t="s">
        <v>648</v>
      </c>
    </row>
    <row r="54" spans="2:7" ht="14" x14ac:dyDescent="0.3">
      <c r="B54" s="13">
        <v>51</v>
      </c>
      <c r="C54" s="14">
        <v>10</v>
      </c>
      <c r="E54" s="64" t="s">
        <v>698</v>
      </c>
      <c r="F54" s="65"/>
      <c r="G54" s="62" t="s">
        <v>648</v>
      </c>
    </row>
    <row r="55" spans="2:7" ht="14" x14ac:dyDescent="0.3">
      <c r="B55" s="13">
        <v>52</v>
      </c>
      <c r="C55" s="14">
        <v>10</v>
      </c>
      <c r="E55" s="64" t="s">
        <v>653</v>
      </c>
      <c r="F55" s="63" t="s">
        <v>5037</v>
      </c>
      <c r="G55" s="62" t="s">
        <v>648</v>
      </c>
    </row>
    <row r="56" spans="2:7" ht="14" x14ac:dyDescent="0.3">
      <c r="B56" s="13">
        <v>53</v>
      </c>
      <c r="C56" s="14">
        <v>10</v>
      </c>
      <c r="E56" s="64" t="s">
        <v>658</v>
      </c>
      <c r="F56" s="65"/>
      <c r="G56" s="62" t="s">
        <v>648</v>
      </c>
    </row>
    <row r="57" spans="2:7" ht="14" x14ac:dyDescent="0.3">
      <c r="B57" s="13">
        <v>54</v>
      </c>
      <c r="C57" s="14">
        <v>10</v>
      </c>
      <c r="E57" s="64" t="s">
        <v>666</v>
      </c>
      <c r="F57" s="65"/>
      <c r="G57" s="62" t="s">
        <v>648</v>
      </c>
    </row>
    <row r="58" spans="2:7" ht="14" x14ac:dyDescent="0.3">
      <c r="B58" s="13">
        <v>55</v>
      </c>
      <c r="C58" s="14">
        <v>10</v>
      </c>
      <c r="E58" s="64" t="s">
        <v>711</v>
      </c>
      <c r="F58" s="63" t="s">
        <v>5039</v>
      </c>
      <c r="G58" s="62" t="s">
        <v>648</v>
      </c>
    </row>
    <row r="59" spans="2:7" ht="14" x14ac:dyDescent="0.3">
      <c r="B59" s="13">
        <v>56</v>
      </c>
      <c r="C59" s="14">
        <v>10</v>
      </c>
      <c r="E59" s="64" t="s">
        <v>683</v>
      </c>
      <c r="F59" s="65"/>
      <c r="G59" s="62" t="s">
        <v>648</v>
      </c>
    </row>
    <row r="60" spans="2:7" ht="14" x14ac:dyDescent="0.3">
      <c r="B60" s="13">
        <v>57</v>
      </c>
      <c r="C60" s="14">
        <v>10</v>
      </c>
      <c r="E60" s="64" t="s">
        <v>676</v>
      </c>
      <c r="F60" s="65"/>
      <c r="G60" s="62" t="s">
        <v>648</v>
      </c>
    </row>
    <row r="61" spans="2:7" ht="14" x14ac:dyDescent="0.3">
      <c r="B61" s="13">
        <v>58</v>
      </c>
      <c r="C61" s="14">
        <v>10</v>
      </c>
      <c r="E61" s="64" t="s">
        <v>685</v>
      </c>
      <c r="F61" s="65"/>
      <c r="G61" s="62" t="s">
        <v>648</v>
      </c>
    </row>
    <row r="62" spans="2:7" ht="14" x14ac:dyDescent="0.3">
      <c r="B62" s="13">
        <v>59</v>
      </c>
      <c r="C62" s="14">
        <v>10</v>
      </c>
      <c r="E62" s="64" t="s">
        <v>672</v>
      </c>
      <c r="F62" s="65"/>
      <c r="G62" s="62" t="s">
        <v>648</v>
      </c>
    </row>
    <row r="63" spans="2:7" ht="14" x14ac:dyDescent="0.3">
      <c r="B63" s="13">
        <v>60</v>
      </c>
      <c r="C63" s="14">
        <v>10</v>
      </c>
      <c r="E63" s="64" t="s">
        <v>706</v>
      </c>
      <c r="F63" s="65"/>
      <c r="G63" s="62" t="s">
        <v>648</v>
      </c>
    </row>
    <row r="64" spans="2:7" ht="14" x14ac:dyDescent="0.3">
      <c r="B64" s="13">
        <v>61</v>
      </c>
      <c r="C64" s="14">
        <v>10</v>
      </c>
      <c r="E64" s="64" t="s">
        <v>702</v>
      </c>
      <c r="F64" s="63" t="s">
        <v>5039</v>
      </c>
      <c r="G64" s="62" t="s">
        <v>648</v>
      </c>
    </row>
    <row r="65" spans="2:7" ht="14" x14ac:dyDescent="0.3">
      <c r="B65" s="13">
        <v>62</v>
      </c>
      <c r="C65" s="14">
        <v>10</v>
      </c>
      <c r="E65" s="64" t="s">
        <v>667</v>
      </c>
      <c r="F65" s="65"/>
      <c r="G65" s="62" t="s">
        <v>648</v>
      </c>
    </row>
    <row r="66" spans="2:7" ht="14" x14ac:dyDescent="0.3">
      <c r="B66" s="13">
        <v>63</v>
      </c>
      <c r="C66" s="14">
        <v>10</v>
      </c>
      <c r="E66" s="64" t="s">
        <v>678</v>
      </c>
      <c r="F66" s="63" t="s">
        <v>5037</v>
      </c>
      <c r="G66" s="62" t="s">
        <v>648</v>
      </c>
    </row>
    <row r="67" spans="2:7" ht="14" x14ac:dyDescent="0.3">
      <c r="B67" s="13">
        <v>64</v>
      </c>
      <c r="C67" s="14">
        <v>10</v>
      </c>
      <c r="E67" s="64" t="s">
        <v>671</v>
      </c>
      <c r="F67" s="65"/>
      <c r="G67" s="62" t="s">
        <v>648</v>
      </c>
    </row>
    <row r="68" spans="2:7" ht="14" x14ac:dyDescent="0.3">
      <c r="B68" s="13">
        <v>65</v>
      </c>
      <c r="C68" s="14">
        <v>10</v>
      </c>
      <c r="E68" s="64" t="s">
        <v>675</v>
      </c>
      <c r="F68" s="65"/>
      <c r="G68" s="62" t="s">
        <v>648</v>
      </c>
    </row>
    <row r="69" spans="2:7" ht="14" x14ac:dyDescent="0.3">
      <c r="B69" s="13">
        <v>66</v>
      </c>
      <c r="C69" s="14">
        <v>10</v>
      </c>
      <c r="E69" s="64" t="s">
        <v>708</v>
      </c>
      <c r="F69" s="63" t="s">
        <v>5039</v>
      </c>
      <c r="G69" s="62" t="s">
        <v>648</v>
      </c>
    </row>
    <row r="70" spans="2:7" ht="14" x14ac:dyDescent="0.3">
      <c r="B70" s="13">
        <v>67</v>
      </c>
      <c r="C70" s="14">
        <v>10</v>
      </c>
      <c r="E70" s="64" t="s">
        <v>701</v>
      </c>
      <c r="F70" s="63" t="s">
        <v>5037</v>
      </c>
      <c r="G70" s="62" t="s">
        <v>648</v>
      </c>
    </row>
    <row r="71" spans="2:7" ht="14" x14ac:dyDescent="0.3">
      <c r="B71" s="13">
        <v>68</v>
      </c>
      <c r="C71" s="14">
        <v>10</v>
      </c>
      <c r="E71" s="64" t="s">
        <v>687</v>
      </c>
      <c r="F71" s="65"/>
      <c r="G71" s="62" t="s">
        <v>648</v>
      </c>
    </row>
    <row r="72" spans="2:7" ht="14" x14ac:dyDescent="0.3">
      <c r="B72" s="13">
        <v>69</v>
      </c>
      <c r="C72" s="14">
        <v>10</v>
      </c>
      <c r="E72" s="64" t="s">
        <v>682</v>
      </c>
      <c r="F72" s="65"/>
      <c r="G72" s="62" t="s">
        <v>648</v>
      </c>
    </row>
    <row r="73" spans="2:7" ht="14" x14ac:dyDescent="0.3">
      <c r="B73" s="13">
        <v>70</v>
      </c>
      <c r="C73" s="14">
        <v>10</v>
      </c>
      <c r="E73" s="64" t="s">
        <v>677</v>
      </c>
      <c r="F73" s="63" t="s">
        <v>5037</v>
      </c>
      <c r="G73" s="62" t="s">
        <v>648</v>
      </c>
    </row>
    <row r="74" spans="2:7" ht="14" x14ac:dyDescent="0.3">
      <c r="B74" s="13">
        <v>71</v>
      </c>
      <c r="C74" s="14">
        <v>10</v>
      </c>
      <c r="E74" s="64" t="s">
        <v>710</v>
      </c>
      <c r="F74" s="63" t="s">
        <v>5039</v>
      </c>
      <c r="G74" s="62" t="s">
        <v>648</v>
      </c>
    </row>
    <row r="75" spans="2:7" ht="14" x14ac:dyDescent="0.3">
      <c r="B75" s="13">
        <v>72</v>
      </c>
      <c r="C75" s="14">
        <v>10</v>
      </c>
      <c r="E75" s="64" t="s">
        <v>712</v>
      </c>
      <c r="F75" s="65"/>
      <c r="G75" s="62" t="s">
        <v>648</v>
      </c>
    </row>
    <row r="76" spans="2:7" ht="14" x14ac:dyDescent="0.3">
      <c r="B76" s="13">
        <v>73</v>
      </c>
      <c r="C76" s="14">
        <v>10</v>
      </c>
      <c r="E76" s="64" t="s">
        <v>663</v>
      </c>
      <c r="F76" s="65"/>
      <c r="G76" s="62" t="s">
        <v>648</v>
      </c>
    </row>
    <row r="77" spans="2:7" ht="14" x14ac:dyDescent="0.3">
      <c r="B77" s="13">
        <v>74</v>
      </c>
      <c r="C77" s="14">
        <v>10</v>
      </c>
      <c r="E77" s="64" t="s">
        <v>688</v>
      </c>
      <c r="F77" s="65"/>
      <c r="G77" s="62" t="s">
        <v>648</v>
      </c>
    </row>
    <row r="78" spans="2:7" ht="14" x14ac:dyDescent="0.3">
      <c r="B78" s="13">
        <v>75</v>
      </c>
      <c r="C78" s="14">
        <v>10</v>
      </c>
      <c r="E78" s="64" t="s">
        <v>657</v>
      </c>
      <c r="F78" s="65"/>
      <c r="G78" s="62" t="s">
        <v>648</v>
      </c>
    </row>
    <row r="79" spans="2:7" ht="14" x14ac:dyDescent="0.3">
      <c r="B79" s="13">
        <v>76</v>
      </c>
      <c r="C79" s="14">
        <v>10</v>
      </c>
      <c r="E79" s="64" t="s">
        <v>656</v>
      </c>
      <c r="F79" s="63" t="s">
        <v>5039</v>
      </c>
      <c r="G79" s="62" t="s">
        <v>648</v>
      </c>
    </row>
    <row r="80" spans="2:7" ht="14" x14ac:dyDescent="0.3">
      <c r="B80" s="13">
        <v>77</v>
      </c>
      <c r="C80" s="14">
        <v>10</v>
      </c>
      <c r="E80" s="64" t="s">
        <v>679</v>
      </c>
      <c r="F80" s="63" t="s">
        <v>5037</v>
      </c>
      <c r="G80" s="62" t="s">
        <v>648</v>
      </c>
    </row>
    <row r="81" spans="2:7" ht="14" x14ac:dyDescent="0.3">
      <c r="B81" s="13">
        <v>78</v>
      </c>
      <c r="C81" s="14">
        <v>10</v>
      </c>
      <c r="E81" s="64" t="s">
        <v>660</v>
      </c>
      <c r="F81" s="65"/>
      <c r="G81" s="62" t="s">
        <v>648</v>
      </c>
    </row>
    <row r="82" spans="2:7" ht="14" x14ac:dyDescent="0.3">
      <c r="B82" s="13">
        <v>79</v>
      </c>
      <c r="C82" s="14">
        <v>10</v>
      </c>
      <c r="E82" s="64" t="s">
        <v>703</v>
      </c>
      <c r="F82" s="63" t="s">
        <v>5037</v>
      </c>
      <c r="G82" s="62" t="s">
        <v>648</v>
      </c>
    </row>
    <row r="83" spans="2:7" ht="14" x14ac:dyDescent="0.3">
      <c r="B83" s="13">
        <v>80</v>
      </c>
      <c r="C83" s="14">
        <v>10</v>
      </c>
      <c r="E83" s="64" t="s">
        <v>669</v>
      </c>
      <c r="F83" s="65"/>
      <c r="G83" s="62" t="s">
        <v>648</v>
      </c>
    </row>
    <row r="84" spans="2:7" ht="14" x14ac:dyDescent="0.3">
      <c r="B84" s="13">
        <v>81</v>
      </c>
      <c r="C84" s="14">
        <v>10</v>
      </c>
      <c r="E84" s="64" t="s">
        <v>655</v>
      </c>
      <c r="F84" s="65"/>
      <c r="G84" s="62" t="s">
        <v>648</v>
      </c>
    </row>
    <row r="85" spans="2:7" ht="14" x14ac:dyDescent="0.3">
      <c r="B85" s="13">
        <v>82</v>
      </c>
      <c r="C85" s="14">
        <v>10</v>
      </c>
      <c r="E85" s="64" t="s">
        <v>668</v>
      </c>
      <c r="F85" s="65"/>
      <c r="G85" s="62" t="s">
        <v>648</v>
      </c>
    </row>
    <row r="86" spans="2:7" ht="14" x14ac:dyDescent="0.3">
      <c r="B86" s="13">
        <v>83</v>
      </c>
      <c r="C86" s="14">
        <v>10</v>
      </c>
      <c r="E86" s="64" t="s">
        <v>693</v>
      </c>
      <c r="F86" s="63" t="s">
        <v>5039</v>
      </c>
      <c r="G86" s="62" t="s">
        <v>648</v>
      </c>
    </row>
    <row r="87" spans="2:7" ht="14" x14ac:dyDescent="0.3">
      <c r="B87" s="13">
        <v>84</v>
      </c>
      <c r="C87" s="14">
        <v>10</v>
      </c>
      <c r="E87" s="64" t="s">
        <v>691</v>
      </c>
      <c r="F87" s="63" t="s">
        <v>5037</v>
      </c>
      <c r="G87" s="62" t="s">
        <v>648</v>
      </c>
    </row>
    <row r="88" spans="2:7" ht="14" x14ac:dyDescent="0.3">
      <c r="B88" s="13">
        <v>85</v>
      </c>
      <c r="C88" s="14">
        <v>10</v>
      </c>
      <c r="E88" s="64" t="s">
        <v>694</v>
      </c>
      <c r="F88" s="65"/>
      <c r="G88" s="62" t="s">
        <v>648</v>
      </c>
    </row>
    <row r="89" spans="2:7" ht="14" x14ac:dyDescent="0.3">
      <c r="B89" s="13">
        <v>86</v>
      </c>
      <c r="C89" s="14">
        <v>10</v>
      </c>
      <c r="E89" s="64" t="s">
        <v>664</v>
      </c>
      <c r="F89" s="65"/>
      <c r="G89" s="62" t="s">
        <v>648</v>
      </c>
    </row>
    <row r="90" spans="2:7" ht="14" x14ac:dyDescent="0.3">
      <c r="B90" s="13">
        <v>87</v>
      </c>
      <c r="C90" s="14">
        <v>10</v>
      </c>
      <c r="E90" s="64" t="s">
        <v>680</v>
      </c>
      <c r="F90" s="63" t="s">
        <v>5037</v>
      </c>
      <c r="G90" s="62" t="s">
        <v>648</v>
      </c>
    </row>
    <row r="91" spans="2:7" ht="14" x14ac:dyDescent="0.3">
      <c r="B91" s="13">
        <v>88</v>
      </c>
      <c r="C91" s="14">
        <v>10</v>
      </c>
      <c r="E91" s="64" t="s">
        <v>674</v>
      </c>
      <c r="F91" s="65"/>
      <c r="G91" s="62" t="s">
        <v>648</v>
      </c>
    </row>
    <row r="92" spans="2:7" ht="14" x14ac:dyDescent="0.3">
      <c r="B92" s="13">
        <v>89</v>
      </c>
      <c r="C92" s="14">
        <v>10</v>
      </c>
      <c r="E92" s="64" t="s">
        <v>650</v>
      </c>
      <c r="F92" s="63" t="s">
        <v>5037</v>
      </c>
      <c r="G92" s="62" t="s">
        <v>648</v>
      </c>
    </row>
    <row r="93" spans="2:7" ht="14" x14ac:dyDescent="0.3">
      <c r="B93" s="13">
        <v>90</v>
      </c>
      <c r="C93" s="14">
        <v>10</v>
      </c>
      <c r="E93" s="64" t="s">
        <v>654</v>
      </c>
      <c r="F93" s="65"/>
      <c r="G93" s="62" t="s">
        <v>648</v>
      </c>
    </row>
    <row r="94" spans="2:7" ht="14" x14ac:dyDescent="0.3">
      <c r="B94" s="13">
        <v>91</v>
      </c>
      <c r="C94" s="14">
        <v>10</v>
      </c>
      <c r="E94" s="64" t="s">
        <v>684</v>
      </c>
      <c r="F94" s="65"/>
      <c r="G94" s="62" t="s">
        <v>648</v>
      </c>
    </row>
    <row r="95" spans="2:7" ht="14" x14ac:dyDescent="0.3">
      <c r="B95" s="13">
        <v>92</v>
      </c>
      <c r="C95" s="14">
        <v>10</v>
      </c>
      <c r="E95" s="64" t="s">
        <v>661</v>
      </c>
      <c r="F95" s="65"/>
      <c r="G95" s="62" t="s">
        <v>648</v>
      </c>
    </row>
    <row r="96" spans="2:7" ht="14" x14ac:dyDescent="0.3">
      <c r="B96" s="13">
        <v>93</v>
      </c>
      <c r="C96" s="14">
        <v>10</v>
      </c>
      <c r="E96" s="64" t="s">
        <v>649</v>
      </c>
      <c r="F96" s="63" t="s">
        <v>5039</v>
      </c>
      <c r="G96" s="62" t="s">
        <v>648</v>
      </c>
    </row>
    <row r="97" spans="2:7" ht="14" x14ac:dyDescent="0.3">
      <c r="B97" s="13">
        <v>94</v>
      </c>
      <c r="C97" s="14">
        <v>10</v>
      </c>
      <c r="E97" s="64" t="s">
        <v>681</v>
      </c>
      <c r="F97" s="65"/>
      <c r="G97" s="62" t="s">
        <v>648</v>
      </c>
    </row>
    <row r="98" spans="2:7" ht="14" x14ac:dyDescent="0.3">
      <c r="B98" s="13">
        <v>95</v>
      </c>
      <c r="C98" s="14">
        <v>10</v>
      </c>
      <c r="E98" s="64" t="s">
        <v>651</v>
      </c>
      <c r="F98" s="63" t="s">
        <v>5039</v>
      </c>
      <c r="G98" s="62" t="s">
        <v>648</v>
      </c>
    </row>
    <row r="99" spans="2:7" ht="14" x14ac:dyDescent="0.3">
      <c r="B99" s="13">
        <v>96</v>
      </c>
      <c r="C99" s="14">
        <v>10</v>
      </c>
      <c r="E99" s="64" t="s">
        <v>690</v>
      </c>
      <c r="F99" s="65"/>
      <c r="G99" s="62" t="s">
        <v>648</v>
      </c>
    </row>
    <row r="100" spans="2:7" ht="14" x14ac:dyDescent="0.3">
      <c r="B100" s="13">
        <v>97</v>
      </c>
      <c r="C100" s="14">
        <v>10</v>
      </c>
      <c r="E100" s="64" t="s">
        <v>707</v>
      </c>
      <c r="F100" s="65"/>
      <c r="G100" s="62" t="s">
        <v>648</v>
      </c>
    </row>
    <row r="101" spans="2:7" ht="14" x14ac:dyDescent="0.3">
      <c r="B101" s="13">
        <v>98</v>
      </c>
      <c r="C101" s="14">
        <v>10</v>
      </c>
      <c r="E101" s="64" t="s">
        <v>673</v>
      </c>
      <c r="F101" s="65"/>
      <c r="G101" s="62" t="s">
        <v>648</v>
      </c>
    </row>
    <row r="102" spans="2:7" ht="14" x14ac:dyDescent="0.3">
      <c r="B102" s="13">
        <v>99</v>
      </c>
      <c r="C102" s="14">
        <v>10</v>
      </c>
      <c r="E102" s="64" t="s">
        <v>713</v>
      </c>
      <c r="F102" s="65"/>
      <c r="G102" s="62" t="s">
        <v>648</v>
      </c>
    </row>
    <row r="103" spans="2:7" ht="14" x14ac:dyDescent="0.3">
      <c r="B103" s="13">
        <v>100</v>
      </c>
      <c r="C103" s="14">
        <v>10</v>
      </c>
      <c r="E103" s="64" t="s">
        <v>704</v>
      </c>
      <c r="F103" s="63" t="s">
        <v>5039</v>
      </c>
      <c r="G103" s="62" t="s">
        <v>648</v>
      </c>
    </row>
    <row r="104" spans="2:7" ht="14" x14ac:dyDescent="0.3">
      <c r="B104" s="13">
        <v>101</v>
      </c>
      <c r="C104" s="14">
        <v>10</v>
      </c>
      <c r="E104" s="60" t="s">
        <v>2923</v>
      </c>
      <c r="F104" s="66"/>
      <c r="G104" s="62" t="s">
        <v>2957</v>
      </c>
    </row>
    <row r="105" spans="2:7" ht="14" x14ac:dyDescent="0.3">
      <c r="B105" s="13">
        <v>102</v>
      </c>
      <c r="C105" s="14">
        <v>10</v>
      </c>
      <c r="E105" s="60" t="s">
        <v>2911</v>
      </c>
      <c r="F105" s="66"/>
      <c r="G105" s="62" t="s">
        <v>2957</v>
      </c>
    </row>
    <row r="106" spans="2:7" ht="14" x14ac:dyDescent="0.3">
      <c r="B106" s="13">
        <v>103</v>
      </c>
      <c r="C106" s="14">
        <v>10</v>
      </c>
      <c r="E106" s="60" t="s">
        <v>2907</v>
      </c>
      <c r="F106" s="66"/>
      <c r="G106" s="62" t="s">
        <v>2957</v>
      </c>
    </row>
    <row r="107" spans="2:7" ht="14" x14ac:dyDescent="0.3">
      <c r="B107" s="13">
        <v>104</v>
      </c>
      <c r="C107" s="14">
        <v>10</v>
      </c>
      <c r="E107" s="60" t="s">
        <v>2940</v>
      </c>
      <c r="F107" s="66"/>
      <c r="G107" s="62" t="s">
        <v>2957</v>
      </c>
    </row>
    <row r="108" spans="2:7" ht="14" x14ac:dyDescent="0.3">
      <c r="B108" s="13">
        <v>105</v>
      </c>
      <c r="C108" s="14">
        <v>10</v>
      </c>
      <c r="E108" s="60" t="s">
        <v>2915</v>
      </c>
      <c r="F108" s="66"/>
      <c r="G108" s="62" t="s">
        <v>2957</v>
      </c>
    </row>
    <row r="109" spans="2:7" ht="14" x14ac:dyDescent="0.3">
      <c r="B109" s="13">
        <v>106</v>
      </c>
      <c r="C109" s="14">
        <v>10</v>
      </c>
      <c r="E109" s="60" t="s">
        <v>2942</v>
      </c>
      <c r="F109" s="66"/>
      <c r="G109" s="62" t="s">
        <v>2957</v>
      </c>
    </row>
    <row r="110" spans="2:7" ht="14" x14ac:dyDescent="0.3">
      <c r="B110" s="13">
        <v>107</v>
      </c>
      <c r="C110" s="14">
        <v>10</v>
      </c>
      <c r="E110" s="60" t="s">
        <v>2954</v>
      </c>
      <c r="F110" s="66"/>
      <c r="G110" s="62" t="s">
        <v>2957</v>
      </c>
    </row>
    <row r="111" spans="2:7" ht="14" x14ac:dyDescent="0.3">
      <c r="B111" s="13">
        <v>108</v>
      </c>
      <c r="C111" s="14">
        <v>10</v>
      </c>
      <c r="E111" s="60" t="s">
        <v>2910</v>
      </c>
      <c r="F111" s="66"/>
      <c r="G111" s="62" t="s">
        <v>2957</v>
      </c>
    </row>
    <row r="112" spans="2:7" ht="14" x14ac:dyDescent="0.3">
      <c r="B112" s="13">
        <v>109</v>
      </c>
      <c r="C112" s="14">
        <v>10</v>
      </c>
      <c r="E112" s="60" t="s">
        <v>2922</v>
      </c>
      <c r="F112" s="66"/>
      <c r="G112" s="62" t="s">
        <v>2957</v>
      </c>
    </row>
    <row r="113" spans="2:7" ht="14" x14ac:dyDescent="0.3">
      <c r="B113" s="13">
        <v>110</v>
      </c>
      <c r="C113" s="14">
        <v>10</v>
      </c>
      <c r="E113" s="60" t="s">
        <v>2936</v>
      </c>
      <c r="F113" s="66"/>
      <c r="G113" s="62" t="s">
        <v>2957</v>
      </c>
    </row>
    <row r="114" spans="2:7" ht="14" x14ac:dyDescent="0.3">
      <c r="B114" s="13">
        <v>111</v>
      </c>
      <c r="C114" s="14">
        <v>10</v>
      </c>
      <c r="E114" s="60" t="s">
        <v>2909</v>
      </c>
      <c r="F114" s="66"/>
      <c r="G114" s="62" t="s">
        <v>2957</v>
      </c>
    </row>
    <row r="115" spans="2:7" ht="14" x14ac:dyDescent="0.3">
      <c r="B115" s="13">
        <v>112</v>
      </c>
      <c r="C115" s="14">
        <v>10</v>
      </c>
      <c r="E115" s="60" t="s">
        <v>2943</v>
      </c>
      <c r="F115" s="66"/>
      <c r="G115" s="62" t="s">
        <v>2957</v>
      </c>
    </row>
    <row r="116" spans="2:7" ht="14" x14ac:dyDescent="0.3">
      <c r="B116" s="13">
        <v>113</v>
      </c>
      <c r="C116" s="14">
        <v>10</v>
      </c>
      <c r="E116" s="60" t="s">
        <v>2953</v>
      </c>
      <c r="F116" s="66"/>
      <c r="G116" s="62" t="s">
        <v>2957</v>
      </c>
    </row>
    <row r="117" spans="2:7" ht="14" x14ac:dyDescent="0.3">
      <c r="B117" s="13">
        <v>114</v>
      </c>
      <c r="C117" s="14">
        <v>10</v>
      </c>
      <c r="E117" s="60" t="s">
        <v>2918</v>
      </c>
      <c r="F117" s="63" t="s">
        <v>5039</v>
      </c>
      <c r="G117" s="62" t="s">
        <v>2957</v>
      </c>
    </row>
    <row r="118" spans="2:7" ht="14" x14ac:dyDescent="0.3">
      <c r="B118" s="13">
        <v>115</v>
      </c>
      <c r="C118" s="14">
        <v>10</v>
      </c>
      <c r="E118" s="60" t="s">
        <v>2946</v>
      </c>
      <c r="F118" s="66"/>
      <c r="G118" s="62" t="s">
        <v>2957</v>
      </c>
    </row>
    <row r="119" spans="2:7" ht="14" x14ac:dyDescent="0.3">
      <c r="B119" s="13">
        <v>116</v>
      </c>
      <c r="C119" s="14">
        <v>10</v>
      </c>
      <c r="E119" s="60" t="s">
        <v>2949</v>
      </c>
      <c r="F119" s="66"/>
      <c r="G119" s="62" t="s">
        <v>2957</v>
      </c>
    </row>
    <row r="120" spans="2:7" ht="14" x14ac:dyDescent="0.3">
      <c r="B120" s="13">
        <v>117</v>
      </c>
      <c r="C120" s="14">
        <v>10</v>
      </c>
      <c r="E120" s="60" t="s">
        <v>2941</v>
      </c>
      <c r="F120" s="66"/>
      <c r="G120" s="62" t="s">
        <v>2957</v>
      </c>
    </row>
    <row r="121" spans="2:7" ht="14" x14ac:dyDescent="0.3">
      <c r="B121" s="13">
        <v>118</v>
      </c>
      <c r="C121" s="14">
        <v>10</v>
      </c>
      <c r="E121" s="60" t="s">
        <v>2908</v>
      </c>
      <c r="F121" s="66"/>
      <c r="G121" s="62" t="s">
        <v>2957</v>
      </c>
    </row>
    <row r="122" spans="2:7" ht="14" x14ac:dyDescent="0.3">
      <c r="B122" s="13">
        <v>119</v>
      </c>
      <c r="C122" s="14">
        <v>10</v>
      </c>
      <c r="E122" s="60" t="s">
        <v>2934</v>
      </c>
      <c r="F122" s="66"/>
      <c r="G122" s="62" t="s">
        <v>2957</v>
      </c>
    </row>
    <row r="123" spans="2:7" ht="14" x14ac:dyDescent="0.3">
      <c r="B123" s="13">
        <v>120</v>
      </c>
      <c r="C123" s="14">
        <v>10</v>
      </c>
      <c r="E123" s="60" t="s">
        <v>2932</v>
      </c>
      <c r="F123" s="66"/>
      <c r="G123" s="62" t="s">
        <v>2957</v>
      </c>
    </row>
    <row r="124" spans="2:7" ht="14" x14ac:dyDescent="0.3">
      <c r="B124" s="13">
        <v>121</v>
      </c>
      <c r="C124" s="14">
        <v>10</v>
      </c>
      <c r="E124" s="60" t="s">
        <v>2924</v>
      </c>
      <c r="F124" s="63" t="s">
        <v>5039</v>
      </c>
      <c r="G124" s="62" t="s">
        <v>2957</v>
      </c>
    </row>
    <row r="125" spans="2:7" ht="14" x14ac:dyDescent="0.3">
      <c r="B125" s="13">
        <v>122</v>
      </c>
      <c r="C125" s="14">
        <v>10</v>
      </c>
      <c r="E125" s="60" t="s">
        <v>2944</v>
      </c>
      <c r="F125" s="66"/>
      <c r="G125" s="62" t="s">
        <v>2957</v>
      </c>
    </row>
    <row r="126" spans="2:7" ht="14" x14ac:dyDescent="0.3">
      <c r="B126" s="13">
        <v>123</v>
      </c>
      <c r="C126" s="14">
        <v>10</v>
      </c>
      <c r="E126" s="60" t="s">
        <v>2916</v>
      </c>
      <c r="F126" s="66"/>
      <c r="G126" s="62" t="s">
        <v>2957</v>
      </c>
    </row>
    <row r="127" spans="2:7" ht="14" x14ac:dyDescent="0.3">
      <c r="B127" s="13">
        <v>124</v>
      </c>
      <c r="C127" s="14">
        <v>10</v>
      </c>
      <c r="E127" s="60" t="s">
        <v>2931</v>
      </c>
      <c r="F127" s="66"/>
      <c r="G127" s="62" t="s">
        <v>2957</v>
      </c>
    </row>
    <row r="128" spans="2:7" ht="14" x14ac:dyDescent="0.3">
      <c r="B128" s="13">
        <v>125</v>
      </c>
      <c r="C128" s="14">
        <v>10</v>
      </c>
      <c r="E128" s="60" t="s">
        <v>2947</v>
      </c>
      <c r="F128" s="66"/>
      <c r="G128" s="62" t="s">
        <v>2957</v>
      </c>
    </row>
    <row r="129" spans="2:7" ht="14" x14ac:dyDescent="0.3">
      <c r="B129" s="13">
        <v>126</v>
      </c>
      <c r="C129" s="14">
        <v>10</v>
      </c>
      <c r="E129" s="60" t="s">
        <v>2929</v>
      </c>
      <c r="F129" s="63" t="s">
        <v>5037</v>
      </c>
      <c r="G129" s="62" t="s">
        <v>2957</v>
      </c>
    </row>
    <row r="130" spans="2:7" ht="14" x14ac:dyDescent="0.3">
      <c r="B130" s="13">
        <v>127</v>
      </c>
      <c r="C130" s="14">
        <v>10</v>
      </c>
      <c r="E130" s="60" t="s">
        <v>2927</v>
      </c>
      <c r="F130" s="66"/>
      <c r="G130" s="62" t="s">
        <v>2957</v>
      </c>
    </row>
    <row r="131" spans="2:7" ht="14" x14ac:dyDescent="0.3">
      <c r="B131" s="13">
        <v>128</v>
      </c>
      <c r="C131" s="14">
        <v>10</v>
      </c>
      <c r="E131" s="60" t="s">
        <v>2928</v>
      </c>
      <c r="F131" s="66"/>
      <c r="G131" s="62" t="s">
        <v>2957</v>
      </c>
    </row>
    <row r="132" spans="2:7" ht="14" x14ac:dyDescent="0.3">
      <c r="B132" s="13">
        <v>129</v>
      </c>
      <c r="C132" s="14">
        <v>10</v>
      </c>
      <c r="E132" s="60" t="s">
        <v>2914</v>
      </c>
      <c r="F132" s="66"/>
      <c r="G132" s="62" t="s">
        <v>2957</v>
      </c>
    </row>
    <row r="133" spans="2:7" ht="14" x14ac:dyDescent="0.3">
      <c r="B133" s="13">
        <v>130</v>
      </c>
      <c r="C133" s="14">
        <v>10</v>
      </c>
      <c r="E133" s="60" t="s">
        <v>2948</v>
      </c>
      <c r="F133" s="66"/>
      <c r="G133" s="62" t="s">
        <v>2957</v>
      </c>
    </row>
    <row r="134" spans="2:7" ht="14" x14ac:dyDescent="0.3">
      <c r="B134" s="13">
        <v>131</v>
      </c>
      <c r="C134" s="14">
        <v>10</v>
      </c>
      <c r="E134" s="60" t="s">
        <v>2917</v>
      </c>
      <c r="F134" s="63" t="s">
        <v>5039</v>
      </c>
      <c r="G134" s="62" t="s">
        <v>2957</v>
      </c>
    </row>
    <row r="135" spans="2:7" ht="14" x14ac:dyDescent="0.3">
      <c r="B135" s="13">
        <v>132</v>
      </c>
      <c r="C135" s="14">
        <v>10</v>
      </c>
      <c r="E135" s="60" t="s">
        <v>2921</v>
      </c>
      <c r="F135" s="63" t="s">
        <v>5037</v>
      </c>
      <c r="G135" s="62" t="s">
        <v>2957</v>
      </c>
    </row>
    <row r="136" spans="2:7" ht="14" x14ac:dyDescent="0.3">
      <c r="B136" s="13">
        <v>133</v>
      </c>
      <c r="C136" s="14">
        <v>10</v>
      </c>
      <c r="E136" s="60" t="s">
        <v>2913</v>
      </c>
      <c r="F136" s="66"/>
      <c r="G136" s="62" t="s">
        <v>2957</v>
      </c>
    </row>
    <row r="137" spans="2:7" ht="14" x14ac:dyDescent="0.3">
      <c r="B137" s="13">
        <v>134</v>
      </c>
      <c r="C137" s="14">
        <v>10</v>
      </c>
      <c r="E137" s="60" t="s">
        <v>2952</v>
      </c>
      <c r="F137" s="66"/>
      <c r="G137" s="62" t="s">
        <v>2957</v>
      </c>
    </row>
    <row r="138" spans="2:7" ht="14" x14ac:dyDescent="0.3">
      <c r="B138" s="13">
        <v>135</v>
      </c>
      <c r="C138" s="14">
        <v>10</v>
      </c>
      <c r="E138" s="60" t="s">
        <v>2919</v>
      </c>
      <c r="F138" s="63" t="s">
        <v>5037</v>
      </c>
      <c r="G138" s="62" t="s">
        <v>2957</v>
      </c>
    </row>
    <row r="139" spans="2:7" ht="14" x14ac:dyDescent="0.3">
      <c r="B139" s="13">
        <v>136</v>
      </c>
      <c r="C139" s="14">
        <v>10</v>
      </c>
      <c r="E139" s="60" t="s">
        <v>2951</v>
      </c>
      <c r="F139" s="66"/>
      <c r="G139" s="62" t="s">
        <v>2957</v>
      </c>
    </row>
    <row r="140" spans="2:7" ht="14" x14ac:dyDescent="0.3">
      <c r="B140" s="13">
        <v>137</v>
      </c>
      <c r="C140" s="14">
        <v>10</v>
      </c>
      <c r="E140" s="60" t="s">
        <v>2926</v>
      </c>
      <c r="F140" s="63" t="s">
        <v>5038</v>
      </c>
      <c r="G140" s="62" t="s">
        <v>2957</v>
      </c>
    </row>
    <row r="141" spans="2:7" ht="14" x14ac:dyDescent="0.3">
      <c r="B141" s="13">
        <v>138</v>
      </c>
      <c r="C141" s="14">
        <v>10</v>
      </c>
      <c r="E141" s="60" t="s">
        <v>2935</v>
      </c>
      <c r="F141" s="66"/>
      <c r="G141" s="62" t="s">
        <v>2957</v>
      </c>
    </row>
    <row r="142" spans="2:7" ht="14" x14ac:dyDescent="0.3">
      <c r="B142" s="13">
        <v>139</v>
      </c>
      <c r="C142" s="14">
        <v>10</v>
      </c>
      <c r="E142" s="60" t="s">
        <v>2945</v>
      </c>
      <c r="F142" s="63" t="s">
        <v>5039</v>
      </c>
      <c r="G142" s="62" t="s">
        <v>2957</v>
      </c>
    </row>
    <row r="143" spans="2:7" ht="14" x14ac:dyDescent="0.3">
      <c r="B143" s="13">
        <v>140</v>
      </c>
      <c r="C143" s="14">
        <v>10</v>
      </c>
      <c r="E143" s="60" t="s">
        <v>2955</v>
      </c>
      <c r="F143" s="66"/>
      <c r="G143" s="62" t="s">
        <v>2957</v>
      </c>
    </row>
    <row r="144" spans="2:7" ht="14" x14ac:dyDescent="0.3">
      <c r="B144" s="13">
        <v>141</v>
      </c>
      <c r="C144" s="14">
        <v>10</v>
      </c>
      <c r="E144" s="60" t="s">
        <v>2950</v>
      </c>
      <c r="F144" s="66"/>
      <c r="G144" s="62" t="s">
        <v>2957</v>
      </c>
    </row>
    <row r="145" spans="2:7" ht="14" x14ac:dyDescent="0.3">
      <c r="B145" s="13">
        <v>142</v>
      </c>
      <c r="C145" s="14">
        <v>10</v>
      </c>
      <c r="E145" s="60" t="s">
        <v>2920</v>
      </c>
      <c r="F145" s="63" t="s">
        <v>5039</v>
      </c>
      <c r="G145" s="62" t="s">
        <v>2957</v>
      </c>
    </row>
    <row r="146" spans="2:7" ht="14" x14ac:dyDescent="0.3">
      <c r="B146" s="13">
        <v>143</v>
      </c>
      <c r="C146" s="14">
        <v>10</v>
      </c>
      <c r="E146" s="60" t="s">
        <v>2930</v>
      </c>
      <c r="F146" s="66"/>
      <c r="G146" s="62" t="s">
        <v>2957</v>
      </c>
    </row>
    <row r="147" spans="2:7" ht="14" x14ac:dyDescent="0.3">
      <c r="B147" s="13">
        <v>144</v>
      </c>
      <c r="C147" s="14">
        <v>10</v>
      </c>
      <c r="E147" s="60" t="s">
        <v>2912</v>
      </c>
      <c r="F147" s="63" t="s">
        <v>5038</v>
      </c>
      <c r="G147" s="62" t="s">
        <v>2957</v>
      </c>
    </row>
    <row r="148" spans="2:7" ht="14" x14ac:dyDescent="0.3">
      <c r="B148" s="13">
        <v>145</v>
      </c>
      <c r="C148" s="14">
        <v>10</v>
      </c>
      <c r="E148" s="60" t="s">
        <v>2925</v>
      </c>
      <c r="F148" s="66"/>
      <c r="G148" s="62" t="s">
        <v>2957</v>
      </c>
    </row>
    <row r="149" spans="2:7" ht="14" x14ac:dyDescent="0.3">
      <c r="B149" s="13">
        <v>146</v>
      </c>
      <c r="C149" s="14">
        <v>10</v>
      </c>
      <c r="E149" s="60" t="s">
        <v>2933</v>
      </c>
      <c r="F149" s="66"/>
      <c r="G149" s="62" t="s">
        <v>2957</v>
      </c>
    </row>
    <row r="150" spans="2:7" ht="14" x14ac:dyDescent="0.3">
      <c r="B150" s="13">
        <v>147</v>
      </c>
      <c r="C150" s="14">
        <v>10</v>
      </c>
      <c r="E150" s="60" t="s">
        <v>2938</v>
      </c>
      <c r="F150" s="66"/>
      <c r="G150" s="62" t="s">
        <v>2957</v>
      </c>
    </row>
    <row r="151" spans="2:7" ht="14" x14ac:dyDescent="0.3">
      <c r="B151" s="13">
        <v>148</v>
      </c>
      <c r="C151" s="14">
        <v>10</v>
      </c>
      <c r="E151" s="60" t="s">
        <v>2937</v>
      </c>
      <c r="F151" s="63" t="s">
        <v>5038</v>
      </c>
      <c r="G151" s="62" t="s">
        <v>2957</v>
      </c>
    </row>
    <row r="152" spans="2:7" ht="14" x14ac:dyDescent="0.3">
      <c r="B152" s="13">
        <v>149</v>
      </c>
      <c r="C152" s="14">
        <v>10</v>
      </c>
      <c r="E152" s="60" t="s">
        <v>2939</v>
      </c>
      <c r="F152" s="66"/>
      <c r="G152" s="62" t="s">
        <v>2957</v>
      </c>
    </row>
    <row r="153" spans="2:7" ht="14" x14ac:dyDescent="0.3">
      <c r="B153" s="13">
        <v>150</v>
      </c>
      <c r="C153" s="14">
        <v>10</v>
      </c>
      <c r="E153" s="60" t="s">
        <v>5040</v>
      </c>
      <c r="F153" s="61"/>
      <c r="G153" s="62" t="s">
        <v>2956</v>
      </c>
    </row>
    <row r="154" spans="2:7" ht="14" x14ac:dyDescent="0.3">
      <c r="B154" s="13">
        <v>151</v>
      </c>
      <c r="C154" s="14">
        <v>10</v>
      </c>
      <c r="E154" s="60" t="s">
        <v>5041</v>
      </c>
      <c r="F154" s="61"/>
      <c r="G154" s="62" t="s">
        <v>2956</v>
      </c>
    </row>
    <row r="155" spans="2:7" ht="14" x14ac:dyDescent="0.3">
      <c r="B155" s="13">
        <v>152</v>
      </c>
      <c r="C155" s="14">
        <v>10</v>
      </c>
      <c r="E155" s="60" t="s">
        <v>4000</v>
      </c>
      <c r="F155" s="63" t="s">
        <v>5037</v>
      </c>
      <c r="G155" s="62" t="s">
        <v>2956</v>
      </c>
    </row>
    <row r="156" spans="2:7" ht="14" x14ac:dyDescent="0.3">
      <c r="B156" s="13">
        <v>153</v>
      </c>
      <c r="C156" s="14">
        <v>10</v>
      </c>
      <c r="E156" s="60" t="s">
        <v>5042</v>
      </c>
      <c r="F156" s="61"/>
      <c r="G156" s="62" t="s">
        <v>2956</v>
      </c>
    </row>
    <row r="157" spans="2:7" ht="14" x14ac:dyDescent="0.3">
      <c r="B157" s="13">
        <v>154</v>
      </c>
      <c r="C157" s="14">
        <v>10</v>
      </c>
      <c r="E157" s="60" t="s">
        <v>4578</v>
      </c>
      <c r="F157" s="61"/>
      <c r="G157" s="62" t="s">
        <v>2956</v>
      </c>
    </row>
    <row r="158" spans="2:7" ht="14" x14ac:dyDescent="0.3">
      <c r="B158" s="13">
        <v>155</v>
      </c>
      <c r="C158" s="14">
        <v>10</v>
      </c>
      <c r="E158" s="60" t="s">
        <v>4424</v>
      </c>
      <c r="F158" s="61"/>
      <c r="G158" s="62" t="s">
        <v>2956</v>
      </c>
    </row>
    <row r="159" spans="2:7" ht="14" x14ac:dyDescent="0.3">
      <c r="B159" s="13">
        <v>156</v>
      </c>
      <c r="C159" s="14">
        <v>10</v>
      </c>
      <c r="E159" s="60" t="s">
        <v>4524</v>
      </c>
      <c r="F159" s="61"/>
      <c r="G159" s="62" t="s">
        <v>2956</v>
      </c>
    </row>
    <row r="160" spans="2:7" ht="14" x14ac:dyDescent="0.3">
      <c r="B160" s="13">
        <v>157</v>
      </c>
      <c r="C160" s="14">
        <v>10</v>
      </c>
      <c r="E160" s="60" t="s">
        <v>5043</v>
      </c>
      <c r="F160" s="61"/>
      <c r="G160" s="62" t="s">
        <v>2956</v>
      </c>
    </row>
    <row r="161" spans="2:7" ht="14" x14ac:dyDescent="0.3">
      <c r="B161" s="13">
        <v>158</v>
      </c>
      <c r="C161" s="14">
        <v>10</v>
      </c>
      <c r="E161" s="60" t="s">
        <v>3953</v>
      </c>
      <c r="F161" s="63" t="s">
        <v>5037</v>
      </c>
      <c r="G161" s="62" t="s">
        <v>2956</v>
      </c>
    </row>
    <row r="162" spans="2:7" ht="14" x14ac:dyDescent="0.3">
      <c r="B162" s="13">
        <v>159</v>
      </c>
      <c r="C162" s="14">
        <v>10</v>
      </c>
      <c r="E162" s="60" t="s">
        <v>5044</v>
      </c>
      <c r="F162" s="61"/>
      <c r="G162" s="62" t="s">
        <v>2956</v>
      </c>
    </row>
    <row r="163" spans="2:7" ht="14" x14ac:dyDescent="0.3">
      <c r="B163" s="13">
        <v>160</v>
      </c>
      <c r="C163" s="14">
        <v>10</v>
      </c>
      <c r="E163" s="60" t="s">
        <v>4389</v>
      </c>
      <c r="F163" s="61"/>
      <c r="G163" s="62" t="s">
        <v>2956</v>
      </c>
    </row>
    <row r="164" spans="2:7" ht="14" x14ac:dyDescent="0.3">
      <c r="B164" s="13">
        <v>161</v>
      </c>
      <c r="C164" s="14">
        <v>10</v>
      </c>
      <c r="E164" s="60" t="s">
        <v>4103</v>
      </c>
      <c r="F164" s="63" t="s">
        <v>5039</v>
      </c>
      <c r="G164" s="62" t="s">
        <v>2956</v>
      </c>
    </row>
    <row r="165" spans="2:7" ht="14" x14ac:dyDescent="0.3">
      <c r="B165" s="13">
        <v>162</v>
      </c>
      <c r="C165" s="14">
        <v>10</v>
      </c>
      <c r="E165" s="60" t="s">
        <v>3933</v>
      </c>
      <c r="F165" s="63" t="s">
        <v>5037</v>
      </c>
      <c r="G165" s="62" t="s">
        <v>2956</v>
      </c>
    </row>
    <row r="166" spans="2:7" ht="14" x14ac:dyDescent="0.3">
      <c r="B166" s="13">
        <v>163</v>
      </c>
      <c r="C166" s="14">
        <v>10</v>
      </c>
      <c r="E166" s="60" t="s">
        <v>4058</v>
      </c>
      <c r="F166" s="61"/>
      <c r="G166" s="62" t="s">
        <v>2956</v>
      </c>
    </row>
    <row r="167" spans="2:7" ht="14" x14ac:dyDescent="0.3">
      <c r="B167" s="13">
        <v>164</v>
      </c>
      <c r="C167" s="14">
        <v>10</v>
      </c>
      <c r="E167" s="60" t="s">
        <v>4482</v>
      </c>
      <c r="F167" s="63" t="s">
        <v>5039</v>
      </c>
      <c r="G167" s="62" t="s">
        <v>2956</v>
      </c>
    </row>
    <row r="168" spans="2:7" ht="14" x14ac:dyDescent="0.3">
      <c r="B168" s="13">
        <v>165</v>
      </c>
      <c r="C168" s="14">
        <v>10</v>
      </c>
      <c r="E168" s="60" t="s">
        <v>5045</v>
      </c>
      <c r="F168" s="61"/>
      <c r="G168" s="62" t="s">
        <v>2956</v>
      </c>
    </row>
    <row r="169" spans="2:7" ht="14" x14ac:dyDescent="0.3">
      <c r="B169" s="13">
        <v>166</v>
      </c>
      <c r="C169" s="14">
        <v>10</v>
      </c>
      <c r="E169" s="60" t="s">
        <v>5046</v>
      </c>
      <c r="F169" s="61"/>
      <c r="G169" s="62" t="s">
        <v>2956</v>
      </c>
    </row>
    <row r="170" spans="2:7" ht="14" x14ac:dyDescent="0.3">
      <c r="B170" s="13">
        <v>167</v>
      </c>
      <c r="C170" s="14">
        <v>10</v>
      </c>
      <c r="E170" s="60" t="s">
        <v>5047</v>
      </c>
      <c r="F170" s="61"/>
      <c r="G170" s="62" t="s">
        <v>2956</v>
      </c>
    </row>
    <row r="171" spans="2:7" ht="14" x14ac:dyDescent="0.3">
      <c r="B171" s="108">
        <v>168</v>
      </c>
      <c r="C171" s="109">
        <v>10</v>
      </c>
      <c r="E171" s="60" t="s">
        <v>3992</v>
      </c>
      <c r="F171" s="63" t="s">
        <v>5039</v>
      </c>
      <c r="G171" s="62" t="s">
        <v>2956</v>
      </c>
    </row>
    <row r="172" spans="2:7" x14ac:dyDescent="0.25">
      <c r="E172" s="60" t="s">
        <v>4920</v>
      </c>
      <c r="F172" s="61"/>
      <c r="G172" s="62" t="s">
        <v>2956</v>
      </c>
    </row>
    <row r="173" spans="2:7" x14ac:dyDescent="0.25">
      <c r="E173" s="60" t="s">
        <v>5014</v>
      </c>
      <c r="F173" s="61"/>
      <c r="G173" s="62" t="s">
        <v>2956</v>
      </c>
    </row>
    <row r="174" spans="2:7" x14ac:dyDescent="0.25">
      <c r="E174" s="60" t="s">
        <v>4555</v>
      </c>
      <c r="F174" s="61"/>
      <c r="G174" s="62" t="s">
        <v>2956</v>
      </c>
    </row>
    <row r="175" spans="2:7" x14ac:dyDescent="0.25">
      <c r="E175" s="60" t="s">
        <v>4611</v>
      </c>
      <c r="F175" s="61"/>
      <c r="G175" s="62" t="s">
        <v>2956</v>
      </c>
    </row>
    <row r="176" spans="2:7" x14ac:dyDescent="0.25">
      <c r="E176" s="60" t="s">
        <v>4582</v>
      </c>
      <c r="F176" s="61"/>
      <c r="G176" s="62" t="s">
        <v>2956</v>
      </c>
    </row>
    <row r="177" spans="5:7" x14ac:dyDescent="0.25">
      <c r="E177" s="60" t="s">
        <v>3939</v>
      </c>
      <c r="F177" s="61"/>
      <c r="G177" s="62" t="s">
        <v>2956</v>
      </c>
    </row>
    <row r="178" spans="5:7" x14ac:dyDescent="0.25">
      <c r="E178" s="60" t="s">
        <v>5048</v>
      </c>
      <c r="F178" s="61"/>
      <c r="G178" s="62" t="s">
        <v>2956</v>
      </c>
    </row>
    <row r="179" spans="5:7" x14ac:dyDescent="0.25">
      <c r="E179" s="60" t="s">
        <v>3956</v>
      </c>
      <c r="F179" s="67" t="s">
        <v>5039</v>
      </c>
      <c r="G179" s="62" t="s">
        <v>2956</v>
      </c>
    </row>
    <row r="180" spans="5:7" x14ac:dyDescent="0.25">
      <c r="E180" s="60" t="s">
        <v>4440</v>
      </c>
      <c r="F180" s="61"/>
      <c r="G180" s="62" t="s">
        <v>2956</v>
      </c>
    </row>
    <row r="181" spans="5:7" x14ac:dyDescent="0.25">
      <c r="E181" s="60" t="s">
        <v>3971</v>
      </c>
      <c r="F181" s="67" t="s">
        <v>5039</v>
      </c>
      <c r="G181" s="62" t="s">
        <v>2956</v>
      </c>
    </row>
    <row r="182" spans="5:7" x14ac:dyDescent="0.25">
      <c r="E182" s="60" t="s">
        <v>5049</v>
      </c>
      <c r="F182" s="61"/>
      <c r="G182" s="62" t="s">
        <v>2956</v>
      </c>
    </row>
    <row r="183" spans="5:7" x14ac:dyDescent="0.25">
      <c r="E183" s="60" t="s">
        <v>4223</v>
      </c>
      <c r="F183" s="61"/>
      <c r="G183" s="62" t="s">
        <v>2956</v>
      </c>
    </row>
    <row r="184" spans="5:7" x14ac:dyDescent="0.25">
      <c r="E184" s="60" t="s">
        <v>4063</v>
      </c>
      <c r="F184" s="61"/>
      <c r="G184" s="62" t="s">
        <v>2956</v>
      </c>
    </row>
    <row r="185" spans="5:7" x14ac:dyDescent="0.25">
      <c r="E185" s="60" t="s">
        <v>4778</v>
      </c>
      <c r="F185" s="61"/>
      <c r="G185" s="62" t="s">
        <v>2956</v>
      </c>
    </row>
    <row r="186" spans="5:7" x14ac:dyDescent="0.25">
      <c r="E186" s="60" t="s">
        <v>3947</v>
      </c>
      <c r="F186" s="67" t="s">
        <v>5039</v>
      </c>
      <c r="G186" s="62" t="s">
        <v>2956</v>
      </c>
    </row>
    <row r="187" spans="5:7" x14ac:dyDescent="0.25">
      <c r="E187" s="60" t="s">
        <v>3963</v>
      </c>
      <c r="F187" s="67" t="s">
        <v>5039</v>
      </c>
      <c r="G187" s="62" t="s">
        <v>2956</v>
      </c>
    </row>
    <row r="188" spans="5:7" x14ac:dyDescent="0.25">
      <c r="E188" s="60" t="s">
        <v>3960</v>
      </c>
      <c r="F188" s="61"/>
      <c r="G188" s="62" t="s">
        <v>2956</v>
      </c>
    </row>
    <row r="189" spans="5:7" x14ac:dyDescent="0.25">
      <c r="E189" s="60" t="s">
        <v>4046</v>
      </c>
      <c r="F189" s="63" t="s">
        <v>5037</v>
      </c>
      <c r="G189" s="62" t="s">
        <v>2956</v>
      </c>
    </row>
    <row r="190" spans="5:7" x14ac:dyDescent="0.25">
      <c r="E190" s="60" t="s">
        <v>4007</v>
      </c>
      <c r="F190" s="67" t="s">
        <v>5039</v>
      </c>
      <c r="G190" s="62" t="s">
        <v>2956</v>
      </c>
    </row>
    <row r="191" spans="5:7" x14ac:dyDescent="0.25">
      <c r="E191" s="60" t="s">
        <v>3943</v>
      </c>
      <c r="F191" s="67" t="s">
        <v>5039</v>
      </c>
      <c r="G191" s="62" t="s">
        <v>2956</v>
      </c>
    </row>
    <row r="192" spans="5:7" x14ac:dyDescent="0.25">
      <c r="E192" s="60" t="s">
        <v>3998</v>
      </c>
      <c r="F192" s="63" t="s">
        <v>5037</v>
      </c>
      <c r="G192" s="62" t="s">
        <v>2956</v>
      </c>
    </row>
    <row r="193" spans="5:7" x14ac:dyDescent="0.25">
      <c r="E193" s="60" t="s">
        <v>4299</v>
      </c>
      <c r="F193" s="61"/>
      <c r="G193" s="62" t="s">
        <v>2956</v>
      </c>
    </row>
    <row r="194" spans="5:7" x14ac:dyDescent="0.25">
      <c r="E194" s="60" t="s">
        <v>4020</v>
      </c>
      <c r="F194" s="67" t="s">
        <v>5039</v>
      </c>
      <c r="G194" s="62" t="s">
        <v>2956</v>
      </c>
    </row>
    <row r="195" spans="5:7" x14ac:dyDescent="0.25">
      <c r="E195" s="60" t="s">
        <v>5050</v>
      </c>
      <c r="F195" s="61"/>
      <c r="G195" s="62" t="s">
        <v>2956</v>
      </c>
    </row>
    <row r="196" spans="5:7" x14ac:dyDescent="0.25">
      <c r="E196" s="60" t="s">
        <v>5051</v>
      </c>
      <c r="F196" s="61"/>
      <c r="G196" s="62" t="s">
        <v>2956</v>
      </c>
    </row>
    <row r="197" spans="5:7" x14ac:dyDescent="0.25">
      <c r="E197" s="60" t="s">
        <v>4914</v>
      </c>
      <c r="F197" s="61"/>
      <c r="G197" s="62" t="s">
        <v>2956</v>
      </c>
    </row>
    <row r="198" spans="5:7" x14ac:dyDescent="0.25">
      <c r="E198" s="60" t="s">
        <v>3989</v>
      </c>
      <c r="F198" s="67" t="s">
        <v>5039</v>
      </c>
      <c r="G198" s="62" t="s">
        <v>2956</v>
      </c>
    </row>
    <row r="199" spans="5:7" x14ac:dyDescent="0.25">
      <c r="E199" s="60" t="s">
        <v>4050</v>
      </c>
      <c r="F199" s="61"/>
      <c r="G199" s="62" t="s">
        <v>2956</v>
      </c>
    </row>
    <row r="200" spans="5:7" x14ac:dyDescent="0.25">
      <c r="E200" s="60" t="s">
        <v>4017</v>
      </c>
      <c r="F200" s="67" t="s">
        <v>5039</v>
      </c>
      <c r="G200" s="62" t="s">
        <v>2956</v>
      </c>
    </row>
    <row r="201" spans="5:7" x14ac:dyDescent="0.25">
      <c r="E201" s="60" t="s">
        <v>4608</v>
      </c>
      <c r="F201" s="61"/>
      <c r="G201" s="62" t="s">
        <v>2956</v>
      </c>
    </row>
    <row r="202" spans="5:7" x14ac:dyDescent="0.25">
      <c r="E202" s="60" t="s">
        <v>3936</v>
      </c>
      <c r="F202" s="67" t="s">
        <v>5039</v>
      </c>
      <c r="G202" s="62" t="s">
        <v>2956</v>
      </c>
    </row>
    <row r="203" spans="5:7" x14ac:dyDescent="0.25">
      <c r="E203" s="60" t="s">
        <v>4312</v>
      </c>
      <c r="F203" s="61"/>
      <c r="G203" s="62" t="s">
        <v>2956</v>
      </c>
    </row>
    <row r="204" spans="5:7" x14ac:dyDescent="0.25">
      <c r="E204" s="60" t="s">
        <v>3976</v>
      </c>
      <c r="F204" s="67" t="s">
        <v>5039</v>
      </c>
      <c r="G204" s="62" t="s">
        <v>2956</v>
      </c>
    </row>
    <row r="205" spans="5:7" x14ac:dyDescent="0.25">
      <c r="E205" s="60" t="s">
        <v>5052</v>
      </c>
      <c r="F205" s="61"/>
      <c r="G205" s="62" t="s">
        <v>2956</v>
      </c>
    </row>
    <row r="206" spans="5:7" x14ac:dyDescent="0.25">
      <c r="E206" s="60" t="s">
        <v>5053</v>
      </c>
      <c r="F206" s="61"/>
      <c r="G206" s="62" t="s">
        <v>2956</v>
      </c>
    </row>
    <row r="207" spans="5:7" x14ac:dyDescent="0.25">
      <c r="E207" s="60" t="s">
        <v>4276</v>
      </c>
      <c r="F207" s="61"/>
      <c r="G207" s="62" t="s">
        <v>2956</v>
      </c>
    </row>
    <row r="208" spans="5:7" x14ac:dyDescent="0.25">
      <c r="E208" s="60" t="s">
        <v>5054</v>
      </c>
      <c r="F208" s="61"/>
      <c r="G208" s="62" t="s">
        <v>2956</v>
      </c>
    </row>
    <row r="209" spans="5:7" x14ac:dyDescent="0.25">
      <c r="E209" s="68" t="s">
        <v>5055</v>
      </c>
      <c r="F209" s="69"/>
      <c r="G209" s="70" t="s">
        <v>2956</v>
      </c>
    </row>
  </sheetData>
  <sheetProtection sheet="1" objects="1" scenarios="1"/>
  <mergeCells count="1">
    <mergeCell ref="I1:M1"/>
  </mergeCells>
  <dataValidations count="1">
    <dataValidation type="list" allowBlank="1" showInputMessage="1" showErrorMessage="1" sqref="K3:K17" xr:uid="{00000000-0002-0000-0C00-000000000000}">
      <formula1>Type_epreuve</formula1>
    </dataValidation>
  </dataValidations>
  <pageMargins left="0.7" right="0.7" top="0.75" bottom="0.75" header="0.3" footer="0.3"/>
  <pageSetup paperSize="9" orientation="portrait" r:id="rId1"/>
  <headerFooter>
    <oddFooter>&amp;C&amp;1#&amp;"Calibri"&amp;10&amp;K0078D7C1 - Interne</oddFooter>
  </headerFooter>
  <tableParts count="3">
    <tablePart r:id="rId2"/>
    <tablePart r:id="rId3"/>
    <tablePart r:id="rId4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3"/>
  <dimension ref="A2:M47"/>
  <sheetViews>
    <sheetView showGridLines="0" topLeftCell="A29" workbookViewId="0"/>
  </sheetViews>
  <sheetFormatPr baseColWidth="10" defaultRowHeight="12.5" x14ac:dyDescent="0.25"/>
  <sheetData>
    <row r="2" spans="1:13" ht="32.5" x14ac:dyDescent="0.65">
      <c r="A2" s="141" t="s">
        <v>5100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4" spans="1:13" ht="14" x14ac:dyDescent="0.3">
      <c r="B4" s="82" t="s">
        <v>5084</v>
      </c>
      <c r="H4" s="82" t="s">
        <v>5085</v>
      </c>
    </row>
    <row r="5" spans="1:13" ht="13" x14ac:dyDescent="0.3">
      <c r="B5" s="81">
        <v>1</v>
      </c>
      <c r="C5" s="104" t="str">
        <f>VLOOKUP(B5,Tableau1[[#This Row],[Classement général]:[Ligue]],3,FALSE) &amp; " "&amp; VLOOKUP(B5,Tableau1[[#This Row],[Classement général]:[Ligue]],4,FALSE) &amp; " - " &amp;VLOOKUP(B5,Tableau1[[#This Row],[Classement général]:[Ligue]],5,FALSE) &amp; " ("&amp;VLOOKUP(B5,Tableau1[[#This Row],[Classement général]:[Ligue]],6,FALSE) &amp;")"</f>
        <v>Lilie PREL - BEST TRIATHLON SAINT NAZAIRE (PDL)</v>
      </c>
      <c r="H5" s="81">
        <v>1</v>
      </c>
      <c r="I5" s="104" t="str">
        <f>VLOOKUP(B5,Tableau2[[#This Row],[Classement général]:[Ligue]],3,FALSE) &amp; " "&amp; VLOOKUP(B5,Tableau2[[#This Row],[Classement général]:[Ligue]],4,FALSE) &amp; " - " &amp;VLOOKUP(B5,Tableau2[[#This Row],[Classement général]:[Ligue]],5,FALSE) &amp; " ("&amp;VLOOKUP(B5,Tableau2[[#This Row],[Classement général]:[Ligue]],6,FALSE) &amp;")"</f>
        <v>Antonin LEROY - C CHARTRES METROPOLE TRIATHLON (CEN)</v>
      </c>
    </row>
    <row r="6" spans="1:13" ht="13" x14ac:dyDescent="0.3">
      <c r="B6" s="81">
        <v>2</v>
      </c>
      <c r="C6" s="104" t="str">
        <f>VLOOKUP(B6,Tableau1[[#This Row],[Classement général]:[Ligue]],3,FALSE) &amp; " "&amp; VLOOKUP(B6,Tableau1[[#This Row],[Classement général]:[Ligue]],4,FALSE) &amp; " - " &amp;VLOOKUP(B6,Tableau1[[#This Row],[Classement général]:[Ligue]],5,FALSE) &amp; " ("&amp;VLOOKUP(B6,Tableau1[[#This Row],[Classement général]:[Ligue]],6,FALSE) &amp;")"</f>
        <v>Enora CHAUMONT - LE MANS TRIATHLON (PDL)</v>
      </c>
      <c r="H6" s="81">
        <v>2</v>
      </c>
      <c r="I6" s="104" t="str">
        <f>VLOOKUP(B6,Tableau2[[#This Row],[Classement général]:[Ligue]],3,FALSE) &amp; " "&amp; VLOOKUP(B6,Tableau2[[#This Row],[Classement général]:[Ligue]],4,FALSE) &amp; " - " &amp;VLOOKUP(B6,Tableau2[[#This Row],[Classement général]:[Ligue]],5,FALSE) &amp; " ("&amp;VLOOKUP(B6,Tableau2[[#This Row],[Classement général]:[Ligue]],6,FALSE) &amp;")"</f>
        <v>Nino MURZEAU - LA ROCHE VENDEE TRIATHLON (PDL)</v>
      </c>
    </row>
    <row r="7" spans="1:13" ht="13" x14ac:dyDescent="0.3">
      <c r="B7" s="81">
        <v>3</v>
      </c>
      <c r="C7" s="104" t="str">
        <f>VLOOKUP(B7,Tableau1[[#This Row],[Classement général]:[Ligue]],3,FALSE) &amp; " "&amp; VLOOKUP(B7,Tableau1[[#This Row],[Classement général]:[Ligue]],4,FALSE) &amp; " - " &amp;VLOOKUP(B7,Tableau1[[#This Row],[Classement général]:[Ligue]],5,FALSE) &amp; " ("&amp;VLOOKUP(B7,Tableau1[[#This Row],[Classement général]:[Ligue]],6,FALSE) &amp;")"</f>
        <v>Hanae GUILLON - VENDOME TRIATHLON (CEN)</v>
      </c>
      <c r="H7" s="81">
        <v>3</v>
      </c>
      <c r="I7" s="104" t="str">
        <f>VLOOKUP(B7,Tableau2[[#This Row],[Classement général]:[Ligue]],3,FALSE) &amp; " "&amp; VLOOKUP(B7,Tableau2[[#This Row],[Classement général]:[Ligue]],4,FALSE) &amp; " - " &amp;VLOOKUP(B7,Tableau2[[#This Row],[Classement général]:[Ligue]],5,FALSE) &amp; " ("&amp;VLOOKUP(B7,Tableau2[[#This Row],[Classement général]:[Ligue]],6,FALSE) &amp;")"</f>
        <v>Hippolyte BIGOT - TRIATHLON ACADEMY 28 (CEN)</v>
      </c>
    </row>
    <row r="8" spans="1:13" ht="13" x14ac:dyDescent="0.3">
      <c r="B8" s="81">
        <v>4</v>
      </c>
      <c r="C8" s="104" t="str">
        <f>VLOOKUP(B8,Tableau1[[#This Row],[Classement général]:[Ligue]],3,FALSE) &amp; " "&amp; VLOOKUP(B8,Tableau1[[#This Row],[Classement général]:[Ligue]],4,FALSE) &amp; " - " &amp;VLOOKUP(B8,Tableau1[[#This Row],[Classement général]:[Ligue]],5,FALSE) &amp; " ("&amp;VLOOKUP(B8,Tableau1[[#This Row],[Classement général]:[Ligue]],6,FALSE) &amp;")"</f>
        <v>LILOU CAILLE - T.C. JOUE LES TOURS (CEN)</v>
      </c>
      <c r="H8" s="81">
        <v>4</v>
      </c>
      <c r="I8" s="104" t="str">
        <f>VLOOKUP(B8,Tableau2[[#This Row],[Classement général]:[Ligue]],3,FALSE) &amp; " "&amp; VLOOKUP(B8,Tableau2[[#This Row],[Classement général]:[Ligue]],4,FALSE) &amp; " - " &amp;VLOOKUP(B8,Tableau2[[#This Row],[Classement général]:[Ligue]],5,FALSE) &amp; " ("&amp;VLOOKUP(B8,Tableau2[[#This Row],[Classement général]:[Ligue]],6,FALSE) &amp;")"</f>
        <v>Leo LETORT - SAINT GREGOIRE TRIATHLON (BRE)</v>
      </c>
    </row>
    <row r="9" spans="1:13" ht="13" x14ac:dyDescent="0.3">
      <c r="B9" s="81">
        <v>5</v>
      </c>
      <c r="C9" s="104" t="str">
        <f>VLOOKUP(B9,Tableau1[[#This Row],[Classement général]:[Ligue]],3,FALSE) &amp; " "&amp; VLOOKUP(B9,Tableau1[[#This Row],[Classement général]:[Ligue]],4,FALSE) &amp; " - " &amp;VLOOKUP(B9,Tableau1[[#This Row],[Classement général]:[Ligue]],5,FALSE) &amp; " ("&amp;VLOOKUP(B9,Tableau1[[#This Row],[Classement général]:[Ligue]],6,FALSE) &amp;")"</f>
        <v>Lola GARNIER - ERNEENNE SPORTS TRIATHLON (PDL)</v>
      </c>
      <c r="H9" s="81">
        <v>5</v>
      </c>
      <c r="I9" s="104" t="str">
        <f>VLOOKUP(B9,Tableau2[[#This Row],[Classement général]:[Ligue]],3,FALSE) &amp; " "&amp; VLOOKUP(B9,Tableau2[[#This Row],[Classement général]:[Ligue]],4,FALSE) &amp; " - " &amp;VLOOKUP(B9,Tableau2[[#This Row],[Classement général]:[Ligue]],5,FALSE) &amp; " ("&amp;VLOOKUP(B9,Tableau2[[#This Row],[Classement général]:[Ligue]],6,FALSE) &amp;")"</f>
        <v>MAEL LEFRANCOIS - LES PIRANHAS (NOR)</v>
      </c>
    </row>
    <row r="11" spans="1:13" ht="14" x14ac:dyDescent="0.3">
      <c r="B11" s="82" t="s">
        <v>5086</v>
      </c>
      <c r="H11" s="82" t="s">
        <v>5087</v>
      </c>
    </row>
    <row r="12" spans="1:13" ht="13" x14ac:dyDescent="0.3">
      <c r="B12" s="81">
        <v>1</v>
      </c>
      <c r="C12" s="104" t="str">
        <f>VLOOKUP(B12,Tableau3[[Classement général]:[Ligue]],3,FALSE) &amp; " " &amp;VLOOKUP(B12,Tableau3[[Classement général]:[Ligue]],4,FALSE) &amp; " - " &amp; VLOOKUP(B12,Tableau3[[Classement général]:[Ligue]],5,FALSE) &amp; " (" &amp; VLOOKUP(B12,Tableau3[[Classement général]:[Ligue]],6,FALSE) &amp; ")"</f>
        <v>SWANN IVANEZ - CORMARIS TRIATHLON (PDL)</v>
      </c>
      <c r="H12" s="81">
        <v>1</v>
      </c>
      <c r="I12" s="104" t="str">
        <f>VLOOKUP(B12,Tableau4[[Classement général]:[Ligue]],3,FALSE) &amp; " " &amp;VLOOKUP(B12,Tableau4[[Classement général]:[Ligue]],4,FALSE) &amp; " - " &amp; VLOOKUP(B12,Tableau4[[Classement général]:[Ligue]],5,FALSE) &amp; " (" &amp; VLOOKUP(B12,Tableau4[[Classement général]:[Ligue]],6,FALSE) &amp; ")"</f>
        <v>Lucas ROCHER - CORMARIS TRIATHLON (PDL)</v>
      </c>
    </row>
    <row r="13" spans="1:13" ht="13" x14ac:dyDescent="0.3">
      <c r="B13" s="81">
        <v>2</v>
      </c>
      <c r="C13" s="104" t="str">
        <f>VLOOKUP(B13,Tableau3[[Classement général]:[Ligue]],3,FALSE) &amp; " " &amp;VLOOKUP(B13,Tableau3[[Classement général]:[Ligue]],4,FALSE) &amp; " - " &amp; VLOOKUP(B13,Tableau3[[Classement général]:[Ligue]],5,FALSE) &amp; " (" &amp; VLOOKUP(B13,Tableau3[[Classement général]:[Ligue]],6,FALSE) &amp; ")"</f>
        <v>Elise AUDOUIN - PAYS D AURAY TRIATHLON (BRE)</v>
      </c>
      <c r="H13" s="81">
        <v>2</v>
      </c>
      <c r="I13" s="104" t="str">
        <f>VLOOKUP(B13,Tableau4[[Classement général]:[Ligue]],3,FALSE) &amp; " " &amp;VLOOKUP(B13,Tableau4[[Classement général]:[Ligue]],4,FALSE) &amp; " - " &amp; VLOOKUP(B13,Tableau4[[Classement général]:[Ligue]],5,FALSE) &amp; " (" &amp; VLOOKUP(B13,Tableau4[[Classement général]:[Ligue]],6,FALSE) &amp; ")"</f>
        <v>Lazare LAPIERRE - ROUEN TRIATHLON (NOR)</v>
      </c>
    </row>
    <row r="14" spans="1:13" ht="13" x14ac:dyDescent="0.3">
      <c r="B14" s="81">
        <v>3</v>
      </c>
      <c r="C14" s="104" t="str">
        <f>VLOOKUP(B14,Tableau3[[Classement général]:[Ligue]],3,FALSE) &amp; " " &amp;VLOOKUP(B14,Tableau3[[Classement général]:[Ligue]],4,FALSE) &amp; " - " &amp; VLOOKUP(B14,Tableau3[[Classement général]:[Ligue]],5,FALSE) &amp; " (" &amp; VLOOKUP(B14,Tableau3[[Classement général]:[Ligue]],6,FALSE) &amp; ")"</f>
        <v>Noemie GUERY - TRI VELOCE SAINT SEBASTIEN (PDL)</v>
      </c>
      <c r="H14" s="81">
        <v>3</v>
      </c>
      <c r="I14" s="104" t="str">
        <f>VLOOKUP(B14,Tableau4[[Classement général]:[Ligue]],3,FALSE) &amp; " " &amp;VLOOKUP(B14,Tableau4[[Classement général]:[Ligue]],4,FALSE) &amp; " - " &amp; VLOOKUP(B14,Tableau4[[Classement général]:[Ligue]],5,FALSE) &amp; " (" &amp; VLOOKUP(B14,Tableau4[[Classement général]:[Ligue]],6,FALSE) &amp; ")"</f>
        <v>Alex COLLART - VENDOME TRIATHLON (CEN)</v>
      </c>
    </row>
    <row r="15" spans="1:13" ht="13" x14ac:dyDescent="0.3">
      <c r="B15" s="81">
        <v>4</v>
      </c>
      <c r="C15" s="104" t="str">
        <f>VLOOKUP(B15,Tableau3[[Classement général]:[Ligue]],3,FALSE) &amp; " " &amp;VLOOKUP(B15,Tableau3[[Classement général]:[Ligue]],4,FALSE) &amp; " - " &amp; VLOOKUP(B15,Tableau3[[Classement général]:[Ligue]],5,FALSE) &amp; " (" &amp; VLOOKUP(B15,Tableau3[[Classement général]:[Ligue]],6,FALSE) &amp; ")"</f>
        <v>Thays LE CLAIR - BEST TRIATHLON SAINT NAZAIRE (PDL)</v>
      </c>
      <c r="H15" s="81">
        <v>4</v>
      </c>
      <c r="I15" s="104" t="str">
        <f>VLOOKUP(B15,Tableau4[[Classement général]:[Ligue]],3,FALSE) &amp; " " &amp;VLOOKUP(B15,Tableau4[[Classement général]:[Ligue]],4,FALSE) &amp; " - " &amp; VLOOKUP(B15,Tableau4[[Classement général]:[Ligue]],5,FALSE) &amp; " (" &amp; VLOOKUP(B15,Tableau4[[Classement général]:[Ligue]],6,FALSE) &amp; ")"</f>
        <v>Lucas PAUGOIS - VENDOME TRIATHLON (CEN)</v>
      </c>
    </row>
    <row r="16" spans="1:13" ht="13" x14ac:dyDescent="0.3">
      <c r="B16" s="81">
        <v>5</v>
      </c>
      <c r="C16" s="104" t="str">
        <f>VLOOKUP(B16,Tableau3[[Classement général]:[Ligue]],3,FALSE) &amp; " " &amp;VLOOKUP(B16,Tableau3[[Classement général]:[Ligue]],4,FALSE) &amp; " - " &amp; VLOOKUP(B16,Tableau3[[Classement général]:[Ligue]],5,FALSE) &amp; " (" &amp; VLOOKUP(B16,Tableau3[[Classement général]:[Ligue]],6,FALSE) &amp; ")"</f>
        <v>May Line TILLAUT - CAEN TRIATHLON (NOR)</v>
      </c>
      <c r="H16" s="81">
        <v>5</v>
      </c>
      <c r="I16" s="104" t="str">
        <f>VLOOKUP(B16,Tableau4[[Classement général]:[Ligue]],3,FALSE) &amp; " " &amp;VLOOKUP(B16,Tableau4[[Classement général]:[Ligue]],4,FALSE) &amp; " - " &amp; VLOOKUP(B16,Tableau4[[Classement général]:[Ligue]],5,FALSE) &amp; " (" &amp; VLOOKUP(B16,Tableau4[[Classement général]:[Ligue]],6,FALSE) &amp; ")"</f>
        <v>Sina GUEDEU LEFEUVRE - CESSON SEVIGNE TRIATHLON (BRE)</v>
      </c>
    </row>
    <row r="18" spans="1:13" ht="14" x14ac:dyDescent="0.3">
      <c r="B18" s="82" t="s">
        <v>5088</v>
      </c>
      <c r="H18" s="82" t="s">
        <v>5089</v>
      </c>
    </row>
    <row r="19" spans="1:13" ht="13" x14ac:dyDescent="0.3">
      <c r="B19" s="81">
        <v>1</v>
      </c>
      <c r="C19" s="104" t="str">
        <f>VLOOKUP(B19,Tableau5[[Classement général]:[Ligue]],3,FALSE) &amp; " " &amp;VLOOKUP(B19,Tableau5[[Classement général]:[Ligue]],4,FALSE) &amp; " - " &amp; VLOOKUP(B19,Tableau5[[Classement général]:[Ligue]],5,FALSE) &amp; " (" &amp; VLOOKUP(B19,Tableau5[[Classement général]:[Ligue]],6,FALSE) &amp; ")"</f>
        <v>Ambre FOUBERT - ST JEAN DE MONTS VENDEE TRIATHLON ATHLETISME (PDL)</v>
      </c>
      <c r="H19" s="81">
        <v>1</v>
      </c>
      <c r="I19" s="104" t="str">
        <f>VLOOKUP(B19,Tableau6[[Classement général]:[Ligue]],3,FALSE) &amp; " " &amp;VLOOKUP(B19,Tableau6[[Classement général]:[Ligue]],4,FALSE) &amp; " - " &amp; VLOOKUP(B19,Tableau6[[Classement général]:[Ligue]],5,FALSE) &amp; " (" &amp; VLOOKUP(B19,Tableau6[[Classement général]:[Ligue]],6,FALSE) &amp; ")"</f>
        <v>Emilien JEGOU - TRIATHLE VANNES (BRE)</v>
      </c>
    </row>
    <row r="20" spans="1:13" ht="13" x14ac:dyDescent="0.3">
      <c r="B20" s="81">
        <v>2</v>
      </c>
      <c r="C20" s="104" t="str">
        <f>VLOOKUP(B20,Tableau5[[Classement général]:[Ligue]],3,FALSE) &amp; " " &amp;VLOOKUP(B20,Tableau5[[Classement général]:[Ligue]],4,FALSE) &amp; " - " &amp; VLOOKUP(B20,Tableau5[[Classement général]:[Ligue]],5,FALSE) &amp; " (" &amp; VLOOKUP(B20,Tableau5[[Classement général]:[Ligue]],6,FALSE) &amp; ")"</f>
        <v>Lilou JAQUEROD - ROUEN TRIATHLON (NOR)</v>
      </c>
      <c r="H20" s="81">
        <v>2</v>
      </c>
      <c r="I20" s="104" t="str">
        <f>VLOOKUP(B20,Tableau6[[Classement général]:[Ligue]],3,FALSE) &amp; " " &amp;VLOOKUP(B20,Tableau6[[Classement général]:[Ligue]],4,FALSE) &amp; " - " &amp; VLOOKUP(B20,Tableau6[[Classement général]:[Ligue]],5,FALSE) &amp; " (" &amp; VLOOKUP(B20,Tableau6[[Classement général]:[Ligue]],6,FALSE) &amp; ")"</f>
        <v>Thomas LEVASSEUR - ROUEN TRIATHLON (NOR)</v>
      </c>
    </row>
    <row r="21" spans="1:13" ht="13" x14ac:dyDescent="0.3">
      <c r="B21" s="81">
        <v>3</v>
      </c>
      <c r="C21" s="104" t="str">
        <f>VLOOKUP(B21,Tableau5[[Classement général]:[Ligue]],3,FALSE) &amp; " " &amp;VLOOKUP(B21,Tableau5[[Classement général]:[Ligue]],4,FALSE) &amp; " - " &amp; VLOOKUP(B21,Tableau5[[Classement général]:[Ligue]],5,FALSE) &amp; " (" &amp; VLOOKUP(B21,Tableau5[[Classement général]:[Ligue]],6,FALSE) &amp; ")"</f>
        <v>Lucie CORNUDET - BEST TRIATHLON SAINT NAZAIRE (PDL)</v>
      </c>
      <c r="H21" s="81">
        <v>3</v>
      </c>
      <c r="I21" s="104" t="str">
        <f>VLOOKUP(B21,Tableau6[[Classement général]:[Ligue]],3,FALSE) &amp; " " &amp;VLOOKUP(B21,Tableau6[[Classement général]:[Ligue]],4,FALSE) &amp; " - " &amp; VLOOKUP(B21,Tableau6[[Classement général]:[Ligue]],5,FALSE) &amp; " (" &amp; VLOOKUP(B21,Tableau6[[Classement général]:[Ligue]],6,FALSE) &amp; ")"</f>
        <v>Paul CHEVRE - LE MANS TRIATHLON (PDL)</v>
      </c>
    </row>
    <row r="22" spans="1:13" ht="13" x14ac:dyDescent="0.3">
      <c r="B22" s="81">
        <v>4</v>
      </c>
      <c r="C22" s="104" t="str">
        <f>VLOOKUP(B22,Tableau5[[Classement général]:[Ligue]],3,FALSE) &amp; " " &amp;VLOOKUP(B22,Tableau5[[Classement général]:[Ligue]],4,FALSE) &amp; " - " &amp; VLOOKUP(B22,Tableau5[[Classement général]:[Ligue]],5,FALSE) &amp; " (" &amp; VLOOKUP(B22,Tableau5[[Classement général]:[Ligue]],6,FALSE) &amp; ")"</f>
        <v>Ninon CHABROLLE LISSANDRE - T.C. JOUE LES TOURS (CEN)</v>
      </c>
      <c r="H22" s="81">
        <v>4</v>
      </c>
      <c r="I22" s="104" t="str">
        <f>VLOOKUP(B22,Tableau6[[Classement général]:[Ligue]],3,FALSE) &amp; " " &amp;VLOOKUP(B22,Tableau6[[Classement général]:[Ligue]],4,FALSE) &amp; " - " &amp; VLOOKUP(B22,Tableau6[[Classement général]:[Ligue]],5,FALSE) &amp; " (" &amp; VLOOKUP(B22,Tableau6[[Classement général]:[Ligue]],6,FALSE) &amp; ")"</f>
        <v>Malo MARTIN - ENTENTE HAUTE BRETAGNE TRIATHLON (BRE)</v>
      </c>
    </row>
    <row r="23" spans="1:13" ht="13" x14ac:dyDescent="0.3">
      <c r="B23" s="81">
        <v>5</v>
      </c>
      <c r="C23" s="104" t="str">
        <f>VLOOKUP(B23,Tableau5[[Classement général]:[Ligue]],3,FALSE) &amp; " " &amp;VLOOKUP(B23,Tableau5[[Classement général]:[Ligue]],4,FALSE) &amp; " - " &amp; VLOOKUP(B23,Tableau5[[Classement général]:[Ligue]],5,FALSE) &amp; " (" &amp; VLOOKUP(B23,Tableau5[[Classement général]:[Ligue]],6,FALSE) &amp; ")"</f>
        <v>Maelys LE ROY - LA ROULEPASVITE BY LCB (PDL)</v>
      </c>
      <c r="H23" s="81">
        <v>5</v>
      </c>
      <c r="I23" s="104" t="str">
        <f>VLOOKUP(B23,Tableau6[[Classement général]:[Ligue]],3,FALSE) &amp; " " &amp;VLOOKUP(B23,Tableau6[[Classement général]:[Ligue]],4,FALSE) &amp; " - " &amp; VLOOKUP(B23,Tableau6[[Classement général]:[Ligue]],5,FALSE) &amp; " (" &amp; VLOOKUP(B23,Tableau6[[Classement général]:[Ligue]],6,FALSE) &amp; ")"</f>
        <v>Elliot CAILLE - T.C. JOUE LES TOURS (CEN)</v>
      </c>
    </row>
    <row r="25" spans="1:13" ht="14" x14ac:dyDescent="0.3">
      <c r="B25" s="82" t="s">
        <v>5090</v>
      </c>
      <c r="H25" s="82" t="s">
        <v>5091</v>
      </c>
    </row>
    <row r="26" spans="1:13" ht="13" x14ac:dyDescent="0.3">
      <c r="B26" s="81">
        <v>1</v>
      </c>
      <c r="C26" s="104" t="str">
        <f>VLOOKUP(B26,Tableau7[[Classement général]:[Ligue]],3,FALSE) &amp; " " &amp;VLOOKUP(B26,Tableau7[[Classement général]:[Ligue]],4,FALSE) &amp; " - " &amp; VLOOKUP(B26,Tableau7[[Classement général]:[Ligue]],5,FALSE) &amp; " (" &amp; VLOOKUP(B26,Tableau7[[Classement général]:[Ligue]],6,FALSE) &amp; ")"</f>
        <v>Jade TEXIER - LES SABLES VENDEE TRIATHLON (PDL)</v>
      </c>
      <c r="H26" s="81">
        <v>1</v>
      </c>
      <c r="I26" s="104" t="str">
        <f>VLOOKUP(B26,Tableau8[[Classement général]:[Ligue]],3,FALSE) &amp; " " &amp;VLOOKUP(B26,Tableau8[[Classement général]:[Ligue]],4,FALSE) &amp; " - " &amp; VLOOKUP(B26,Tableau8[[Classement général]:[Ligue]],5,FALSE) &amp; " (" &amp; VLOOKUP(B26,Tableau8[[Classement général]:[Ligue]],6,FALSE) &amp; ")"</f>
        <v>Malo CORMIER - BEST TRIATHLON SAINT NAZAIRE (PDL)</v>
      </c>
    </row>
    <row r="27" spans="1:13" ht="13" x14ac:dyDescent="0.3">
      <c r="B27" s="81">
        <v>2</v>
      </c>
      <c r="C27" s="104" t="str">
        <f>VLOOKUP(B27,Tableau7[[Classement général]:[Ligue]],3,FALSE) &amp; " " &amp;VLOOKUP(B27,Tableau7[[Classement général]:[Ligue]],4,FALSE) &amp; " - " &amp; VLOOKUP(B27,Tableau7[[Classement général]:[Ligue]],5,FALSE) &amp; " (" &amp; VLOOKUP(B27,Tableau7[[Classement général]:[Ligue]],6,FALSE) &amp; ")"</f>
        <v>Jeanne MICHAUX - CESSON SEVIGNE TRIATHLON (BRE)</v>
      </c>
      <c r="H27" s="81">
        <v>2</v>
      </c>
      <c r="I27" s="104" t="str">
        <f>VLOOKUP(B27,Tableau8[[Classement général]:[Ligue]],3,FALSE) &amp; " " &amp;VLOOKUP(B27,Tableau8[[Classement général]:[Ligue]],4,FALSE) &amp; " - " &amp; VLOOKUP(B27,Tableau8[[Classement général]:[Ligue]],5,FALSE) &amp; " (" &amp; VLOOKUP(B27,Tableau8[[Classement général]:[Ligue]],6,FALSE) &amp; ")"</f>
        <v>Lucas ZIEGLER - LES PIRANHAS (NOR)</v>
      </c>
    </row>
    <row r="28" spans="1:13" ht="13" x14ac:dyDescent="0.3">
      <c r="B28" s="81">
        <v>3</v>
      </c>
      <c r="C28" s="104" t="str">
        <f>VLOOKUP(B28,Tableau7[[Classement général]:[Ligue]],3,FALSE) &amp; " " &amp;VLOOKUP(B28,Tableau7[[Classement général]:[Ligue]],4,FALSE) &amp; " - " &amp; VLOOKUP(B28,Tableau7[[Classement général]:[Ligue]],5,FALSE) &amp; " (" &amp; VLOOKUP(B28,Tableau7[[Classement général]:[Ligue]],6,FALSE) &amp; ")"</f>
        <v>Calie PIED - BEST TRIATHLON SAINT NAZAIRE (PDL)</v>
      </c>
      <c r="H28" s="81">
        <v>3</v>
      </c>
      <c r="I28" s="104" t="str">
        <f>VLOOKUP(B28,Tableau8[[Classement général]:[Ligue]],3,FALSE) &amp; " " &amp;VLOOKUP(B28,Tableau8[[Classement général]:[Ligue]],4,FALSE) &amp; " - " &amp; VLOOKUP(B28,Tableau8[[Classement général]:[Ligue]],5,FALSE) &amp; " (" &amp; VLOOKUP(B28,Tableau8[[Classement général]:[Ligue]],6,FALSE) &amp; ")"</f>
        <v>Simon LEBOIS - BEST TRIATHLON SAINT NAZAIRE (PDL)</v>
      </c>
    </row>
    <row r="29" spans="1:13" ht="13" x14ac:dyDescent="0.3">
      <c r="B29" s="81">
        <v>4</v>
      </c>
      <c r="C29" s="104" t="str">
        <f>VLOOKUP(B29,Tableau7[[Classement général]:[Ligue]],3,FALSE) &amp; " " &amp;VLOOKUP(B29,Tableau7[[Classement général]:[Ligue]],4,FALSE) &amp; " - " &amp; VLOOKUP(B29,Tableau7[[Classement général]:[Ligue]],5,FALSE) &amp; " (" &amp; VLOOKUP(B29,Tableau7[[Classement général]:[Ligue]],6,FALSE) &amp; ")"</f>
        <v>Camille GEFFRAY - BEST TRIATHLON SAINT NAZAIRE (PDL)</v>
      </c>
      <c r="H29" s="81">
        <v>4</v>
      </c>
      <c r="I29" s="104" t="str">
        <f>VLOOKUP(B29,Tableau8[[Classement général]:[Ligue]],3,FALSE) &amp; " " &amp;VLOOKUP(B29,Tableau8[[Classement général]:[Ligue]],4,FALSE) &amp; " - " &amp; VLOOKUP(B29,Tableau8[[Classement général]:[Ligue]],5,FALSE) &amp; " (" &amp; VLOOKUP(B29,Tableau8[[Classement général]:[Ligue]],6,FALSE) &amp; ")"</f>
        <v>Adel RASSINEUX - BEST TRIATHLON SAINT NAZAIRE (PDL)</v>
      </c>
    </row>
    <row r="30" spans="1:13" ht="13" x14ac:dyDescent="0.3">
      <c r="B30" s="81">
        <v>5</v>
      </c>
      <c r="C30" s="104" t="str">
        <f>VLOOKUP(B30,Tableau7[[Classement général]:[Ligue]],3,FALSE) &amp; " " &amp;VLOOKUP(B30,Tableau7[[Classement général]:[Ligue]],4,FALSE) &amp; " - " &amp; VLOOKUP(B30,Tableau7[[Classement général]:[Ligue]],5,FALSE) &amp; " (" &amp; VLOOKUP(B30,Tableau7[[Classement général]:[Ligue]],6,FALSE) &amp; ")"</f>
        <v>Elia BERTHEAU - BOURGES TRIATHLON (CEN)</v>
      </c>
      <c r="H30" s="81">
        <v>5</v>
      </c>
      <c r="I30" s="104" t="str">
        <f>VLOOKUP(B30,Tableau8[[Classement général]:[Ligue]],3,FALSE) &amp; " " &amp;VLOOKUP(B30,Tableau8[[Classement général]:[Ligue]],4,FALSE) &amp; " - " &amp; VLOOKUP(B30,Tableau8[[Classement général]:[Ligue]],5,FALSE) &amp; " (" &amp; VLOOKUP(B30,Tableau8[[Classement général]:[Ligue]],6,FALSE) &amp; ")"</f>
        <v>Oscar CONSTANTIN - PONTIVY TRIATHLON (BRE)</v>
      </c>
    </row>
    <row r="32" spans="1:13" ht="32.5" x14ac:dyDescent="0.65">
      <c r="A32" s="141" t="s">
        <v>5099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</row>
    <row r="34" spans="2:9" ht="14" x14ac:dyDescent="0.3">
      <c r="B34" s="82" t="s">
        <v>5096</v>
      </c>
      <c r="H34" s="82" t="s">
        <v>5097</v>
      </c>
    </row>
    <row r="35" spans="2:9" x14ac:dyDescent="0.25">
      <c r="B35">
        <v>1</v>
      </c>
      <c r="C35" s="104" t="str">
        <f>VLOOKUP(B35,Tableau11[[Classement général]:[TOTAL POINTS]],2,FALSE) &amp; " (" &amp; VLOOKUP(B35,Tableau11[[Classement général]:[TOTAL POINTS]],4,FALSE) &amp; ") - " &amp; VLOOKUP(B35,Tableau11[[Classement général]:[TOTAL POINTS]],14,FALSE) &amp; " pts"</f>
        <v>PAYS D AURAY TRIATHLON (BRE) - 3376 pts</v>
      </c>
      <c r="H35">
        <v>1</v>
      </c>
      <c r="I35" s="104" t="str">
        <f>VLOOKUP(B35,Tableau_2_Etoiles[[Classement général]:[TOTAL POINTS]],2,FALSE) &amp; " (" &amp; VLOOKUP(B35,Tableau_2_Etoiles[[Classement général]:[TOTAL POINTS]],4,FALSE) &amp; ") - " &amp; VLOOKUP(B35,Tableau_2_Etoiles[[Classement général]:[TOTAL POINTS]],14,FALSE) &amp; " pts"</f>
        <v>LES SABLES VENDEE TRIATHLON (PDL) - 5683,5 pts</v>
      </c>
    </row>
    <row r="36" spans="2:9" x14ac:dyDescent="0.25">
      <c r="B36">
        <v>2</v>
      </c>
      <c r="C36" s="104" t="str">
        <f>VLOOKUP(B36,Tableau11[[Classement général]:[TOTAL POINTS]],2,FALSE) &amp; " (" &amp; VLOOKUP(B36,Tableau11[[Classement général]:[TOTAL POINTS]],4,FALSE) &amp; ") - " &amp; VLOOKUP(B36,Tableau11[[Classement général]:[TOTAL POINTS]],14,FALSE) &amp; " pts"</f>
        <v>TRIATHLON ACADEMY 28 (CEN) - 2811 pts</v>
      </c>
      <c r="H36">
        <v>2</v>
      </c>
      <c r="I36" s="104" t="str">
        <f>VLOOKUP(B36,Tableau_2_Etoiles[[Classement général]:[TOTAL POINTS]],2,FALSE) &amp; " (" &amp; VLOOKUP(B36,Tableau_2_Etoiles[[Classement général]:[TOTAL POINTS]],4,FALSE) &amp; ") - " &amp; VLOOKUP(B36,Tableau_2_Etoiles[[Classement général]:[TOTAL POINTS]],14,FALSE) &amp; " pts"</f>
        <v>LE MANS TRIATHLON (PDL) - 4709 pts</v>
      </c>
    </row>
    <row r="37" spans="2:9" x14ac:dyDescent="0.25">
      <c r="B37">
        <v>3</v>
      </c>
      <c r="C37" s="104" t="str">
        <f>VLOOKUP(B37,Tableau11[[Classement général]:[TOTAL POINTS]],2,FALSE) &amp; " (" &amp; VLOOKUP(B37,Tableau11[[Classement général]:[TOTAL POINTS]],4,FALSE) &amp; ") - " &amp; VLOOKUP(B37,Tableau11[[Classement général]:[TOTAL POINTS]],14,FALSE) &amp; " pts"</f>
        <v>ERNEENNE SPORTS TRIATHLON (PDL) - 2271,5 pts</v>
      </c>
      <c r="H37">
        <v>3</v>
      </c>
      <c r="I37" s="104" t="str">
        <f>VLOOKUP(B37,Tableau_2_Etoiles[[Classement général]:[TOTAL POINTS]],2,FALSE) &amp; " (" &amp; VLOOKUP(B37,Tableau_2_Etoiles[[Classement général]:[TOTAL POINTS]],4,FALSE) &amp; ") - " &amp; VLOOKUP(B37,Tableau_2_Etoiles[[Classement général]:[TOTAL POINTS]],14,FALSE) &amp; " pts"</f>
        <v>CESSON SEVIGNE TRIATHLON (BRE) - 4420,5 pts</v>
      </c>
    </row>
    <row r="38" spans="2:9" x14ac:dyDescent="0.25">
      <c r="B38">
        <v>4</v>
      </c>
      <c r="C38" s="104" t="str">
        <f>VLOOKUP(B38,Tableau11[[Classement général]:[TOTAL POINTS]],2,FALSE) &amp; " (" &amp; VLOOKUP(B38,Tableau11[[Classement général]:[TOTAL POINTS]],4,FALSE) &amp; ") - " &amp; VLOOKUP(B38,Tableau11[[Classement général]:[TOTAL POINTS]],14,FALSE) &amp; " pts"</f>
        <v>TRIATHLE VANNES (BRE) - 2217 pts</v>
      </c>
      <c r="H38">
        <v>4</v>
      </c>
      <c r="I38" s="104" t="str">
        <f>VLOOKUP(B38,Tableau_2_Etoiles[[Classement général]:[TOTAL POINTS]],2,FALSE) &amp; " (" &amp; VLOOKUP(B38,Tableau_2_Etoiles[[Classement général]:[TOTAL POINTS]],4,FALSE) &amp; ") - " &amp; VLOOKUP(B38,Tableau_2_Etoiles[[Classement général]:[TOTAL POINTS]],14,FALSE) &amp; " pts"</f>
        <v>LA ROCHE VENDEE TRIATHLON (PDL) - 4310,5 pts</v>
      </c>
    </row>
    <row r="39" spans="2:9" x14ac:dyDescent="0.25">
      <c r="B39">
        <v>5</v>
      </c>
      <c r="C39" s="104" t="str">
        <f>VLOOKUP(B39,Tableau11[[Classement général]:[TOTAL POINTS]],2,FALSE) &amp; " (" &amp; VLOOKUP(B39,Tableau11[[Classement général]:[TOTAL POINTS]],4,FALSE) &amp; ") - " &amp; VLOOKUP(B39,Tableau11[[Classement général]:[TOTAL POINTS]],14,FALSE) &amp; " pts"</f>
        <v>LAVAL TRIATHLON CLUB (PDL) - 2206 pts</v>
      </c>
      <c r="H39">
        <v>5</v>
      </c>
      <c r="I39" s="104" t="str">
        <f>VLOOKUP(B39,Tableau_2_Etoiles[[Classement général]:[TOTAL POINTS]],2,FALSE) &amp; " (" &amp; VLOOKUP(B39,Tableau_2_Etoiles[[Classement général]:[TOTAL POINTS]],4,FALSE) &amp; ") - " &amp; VLOOKUP(B39,Tableau_2_Etoiles[[Classement général]:[TOTAL POINTS]],14,FALSE) &amp; " pts"</f>
        <v>PONTIVY TRIATHLON (BRE) - 3913 pts</v>
      </c>
    </row>
    <row r="42" spans="2:9" ht="14" x14ac:dyDescent="0.3">
      <c r="B42" s="82" t="s">
        <v>5098</v>
      </c>
    </row>
    <row r="43" spans="2:9" x14ac:dyDescent="0.25">
      <c r="B43">
        <v>1</v>
      </c>
      <c r="C43" s="104" t="str">
        <f>VLOOKUP(B43,Tableau_3_Etoiles[[Classement général]:[TOTAL POINTS]],2,FALSE) &amp; " (" &amp; VLOOKUP(B43,Tableau_3_Etoiles[[Classement général]:[TOTAL POINTS]],4,FALSE) &amp; ") - " &amp; VLOOKUP(B43,Tableau_3_Etoiles[[Classement général]:[TOTAL POINTS]],14,FALSE) &amp; " pts"</f>
        <v>BEST TRIATHLON SAINT NAZAIRE (PDL) - 9538 pts</v>
      </c>
    </row>
    <row r="44" spans="2:9" x14ac:dyDescent="0.25">
      <c r="B44">
        <v>2</v>
      </c>
      <c r="C44" s="104" t="str">
        <f>VLOOKUP(B44,Tableau_3_Etoiles[[Classement général]:[TOTAL POINTS]],2,FALSE) &amp; " (" &amp; VLOOKUP(B44,Tableau_3_Etoiles[[Classement général]:[TOTAL POINTS]],4,FALSE) &amp; ") - " &amp; VLOOKUP(B44,Tableau_3_Etoiles[[Classement général]:[TOTAL POINTS]],14,FALSE) &amp; " pts"</f>
        <v>T.C. JOUE LES TOURS (CEN) - 8254,5 pts</v>
      </c>
    </row>
    <row r="45" spans="2:9" x14ac:dyDescent="0.25">
      <c r="B45">
        <v>3</v>
      </c>
      <c r="C45" s="104" t="str">
        <f>VLOOKUP(B45,Tableau_3_Etoiles[[Classement général]:[TOTAL POINTS]],2,FALSE) &amp; " (" &amp; VLOOKUP(B45,Tableau_3_Etoiles[[Classement général]:[TOTAL POINTS]],4,FALSE) &amp; ") - " &amp; VLOOKUP(B45,Tableau_3_Etoiles[[Classement général]:[TOTAL POINTS]],14,FALSE) &amp; " pts"</f>
        <v>VENDOME TRIATHLON (CEN) - 7249 pts</v>
      </c>
    </row>
    <row r="46" spans="2:9" x14ac:dyDescent="0.25">
      <c r="B46">
        <v>4</v>
      </c>
      <c r="C46" s="104" t="str">
        <f>VLOOKUP(B46,Tableau_3_Etoiles[[Classement général]:[TOTAL POINTS]],2,FALSE) &amp; " (" &amp; VLOOKUP(B46,Tableau_3_Etoiles[[Classement général]:[TOTAL POINTS]],4,FALSE) &amp; ") - " &amp; VLOOKUP(B46,Tableau_3_Etoiles[[Classement général]:[TOTAL POINTS]],14,FALSE) &amp; " pts"</f>
        <v>ROUEN TRIATHLON (NOR) - 7041 pts</v>
      </c>
    </row>
    <row r="47" spans="2:9" x14ac:dyDescent="0.25">
      <c r="B47">
        <v>5</v>
      </c>
      <c r="C47" s="104" t="str">
        <f>VLOOKUP(B47,Tableau_3_Etoiles[[Classement général]:[TOTAL POINTS]],2,FALSE) &amp; " (" &amp; VLOOKUP(B47,Tableau_3_Etoiles[[Classement général]:[TOTAL POINTS]],4,FALSE) &amp; ") - " &amp; VLOOKUP(B47,Tableau_3_Etoiles[[Classement général]:[TOTAL POINTS]],14,FALSE) &amp; " pts"</f>
        <v>LES PIRANHAS (NOR) - 5492 pts</v>
      </c>
    </row>
  </sheetData>
  <sheetProtection sheet="1" objects="1" scenarios="1"/>
  <mergeCells count="2">
    <mergeCell ref="A32:M32"/>
    <mergeCell ref="A2:M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1"/>
  <dimension ref="A1:P199"/>
  <sheetViews>
    <sheetView showGridLines="0" zoomScale="82" zoomScaleNormal="82" workbookViewId="0">
      <selection activeCell="E22" sqref="E22"/>
    </sheetView>
  </sheetViews>
  <sheetFormatPr baseColWidth="10" defaultColWidth="11" defaultRowHeight="14.5" x14ac:dyDescent="0.35"/>
  <cols>
    <col min="1" max="1" width="11.36328125" style="22" customWidth="1"/>
    <col min="2" max="2" width="21.08984375" style="22" bestFit="1" customWidth="1"/>
    <col min="3" max="3" width="13.08984375" style="22" bestFit="1" customWidth="1"/>
    <col min="4" max="4" width="18.453125" style="22" bestFit="1" customWidth="1"/>
    <col min="5" max="5" width="40.36328125" style="22" bestFit="1" customWidth="1"/>
    <col min="6" max="6" width="7.36328125" style="22" customWidth="1"/>
    <col min="7" max="7" width="5.08984375" style="22" customWidth="1"/>
    <col min="8" max="8" width="8.36328125" style="22" customWidth="1"/>
    <col min="9" max="9" width="6.08984375" style="22" customWidth="1"/>
    <col min="10" max="10" width="9.08984375" style="22" customWidth="1"/>
    <col min="11" max="11" width="6.08984375" style="22" customWidth="1"/>
    <col min="12" max="12" width="9.08984375" style="22" customWidth="1"/>
    <col min="13" max="13" width="6.08984375" style="22" customWidth="1"/>
    <col min="14" max="14" width="9.08984375" style="22" customWidth="1"/>
    <col min="15" max="15" width="11.36328125" style="22" customWidth="1"/>
    <col min="16" max="16" width="19" style="22" customWidth="1"/>
    <col min="17" max="16384" width="11" style="22"/>
  </cols>
  <sheetData>
    <row r="1" spans="1:16" ht="32.25" customHeight="1" x14ac:dyDescent="0.35">
      <c r="B1" s="126"/>
      <c r="C1" s="129" t="s">
        <v>9</v>
      </c>
      <c r="D1" s="129"/>
      <c r="E1" s="123"/>
      <c r="F1" s="123"/>
      <c r="G1" s="120">
        <f>IF(Paramètres!J3&lt;&gt;"",Paramètres!J3,"")</f>
        <v>45732</v>
      </c>
      <c r="H1" s="120"/>
      <c r="I1" s="114" t="str">
        <f>IF(Paramètres!J4&lt;&gt;"",Paramètres!J4,"")</f>
        <v>22 &amp; 23/03/2025</v>
      </c>
      <c r="J1" s="115"/>
      <c r="K1" s="114">
        <f>IF(Paramètres!J5&lt;&gt;"",Paramètres!J5,"")</f>
        <v>45795</v>
      </c>
      <c r="L1" s="115"/>
      <c r="M1" s="114">
        <f>IF(Paramètres!J6&lt;&gt;"",Paramètres!J6,"")</f>
        <v>45830</v>
      </c>
      <c r="N1" s="116"/>
      <c r="O1" s="119"/>
      <c r="P1" s="119"/>
    </row>
    <row r="2" spans="1:16" ht="32.25" customHeight="1" x14ac:dyDescent="0.35">
      <c r="B2" s="127"/>
      <c r="C2" s="130"/>
      <c r="D2" s="130"/>
      <c r="E2" s="124"/>
      <c r="F2" s="124"/>
      <c r="G2" s="120" t="str">
        <f>IF(Paramètres!K3&lt;&gt;"",Paramètres!K3,"")</f>
        <v>Class Triathlon</v>
      </c>
      <c r="H2" s="120"/>
      <c r="I2" s="114" t="str">
        <f>IF(Paramètres!K4&lt;&gt;"",Paramètres!K4,"")</f>
        <v>Duathlon</v>
      </c>
      <c r="J2" s="115"/>
      <c r="K2" s="114" t="str">
        <f>IF(Paramètres!K5&lt;&gt;"",Paramètres!K5,"")</f>
        <v>Triathlon</v>
      </c>
      <c r="L2" s="115"/>
      <c r="M2" s="114" t="str">
        <f>IF(Paramètres!K6&lt;&gt;"",Paramètres!K6,"")</f>
        <v>Aquathlon</v>
      </c>
      <c r="N2" s="116"/>
      <c r="O2" s="122" t="s">
        <v>0</v>
      </c>
      <c r="P2" s="122"/>
    </row>
    <row r="3" spans="1:16" ht="44.25" customHeight="1" x14ac:dyDescent="0.35">
      <c r="B3" s="128"/>
      <c r="C3" s="131"/>
      <c r="D3" s="131"/>
      <c r="E3" s="125"/>
      <c r="F3" s="125"/>
      <c r="G3" s="117" t="str">
        <f>IF(G1&lt;&gt;"",Paramètres!L3,"")</f>
        <v>Espace tri</v>
      </c>
      <c r="H3" s="118"/>
      <c r="I3" s="117" t="str">
        <f>IF(I1&lt;&gt;"",Paramètres!L4,"")</f>
        <v>Liffré (35)</v>
      </c>
      <c r="J3" s="118"/>
      <c r="K3" s="117" t="str">
        <f>IF(K1&lt;&gt;"",Paramètres!L5,"")</f>
        <v>Pontivy (56)</v>
      </c>
      <c r="L3" s="118"/>
      <c r="M3" s="117" t="str">
        <f>IF(M1&lt;&gt;"",Paramètres!L6,"")</f>
        <v>Vendôme (41)</v>
      </c>
      <c r="N3" s="121"/>
      <c r="O3" s="122"/>
      <c r="P3" s="122"/>
    </row>
    <row r="4" spans="1:16" ht="38.25" customHeight="1" x14ac:dyDescent="0.35">
      <c r="A4" s="35" t="s">
        <v>5060</v>
      </c>
      <c r="B4" s="16" t="s">
        <v>154</v>
      </c>
      <c r="C4" s="16" t="s">
        <v>1</v>
      </c>
      <c r="D4" s="16" t="s">
        <v>45</v>
      </c>
      <c r="E4" s="16" t="s">
        <v>2</v>
      </c>
      <c r="F4" s="16" t="s">
        <v>725</v>
      </c>
      <c r="G4" s="17" t="s">
        <v>3</v>
      </c>
      <c r="H4" s="18" t="s">
        <v>4</v>
      </c>
      <c r="I4" s="17" t="s">
        <v>5061</v>
      </c>
      <c r="J4" s="19" t="s">
        <v>5062</v>
      </c>
      <c r="K4" s="20" t="s">
        <v>5063</v>
      </c>
      <c r="L4" s="19" t="s">
        <v>5064</v>
      </c>
      <c r="M4" s="17" t="s">
        <v>5065</v>
      </c>
      <c r="N4" s="19" t="s">
        <v>5066</v>
      </c>
      <c r="O4" s="21" t="s">
        <v>5</v>
      </c>
      <c r="P4" s="34" t="s">
        <v>208</v>
      </c>
    </row>
    <row r="5" spans="1:16" x14ac:dyDescent="0.35">
      <c r="A5" s="91">
        <f t="shared" ref="A5:A36" si="0">RANK(O5,O:O)</f>
        <v>1</v>
      </c>
      <c r="B5" s="37" t="s">
        <v>1388</v>
      </c>
      <c r="C5" s="37" t="s">
        <v>1389</v>
      </c>
      <c r="D5" s="37" t="s">
        <v>1390</v>
      </c>
      <c r="E5" s="37" t="s">
        <v>647</v>
      </c>
      <c r="F5" s="52" t="s">
        <v>648</v>
      </c>
      <c r="G5" s="92">
        <f>IF(ISBLANK(Tableau1[[#This Row],[Points]]),"",RANK(Tableau1[[#This Row],[Points]],H:H))</f>
        <v>10</v>
      </c>
      <c r="H5" s="37">
        <v>144</v>
      </c>
      <c r="I5" s="40">
        <v>1</v>
      </c>
      <c r="J5" s="88">
        <f>IF(ISBLANK(I5),,VLOOKUP(I5,Classement_points[],2,FALSE)*Paramètres!$M$4)</f>
        <v>150</v>
      </c>
      <c r="K5" s="41">
        <v>1</v>
      </c>
      <c r="L5" s="88">
        <f>IF(ISBLANK(K5),,VLOOKUP(K5,Classement_points[],2,FALSE)*Paramètres!$M$5)</f>
        <v>200</v>
      </c>
      <c r="M5" s="42">
        <v>1</v>
      </c>
      <c r="N5" s="88">
        <f>IF(ISBLANK(M5),,VLOOKUP(M5,Classement_points[],2,FALSE)*Paramètres!$M$6)</f>
        <v>150</v>
      </c>
      <c r="O5" s="89">
        <f t="shared" ref="O5:O36" si="1">H5+J5+L5+N5</f>
        <v>644</v>
      </c>
      <c r="P5" s="90">
        <f>COUNTA(Tableau1[[#This Row],[Points]],Tableau1[[#This Row],[Clt2]],Tableau1[[#This Row],[Clt4]],Tableau1[[#This Row],[Clt6]])</f>
        <v>4</v>
      </c>
    </row>
    <row r="6" spans="1:16" x14ac:dyDescent="0.35">
      <c r="A6" s="91">
        <f t="shared" si="0"/>
        <v>2</v>
      </c>
      <c r="B6" s="37" t="s">
        <v>1284</v>
      </c>
      <c r="C6" s="37" t="s">
        <v>1285</v>
      </c>
      <c r="D6" s="37" t="s">
        <v>1286</v>
      </c>
      <c r="E6" s="37" t="s">
        <v>701</v>
      </c>
      <c r="F6" s="52" t="s">
        <v>648</v>
      </c>
      <c r="G6" s="92">
        <f>IF(ISBLANK(Tableau1[[#This Row],[Points]]),"",RANK(Tableau1[[#This Row],[Points]],H:H))</f>
        <v>8</v>
      </c>
      <c r="H6" s="37">
        <v>146</v>
      </c>
      <c r="I6" s="40">
        <v>6</v>
      </c>
      <c r="J6" s="88">
        <f>IF(ISBLANK(I6),,VLOOKUP(I6,Classement_points[],2,FALSE)*Paramètres!$M$4)</f>
        <v>69</v>
      </c>
      <c r="K6" s="41">
        <v>2</v>
      </c>
      <c r="L6" s="88">
        <f>IF(ISBLANK(K6),,VLOOKUP(K6,Classement_points[],2,FALSE)*Paramètres!$M$5)</f>
        <v>160</v>
      </c>
      <c r="M6" s="42">
        <v>2</v>
      </c>
      <c r="N6" s="88">
        <f>IF(ISBLANK(M6),,VLOOKUP(M6,Classement_points[],2,FALSE)*Paramètres!$M$6)</f>
        <v>120</v>
      </c>
      <c r="O6" s="89">
        <f t="shared" si="1"/>
        <v>495</v>
      </c>
      <c r="P6" s="90">
        <f>COUNTA(Tableau1[[#This Row],[Points]],Tableau1[[#This Row],[Clt2]],Tableau1[[#This Row],[Clt4]],Tableau1[[#This Row],[Clt6]])</f>
        <v>4</v>
      </c>
    </row>
    <row r="7" spans="1:16" x14ac:dyDescent="0.35">
      <c r="A7" s="91">
        <f t="shared" si="0"/>
        <v>3</v>
      </c>
      <c r="B7" s="53" t="s">
        <v>405</v>
      </c>
      <c r="C7" s="53" t="s">
        <v>406</v>
      </c>
      <c r="D7" s="53" t="s">
        <v>289</v>
      </c>
      <c r="E7" s="53" t="s">
        <v>40</v>
      </c>
      <c r="F7" s="53" t="s">
        <v>714</v>
      </c>
      <c r="G7" s="92">
        <f>IF(ISBLANK(Tableau1[[#This Row],[Points]]),"",RANK(Tableau1[[#This Row],[Points]],H:H))</f>
        <v>4</v>
      </c>
      <c r="H7" s="37">
        <v>150</v>
      </c>
      <c r="I7" s="40">
        <v>2</v>
      </c>
      <c r="J7" s="88">
        <f>IF(ISBLANK(I7),,VLOOKUP(I7,Classement_points[],2,FALSE)*Paramètres!$M$4)</f>
        <v>120</v>
      </c>
      <c r="K7" s="41">
        <v>6</v>
      </c>
      <c r="L7" s="88">
        <f>IF(ISBLANK(K7),,VLOOKUP(K7,Classement_points[],2,FALSE)*Paramètres!$M$5)</f>
        <v>92</v>
      </c>
      <c r="M7" s="42">
        <v>3</v>
      </c>
      <c r="N7" s="88">
        <f>IF(ISBLANK(M7),,VLOOKUP(M7,Classement_points[],2,FALSE)*Paramètres!$M$6)</f>
        <v>97.5</v>
      </c>
      <c r="O7" s="89">
        <f t="shared" si="1"/>
        <v>459.5</v>
      </c>
      <c r="P7" s="90">
        <f>COUNTA(Tableau1[[#This Row],[Points]],Tableau1[[#This Row],[Clt2]],Tableau1[[#This Row],[Clt4]],Tableau1[[#This Row],[Clt6]])</f>
        <v>4</v>
      </c>
    </row>
    <row r="8" spans="1:16" x14ac:dyDescent="0.35">
      <c r="A8" s="91">
        <f t="shared" si="0"/>
        <v>4</v>
      </c>
      <c r="B8" s="53" t="s">
        <v>400</v>
      </c>
      <c r="C8" s="53" t="s">
        <v>7</v>
      </c>
      <c r="D8" s="53" t="s">
        <v>6</v>
      </c>
      <c r="E8" s="53" t="s">
        <v>14</v>
      </c>
      <c r="F8" s="53" t="s">
        <v>714</v>
      </c>
      <c r="G8" s="92">
        <f>IF(ISBLANK(Tableau1[[#This Row],[Points]]),"",RANK(Tableau1[[#This Row],[Points]],H:H))</f>
        <v>13</v>
      </c>
      <c r="H8" s="37">
        <v>141</v>
      </c>
      <c r="I8" s="40">
        <v>4</v>
      </c>
      <c r="J8" s="88">
        <f>IF(ISBLANK(I8),,VLOOKUP(I8,Classement_points[],2,FALSE)*Paramètres!$M$4)</f>
        <v>82.5</v>
      </c>
      <c r="K8" s="41">
        <v>3</v>
      </c>
      <c r="L8" s="88">
        <f>IF(ISBLANK(K8),,VLOOKUP(K8,Classement_points[],2,FALSE)*Paramètres!$M$5)</f>
        <v>130</v>
      </c>
      <c r="M8" s="42">
        <v>7</v>
      </c>
      <c r="N8" s="88">
        <f>IF(ISBLANK(M8),,VLOOKUP(M8,Classement_points[],2,FALSE)*Paramètres!$M$6)</f>
        <v>66</v>
      </c>
      <c r="O8" s="89">
        <f t="shared" si="1"/>
        <v>419.5</v>
      </c>
      <c r="P8" s="90">
        <f>COUNTA(Tableau1[[#This Row],[Points]],Tableau1[[#This Row],[Clt2]],Tableau1[[#This Row],[Clt4]],Tableau1[[#This Row],[Clt6]])</f>
        <v>4</v>
      </c>
    </row>
    <row r="9" spans="1:16" x14ac:dyDescent="0.35">
      <c r="A9" s="91">
        <f t="shared" si="0"/>
        <v>5</v>
      </c>
      <c r="B9" s="37" t="s">
        <v>1318</v>
      </c>
      <c r="C9" s="37" t="s">
        <v>227</v>
      </c>
      <c r="D9" s="37" t="s">
        <v>1173</v>
      </c>
      <c r="E9" s="37" t="s">
        <v>711</v>
      </c>
      <c r="F9" s="52" t="s">
        <v>648</v>
      </c>
      <c r="G9" s="92">
        <f>IF(ISBLANK(Tableau1[[#This Row],[Points]]),"",RANK(Tableau1[[#This Row],[Points]],H:H))</f>
        <v>1</v>
      </c>
      <c r="H9" s="37">
        <v>156</v>
      </c>
      <c r="I9" s="40">
        <v>5</v>
      </c>
      <c r="J9" s="93">
        <f>IF(ISBLANK(I9),,VLOOKUP(I9,Classement_points[],2,FALSE)*Paramètres!$M$4)</f>
        <v>75</v>
      </c>
      <c r="K9" s="58">
        <v>4</v>
      </c>
      <c r="L9" s="93">
        <f>IF(ISBLANK(K9),,VLOOKUP(K9,Classement_points[],2,FALSE)*Paramètres!$M$5)</f>
        <v>110</v>
      </c>
      <c r="M9" s="57">
        <v>5</v>
      </c>
      <c r="N9" s="93">
        <f>IF(ISBLANK(M9),,VLOOKUP(M9,Classement_points[],2,FALSE)*Paramètres!$M$6)</f>
        <v>75</v>
      </c>
      <c r="O9" s="89">
        <f t="shared" si="1"/>
        <v>416</v>
      </c>
      <c r="P9" s="90">
        <f>COUNTA(Tableau1[[#This Row],[Points]],Tableau1[[#This Row],[Clt2]],Tableau1[[#This Row],[Clt4]],Tableau1[[#This Row],[Clt6]])</f>
        <v>4</v>
      </c>
    </row>
    <row r="10" spans="1:16" x14ac:dyDescent="0.35">
      <c r="A10" s="91">
        <f t="shared" si="0"/>
        <v>6</v>
      </c>
      <c r="B10" s="53" t="s">
        <v>798</v>
      </c>
      <c r="C10" s="53" t="s">
        <v>407</v>
      </c>
      <c r="D10" s="53" t="s">
        <v>408</v>
      </c>
      <c r="E10" s="53" t="s">
        <v>40</v>
      </c>
      <c r="F10" s="53" t="s">
        <v>714</v>
      </c>
      <c r="G10" s="92">
        <f>IF(ISBLANK(Tableau1[[#This Row],[Points]]),"",RANK(Tableau1[[#This Row],[Points]],H:H))</f>
        <v>7</v>
      </c>
      <c r="H10" s="37">
        <v>148</v>
      </c>
      <c r="I10" s="40">
        <v>10</v>
      </c>
      <c r="J10" s="88">
        <f>IF(ISBLANK(I10),,VLOOKUP(I10,Classement_points[],2,FALSE)*Paramètres!$M$4)</f>
        <v>57</v>
      </c>
      <c r="K10" s="41">
        <v>5</v>
      </c>
      <c r="L10" s="88">
        <f>IF(ISBLANK(K10),,VLOOKUP(K10,Classement_points[],2,FALSE)*Paramètres!$M$5)</f>
        <v>100</v>
      </c>
      <c r="M10" s="42">
        <v>8</v>
      </c>
      <c r="N10" s="88">
        <f>IF(ISBLANK(M10),,VLOOKUP(M10,Classement_points[],2,FALSE)*Paramètres!$M$6)</f>
        <v>63</v>
      </c>
      <c r="O10" s="89">
        <f t="shared" si="1"/>
        <v>368</v>
      </c>
      <c r="P10" s="90">
        <f>COUNTA(Tableau1[[#This Row],[Points]],Tableau1[[#This Row],[Clt2]],Tableau1[[#This Row],[Clt4]],Tableau1[[#This Row],[Clt6]])</f>
        <v>4</v>
      </c>
    </row>
    <row r="11" spans="1:16" x14ac:dyDescent="0.35">
      <c r="A11" s="91">
        <f t="shared" si="0"/>
        <v>7</v>
      </c>
      <c r="B11" s="37" t="s">
        <v>1325</v>
      </c>
      <c r="C11" s="37" t="s">
        <v>1060</v>
      </c>
      <c r="D11" s="37" t="s">
        <v>1326</v>
      </c>
      <c r="E11" s="37" t="s">
        <v>652</v>
      </c>
      <c r="F11" s="52" t="s">
        <v>648</v>
      </c>
      <c r="G11" s="92">
        <f>IF(ISBLANK(Tableau1[[#This Row],[Points]]),"",RANK(Tableau1[[#This Row],[Points]],H:H))</f>
        <v>20</v>
      </c>
      <c r="H11" s="37">
        <v>130</v>
      </c>
      <c r="I11" s="40">
        <v>8</v>
      </c>
      <c r="J11" s="88">
        <f>IF(ISBLANK(I11),,VLOOKUP(I11,Classement_points[],2,FALSE)*Paramètres!$M$4)</f>
        <v>63</v>
      </c>
      <c r="K11" s="41">
        <v>8</v>
      </c>
      <c r="L11" s="88">
        <f>IF(ISBLANK(K11),,VLOOKUP(K11,Classement_points[],2,FALSE)*Paramètres!$M$5)</f>
        <v>84</v>
      </c>
      <c r="M11" s="42">
        <v>9</v>
      </c>
      <c r="N11" s="88">
        <f>IF(ISBLANK(M11),,VLOOKUP(M11,Classement_points[],2,FALSE)*Paramètres!$M$6)</f>
        <v>60</v>
      </c>
      <c r="O11" s="89">
        <f t="shared" si="1"/>
        <v>337</v>
      </c>
      <c r="P11" s="90">
        <f>COUNTA(Tableau1[[#This Row],[Points]],Tableau1[[#This Row],[Clt2]],Tableau1[[#This Row],[Clt4]],Tableau1[[#This Row],[Clt6]])</f>
        <v>4</v>
      </c>
    </row>
    <row r="12" spans="1:16" x14ac:dyDescent="0.35">
      <c r="A12" s="91">
        <f t="shared" si="0"/>
        <v>8</v>
      </c>
      <c r="B12" s="53" t="s">
        <v>403</v>
      </c>
      <c r="C12" s="53" t="s">
        <v>221</v>
      </c>
      <c r="D12" s="53" t="s">
        <v>404</v>
      </c>
      <c r="E12" s="53" t="s">
        <v>39</v>
      </c>
      <c r="F12" s="53" t="s">
        <v>714</v>
      </c>
      <c r="G12" s="92">
        <f>IF(ISBLANK(Tableau1[[#This Row],[Points]]),"",RANK(Tableau1[[#This Row],[Points]],H:H))</f>
        <v>16</v>
      </c>
      <c r="H12" s="37">
        <v>137</v>
      </c>
      <c r="I12" s="40">
        <v>7</v>
      </c>
      <c r="J12" s="88">
        <f>IF(ISBLANK(I12),,VLOOKUP(I12,Classement_points[],2,FALSE)*Paramètres!$M$4)</f>
        <v>66</v>
      </c>
      <c r="K12" s="41">
        <v>9</v>
      </c>
      <c r="L12" s="88">
        <f>IF(ISBLANK(K12),,VLOOKUP(K12,Classement_points[],2,FALSE)*Paramètres!$M$5)</f>
        <v>80</v>
      </c>
      <c r="M12" s="42">
        <v>20</v>
      </c>
      <c r="N12" s="88">
        <f>IF(ISBLANK(M12),,VLOOKUP(M12,Classement_points[],2,FALSE)*Paramètres!$M$6)</f>
        <v>36</v>
      </c>
      <c r="O12" s="89">
        <f t="shared" si="1"/>
        <v>319</v>
      </c>
      <c r="P12" s="90">
        <f>COUNTA(Tableau1[[#This Row],[Points]],Tableau1[[#This Row],[Clt2]],Tableau1[[#This Row],[Clt4]],Tableau1[[#This Row],[Clt6]])</f>
        <v>4</v>
      </c>
    </row>
    <row r="13" spans="1:16" x14ac:dyDescent="0.35">
      <c r="A13" s="91">
        <f t="shared" si="0"/>
        <v>9</v>
      </c>
      <c r="B13" s="37" t="s">
        <v>2985</v>
      </c>
      <c r="C13" s="37" t="s">
        <v>1376</v>
      </c>
      <c r="D13" s="37" t="s">
        <v>2986</v>
      </c>
      <c r="E13" s="37" t="s">
        <v>2926</v>
      </c>
      <c r="F13" s="37" t="s">
        <v>2957</v>
      </c>
      <c r="G13" s="92">
        <f>IF(ISBLANK(Tableau1[[#This Row],[Points]]),"",RANK(Tableau1[[#This Row],[Points]],H:H))</f>
        <v>21</v>
      </c>
      <c r="H13" s="37">
        <v>129</v>
      </c>
      <c r="I13" s="40">
        <v>9</v>
      </c>
      <c r="J13" s="88">
        <f>IF(ISBLANK(I13),,VLOOKUP(I13,Classement_points[],2,FALSE)*Paramètres!$M$4)</f>
        <v>60</v>
      </c>
      <c r="K13" s="41">
        <v>7</v>
      </c>
      <c r="L13" s="88">
        <f>IF(ISBLANK(K13),,VLOOKUP(K13,Classement_points[],2,FALSE)*Paramètres!$M$5)</f>
        <v>88</v>
      </c>
      <c r="M13" s="42">
        <v>18</v>
      </c>
      <c r="N13" s="88">
        <f>IF(ISBLANK(M13),,VLOOKUP(M13,Classement_points[],2,FALSE)*Paramètres!$M$6)</f>
        <v>39</v>
      </c>
      <c r="O13" s="89">
        <f t="shared" si="1"/>
        <v>316</v>
      </c>
      <c r="P13" s="90">
        <f>COUNTA(Tableau1[[#This Row],[Points]],Tableau1[[#This Row],[Clt2]],Tableau1[[#This Row],[Clt4]],Tableau1[[#This Row],[Clt6]])</f>
        <v>4</v>
      </c>
    </row>
    <row r="14" spans="1:16" x14ac:dyDescent="0.35">
      <c r="A14" s="91">
        <f t="shared" si="0"/>
        <v>10</v>
      </c>
      <c r="B14" s="53" t="s">
        <v>739</v>
      </c>
      <c r="C14" s="53" t="s">
        <v>740</v>
      </c>
      <c r="D14" s="53" t="s">
        <v>741</v>
      </c>
      <c r="E14" s="53" t="s">
        <v>14</v>
      </c>
      <c r="F14" s="53" t="s">
        <v>714</v>
      </c>
      <c r="G14" s="92">
        <f>IF(ISBLANK(Tableau1[[#This Row],[Points]]),"",RANK(Tableau1[[#This Row],[Points]],H:H))</f>
        <v>24</v>
      </c>
      <c r="H14" s="37">
        <v>127</v>
      </c>
      <c r="I14" s="40">
        <v>12</v>
      </c>
      <c r="J14" s="88">
        <f>IF(ISBLANK(I14),,VLOOKUP(I14,Classement_points[],2,FALSE)*Paramètres!$M$4)</f>
        <v>51</v>
      </c>
      <c r="K14" s="41">
        <v>10</v>
      </c>
      <c r="L14" s="88">
        <f>IF(ISBLANK(K14),,VLOOKUP(K14,Classement_points[],2,FALSE)*Paramètres!$M$5)</f>
        <v>76</v>
      </c>
      <c r="M14" s="42">
        <v>12</v>
      </c>
      <c r="N14" s="88">
        <f>IF(ISBLANK(M14),,VLOOKUP(M14,Classement_points[],2,FALSE)*Paramètres!$M$6)</f>
        <v>51</v>
      </c>
      <c r="O14" s="89">
        <f t="shared" si="1"/>
        <v>305</v>
      </c>
      <c r="P14" s="90">
        <f>COUNTA(Tableau1[[#This Row],[Points]],Tableau1[[#This Row],[Clt2]],Tableau1[[#This Row],[Clt4]],Tableau1[[#This Row],[Clt6]])</f>
        <v>4</v>
      </c>
    </row>
    <row r="15" spans="1:16" x14ac:dyDescent="0.35">
      <c r="A15" s="91">
        <f t="shared" si="0"/>
        <v>11</v>
      </c>
      <c r="B15" s="37" t="s">
        <v>3054</v>
      </c>
      <c r="C15" s="37" t="s">
        <v>247</v>
      </c>
      <c r="D15" s="37" t="s">
        <v>3055</v>
      </c>
      <c r="E15" s="37" t="s">
        <v>2937</v>
      </c>
      <c r="F15" s="37" t="s">
        <v>2957</v>
      </c>
      <c r="G15" s="92">
        <f>IF(ISBLANK(Tableau1[[#This Row],[Points]]),"",RANK(Tableau1[[#This Row],[Points]],H:H))</f>
        <v>6</v>
      </c>
      <c r="H15" s="37">
        <v>149</v>
      </c>
      <c r="I15" s="40"/>
      <c r="J15" s="88">
        <f>IF(ISBLANK(I15),,VLOOKUP(I15,Classement_points[],2,FALSE)*Paramètres!$M$4)</f>
        <v>0</v>
      </c>
      <c r="K15" s="41">
        <v>12</v>
      </c>
      <c r="L15" s="88">
        <f>IF(ISBLANK(K15),,VLOOKUP(K15,Classement_points[],2,FALSE)*Paramètres!$M$5)</f>
        <v>68</v>
      </c>
      <c r="M15" s="42">
        <v>4</v>
      </c>
      <c r="N15" s="88">
        <f>IF(ISBLANK(M15),,VLOOKUP(M15,Classement_points[],2,FALSE)*Paramètres!$M$6)</f>
        <v>82.5</v>
      </c>
      <c r="O15" s="89">
        <f t="shared" si="1"/>
        <v>299.5</v>
      </c>
      <c r="P15" s="90">
        <f>COUNTA(Tableau1[[#This Row],[Points]],Tableau1[[#This Row],[Clt2]],Tableau1[[#This Row],[Clt4]],Tableau1[[#This Row],[Clt6]])</f>
        <v>3</v>
      </c>
    </row>
    <row r="16" spans="1:16" x14ac:dyDescent="0.35">
      <c r="A16" s="91">
        <f t="shared" si="0"/>
        <v>12</v>
      </c>
      <c r="B16" s="37" t="s">
        <v>3985</v>
      </c>
      <c r="C16" s="37" t="s">
        <v>1064</v>
      </c>
      <c r="D16" s="37" t="s">
        <v>3986</v>
      </c>
      <c r="E16" s="37" t="s">
        <v>3933</v>
      </c>
      <c r="F16" s="52" t="s">
        <v>2956</v>
      </c>
      <c r="G16" s="92">
        <f>IF(ISBLANK(Tableau1[[#This Row],[Points]]),"",RANK(Tableau1[[#This Row],[Points]],H:H))</f>
        <v>11</v>
      </c>
      <c r="H16" s="37">
        <v>143</v>
      </c>
      <c r="I16" s="40">
        <v>13</v>
      </c>
      <c r="J16" s="88">
        <f>IF(ISBLANK(I16),,VLOOKUP(I16,Classement_points[],2,FALSE)*Paramètres!$M$4)</f>
        <v>48</v>
      </c>
      <c r="K16" s="41">
        <v>18</v>
      </c>
      <c r="L16" s="88">
        <f>IF(ISBLANK(K16),,VLOOKUP(K16,Classement_points[],2,FALSE)*Paramètres!$M$5)</f>
        <v>52</v>
      </c>
      <c r="M16" s="42">
        <v>11</v>
      </c>
      <c r="N16" s="88">
        <f>IF(ISBLANK(M16),,VLOOKUP(M16,Classement_points[],2,FALSE)*Paramètres!$M$6)</f>
        <v>54</v>
      </c>
      <c r="O16" s="89">
        <f t="shared" si="1"/>
        <v>297</v>
      </c>
      <c r="P16" s="90">
        <f>COUNTA(Tableau1[[#This Row],[Points]],Tableau1[[#This Row],[Clt2]],Tableau1[[#This Row],[Clt4]],Tableau1[[#This Row],[Clt6]])</f>
        <v>4</v>
      </c>
    </row>
    <row r="17" spans="1:16" x14ac:dyDescent="0.35">
      <c r="A17" s="91">
        <f t="shared" si="0"/>
        <v>13</v>
      </c>
      <c r="B17" s="53" t="s">
        <v>401</v>
      </c>
      <c r="C17" s="53" t="s">
        <v>162</v>
      </c>
      <c r="D17" s="53" t="s">
        <v>402</v>
      </c>
      <c r="E17" s="53" t="s">
        <v>39</v>
      </c>
      <c r="F17" s="53" t="s">
        <v>714</v>
      </c>
      <c r="G17" s="92">
        <f>IF(ISBLANK(Tableau1[[#This Row],[Points]]),"",RANK(Tableau1[[#This Row],[Points]],H:H))</f>
        <v>15</v>
      </c>
      <c r="H17" s="37">
        <v>138</v>
      </c>
      <c r="I17" s="40">
        <v>14</v>
      </c>
      <c r="J17" s="88">
        <f>IF(ISBLANK(I17),,VLOOKUP(I17,Classement_points[],2,FALSE)*Paramètres!$M$4)</f>
        <v>45</v>
      </c>
      <c r="K17" s="41">
        <v>16</v>
      </c>
      <c r="L17" s="88">
        <f>IF(ISBLANK(K17),,VLOOKUP(K17,Classement_points[],2,FALSE)*Paramètres!$M$5)</f>
        <v>56</v>
      </c>
      <c r="M17" s="42">
        <v>21</v>
      </c>
      <c r="N17" s="88">
        <f>IF(ISBLANK(M17),,VLOOKUP(M17,Classement_points[],2,FALSE)*Paramètres!$M$6)</f>
        <v>34.5</v>
      </c>
      <c r="O17" s="89">
        <f t="shared" si="1"/>
        <v>273.5</v>
      </c>
      <c r="P17" s="90">
        <f>COUNTA(Tableau1[[#This Row],[Points]],Tableau1[[#This Row],[Clt2]],Tableau1[[#This Row],[Clt4]],Tableau1[[#This Row],[Clt6]])</f>
        <v>4</v>
      </c>
    </row>
    <row r="18" spans="1:16" x14ac:dyDescent="0.35">
      <c r="A18" s="91">
        <f t="shared" si="0"/>
        <v>14</v>
      </c>
      <c r="B18" s="37" t="s">
        <v>3044</v>
      </c>
      <c r="C18" s="37" t="s">
        <v>341</v>
      </c>
      <c r="D18" s="37" t="s">
        <v>3045</v>
      </c>
      <c r="E18" s="37" t="s">
        <v>2912</v>
      </c>
      <c r="F18" s="37" t="s">
        <v>2957</v>
      </c>
      <c r="G18" s="92">
        <f>IF(ISBLANK(Tableau1[[#This Row],[Points]]),"",RANK(Tableau1[[#This Row],[Points]],H:H))</f>
        <v>35</v>
      </c>
      <c r="H18" s="37">
        <v>103</v>
      </c>
      <c r="I18" s="40">
        <v>11</v>
      </c>
      <c r="J18" s="88">
        <f>IF(ISBLANK(I18),,VLOOKUP(I18,Classement_points[],2,FALSE)*Paramètres!$M$4)</f>
        <v>54</v>
      </c>
      <c r="K18" s="41">
        <v>11</v>
      </c>
      <c r="L18" s="88">
        <f>IF(ISBLANK(K18),,VLOOKUP(K18,Classement_points[],2,FALSE)*Paramètres!$M$5)</f>
        <v>72</v>
      </c>
      <c r="M18" s="42">
        <v>22</v>
      </c>
      <c r="N18" s="88">
        <f>IF(ISBLANK(M18),,VLOOKUP(M18,Classement_points[],2,FALSE)*Paramètres!$M$6)</f>
        <v>33</v>
      </c>
      <c r="O18" s="89">
        <f t="shared" si="1"/>
        <v>262</v>
      </c>
      <c r="P18" s="90">
        <f>COUNTA(Tableau1[[#This Row],[Points]],Tableau1[[#This Row],[Clt2]],Tableau1[[#This Row],[Clt4]],Tableau1[[#This Row],[Clt6]])</f>
        <v>4</v>
      </c>
    </row>
    <row r="19" spans="1:16" x14ac:dyDescent="0.35">
      <c r="A19" s="91">
        <f t="shared" si="0"/>
        <v>15</v>
      </c>
      <c r="B19" s="37" t="s">
        <v>3051</v>
      </c>
      <c r="C19" s="37" t="s">
        <v>3052</v>
      </c>
      <c r="D19" s="37" t="s">
        <v>3053</v>
      </c>
      <c r="E19" s="37" t="s">
        <v>2937</v>
      </c>
      <c r="F19" s="37" t="s">
        <v>2957</v>
      </c>
      <c r="G19" s="92">
        <f>IF(ISBLANK(Tableau1[[#This Row],[Points]]),"",RANK(Tableau1[[#This Row],[Points]],H:H))</f>
        <v>18</v>
      </c>
      <c r="H19" s="37">
        <v>134</v>
      </c>
      <c r="I19" s="40"/>
      <c r="J19" s="88">
        <f>IF(ISBLANK(I19),,VLOOKUP(I19,Classement_points[],2,FALSE)*Paramètres!$M$4)</f>
        <v>0</v>
      </c>
      <c r="K19" s="41">
        <v>15</v>
      </c>
      <c r="L19" s="88">
        <f>IF(ISBLANK(K19),,VLOOKUP(K19,Classement_points[],2,FALSE)*Paramètres!$M$5)</f>
        <v>58</v>
      </c>
      <c r="M19" s="42">
        <v>6</v>
      </c>
      <c r="N19" s="88">
        <f>IF(ISBLANK(M19),,VLOOKUP(M19,Classement_points[],2,FALSE)*Paramètres!$M$6)</f>
        <v>69</v>
      </c>
      <c r="O19" s="89">
        <f t="shared" si="1"/>
        <v>261</v>
      </c>
      <c r="P19" s="90">
        <f>COUNTA(Tableau1[[#This Row],[Points]],Tableau1[[#This Row],[Clt2]],Tableau1[[#This Row],[Clt4]],Tableau1[[#This Row],[Clt6]])</f>
        <v>3</v>
      </c>
    </row>
    <row r="20" spans="1:16" x14ac:dyDescent="0.35">
      <c r="A20" s="91">
        <f t="shared" si="0"/>
        <v>16</v>
      </c>
      <c r="B20" s="37" t="s">
        <v>4021</v>
      </c>
      <c r="C20" s="37" t="s">
        <v>122</v>
      </c>
      <c r="D20" s="37" t="s">
        <v>4022</v>
      </c>
      <c r="E20" s="37" t="s">
        <v>3953</v>
      </c>
      <c r="F20" s="52" t="s">
        <v>2956</v>
      </c>
      <c r="G20" s="92">
        <f>IF(ISBLANK(Tableau1[[#This Row],[Points]]),"",RANK(Tableau1[[#This Row],[Points]],H:H))</f>
        <v>22</v>
      </c>
      <c r="H20" s="37">
        <v>128</v>
      </c>
      <c r="I20" s="40">
        <v>15</v>
      </c>
      <c r="J20" s="88">
        <f>IF(ISBLANK(I20),,VLOOKUP(I20,Classement_points[],2,FALSE)*Paramètres!$M$4)</f>
        <v>43.5</v>
      </c>
      <c r="K20" s="41">
        <v>30</v>
      </c>
      <c r="L20" s="88">
        <f>IF(ISBLANK(K20),,VLOOKUP(K20,Classement_points[],2,FALSE)*Paramètres!$M$5)</f>
        <v>28</v>
      </c>
      <c r="M20" s="42">
        <v>13</v>
      </c>
      <c r="N20" s="88">
        <f>IF(ISBLANK(M20),,VLOOKUP(M20,Classement_points[],2,FALSE)*Paramètres!$M$6)</f>
        <v>48</v>
      </c>
      <c r="O20" s="89">
        <f t="shared" si="1"/>
        <v>247.5</v>
      </c>
      <c r="P20" s="90">
        <f>COUNTA(Tableau1[[#This Row],[Points]],Tableau1[[#This Row],[Clt2]],Tableau1[[#This Row],[Clt4]],Tableau1[[#This Row],[Clt6]])</f>
        <v>4</v>
      </c>
    </row>
    <row r="21" spans="1:16" x14ac:dyDescent="0.35">
      <c r="A21" s="91">
        <f t="shared" si="0"/>
        <v>17</v>
      </c>
      <c r="B21" s="37" t="s">
        <v>1264</v>
      </c>
      <c r="C21" s="37" t="s">
        <v>1265</v>
      </c>
      <c r="D21" s="37" t="s">
        <v>1266</v>
      </c>
      <c r="E21" s="37" t="s">
        <v>708</v>
      </c>
      <c r="F21" s="52" t="s">
        <v>648</v>
      </c>
      <c r="G21" s="92">
        <f>IF(ISBLANK(Tableau1[[#This Row],[Points]]),"",RANK(Tableau1[[#This Row],[Points]],H:H))</f>
        <v>8</v>
      </c>
      <c r="H21" s="37">
        <v>146</v>
      </c>
      <c r="I21" s="40">
        <v>3</v>
      </c>
      <c r="J21" s="88">
        <f>IF(ISBLANK(I21),,VLOOKUP(I21,Classement_points[],2,FALSE)*Paramètres!$M$4)</f>
        <v>97.5</v>
      </c>
      <c r="K21" s="41">
        <v>0</v>
      </c>
      <c r="L21" s="88">
        <f>IF(ISBLANK(K21),,VLOOKUP(K21,Classement_points[],2,FALSE)*Paramètres!$M$5)</f>
        <v>0</v>
      </c>
      <c r="M21" s="42"/>
      <c r="N21" s="88">
        <f>IF(ISBLANK(M21),,VLOOKUP(M21,Classement_points[],2,FALSE)*Paramètres!$M$6)</f>
        <v>0</v>
      </c>
      <c r="O21" s="89">
        <f t="shared" si="1"/>
        <v>243.5</v>
      </c>
      <c r="P21" s="90">
        <f>COUNTA(Tableau1[[#This Row],[Points]],Tableau1[[#This Row],[Clt2]],Tableau1[[#This Row],[Clt4]],Tableau1[[#This Row],[Clt6]])</f>
        <v>3</v>
      </c>
    </row>
    <row r="22" spans="1:16" x14ac:dyDescent="0.35">
      <c r="A22" s="91">
        <f t="shared" si="0"/>
        <v>18</v>
      </c>
      <c r="B22" s="53" t="s">
        <v>778</v>
      </c>
      <c r="C22" s="53" t="s">
        <v>730</v>
      </c>
      <c r="D22" s="53" t="s">
        <v>779</v>
      </c>
      <c r="E22" s="53" t="s">
        <v>398</v>
      </c>
      <c r="F22" s="53" t="s">
        <v>714</v>
      </c>
      <c r="G22" s="92">
        <f>IF(ISBLANK(Tableau1[[#This Row],[Points]]),"",RANK(Tableau1[[#This Row],[Points]],H:H))</f>
        <v>52</v>
      </c>
      <c r="H22" s="37">
        <v>87</v>
      </c>
      <c r="I22" s="40">
        <v>16</v>
      </c>
      <c r="J22" s="88">
        <f>IF(ISBLANK(I22),,VLOOKUP(I22,Classement_points[],2,FALSE)*Paramètres!$M$4)</f>
        <v>42</v>
      </c>
      <c r="K22" s="41">
        <v>13</v>
      </c>
      <c r="L22" s="88">
        <f>IF(ISBLANK(K22),,VLOOKUP(K22,Classement_points[],2,FALSE)*Paramètres!$M$5)</f>
        <v>64</v>
      </c>
      <c r="M22" s="42">
        <v>14</v>
      </c>
      <c r="N22" s="88">
        <f>IF(ISBLANK(M22),,VLOOKUP(M22,Classement_points[],2,FALSE)*Paramètres!$M$6)</f>
        <v>45</v>
      </c>
      <c r="O22" s="89">
        <f t="shared" si="1"/>
        <v>238</v>
      </c>
      <c r="P22" s="90">
        <f>COUNTA(Tableau1[[#This Row],[Points]],Tableau1[[#This Row],[Clt2]],Tableau1[[#This Row],[Clt4]],Tableau1[[#This Row],[Clt6]])</f>
        <v>4</v>
      </c>
    </row>
    <row r="23" spans="1:16" x14ac:dyDescent="0.35">
      <c r="A23" s="91">
        <f t="shared" si="0"/>
        <v>19</v>
      </c>
      <c r="B23" s="37" t="s">
        <v>1337</v>
      </c>
      <c r="C23" s="37" t="s">
        <v>1338</v>
      </c>
      <c r="D23" s="37" t="s">
        <v>1339</v>
      </c>
      <c r="E23" s="37" t="s">
        <v>647</v>
      </c>
      <c r="F23" s="52" t="s">
        <v>648</v>
      </c>
      <c r="G23" s="92">
        <f>IF(ISBLANK(Tableau1[[#This Row],[Points]]),"",RANK(Tableau1[[#This Row],[Points]],H:H))</f>
        <v>14</v>
      </c>
      <c r="H23" s="37">
        <v>140</v>
      </c>
      <c r="I23" s="40">
        <v>0</v>
      </c>
      <c r="J23" s="88">
        <f>IF(ISBLANK(I23),,VLOOKUP(I23,Classement_points[],2,FALSE)*Paramètres!$M$4)</f>
        <v>0</v>
      </c>
      <c r="K23" s="41">
        <v>17</v>
      </c>
      <c r="L23" s="88">
        <f>IF(ISBLANK(K23),,VLOOKUP(K23,Classement_points[],2,FALSE)*Paramètres!$M$5)</f>
        <v>54</v>
      </c>
      <c r="M23" s="42">
        <v>16</v>
      </c>
      <c r="N23" s="88">
        <f>IF(ISBLANK(M23),,VLOOKUP(M23,Classement_points[],2,FALSE)*Paramètres!$M$6)</f>
        <v>42</v>
      </c>
      <c r="O23" s="89">
        <f t="shared" si="1"/>
        <v>236</v>
      </c>
      <c r="P23" s="90">
        <f>COUNTA(Tableau1[[#This Row],[Points]],Tableau1[[#This Row],[Clt2]],Tableau1[[#This Row],[Clt4]],Tableau1[[#This Row],[Clt6]])</f>
        <v>4</v>
      </c>
    </row>
    <row r="24" spans="1:16" x14ac:dyDescent="0.35">
      <c r="A24" s="91">
        <f t="shared" si="0"/>
        <v>20</v>
      </c>
      <c r="B24" s="37" t="s">
        <v>3937</v>
      </c>
      <c r="C24" s="37" t="s">
        <v>3030</v>
      </c>
      <c r="D24" s="37" t="s">
        <v>3938</v>
      </c>
      <c r="E24" s="37" t="s">
        <v>3939</v>
      </c>
      <c r="F24" s="52" t="s">
        <v>2956</v>
      </c>
      <c r="G24" s="92">
        <f>IF(ISBLANK(Tableau1[[#This Row],[Points]]),"",RANK(Tableau1[[#This Row],[Points]],H:H))</f>
        <v>4</v>
      </c>
      <c r="H24" s="37">
        <v>150</v>
      </c>
      <c r="I24" s="40"/>
      <c r="J24" s="88">
        <f>IF(ISBLANK(I24),,VLOOKUP(I24,Classement_points[],2,FALSE)*Paramètres!$M$4)</f>
        <v>0</v>
      </c>
      <c r="K24" s="41">
        <v>27</v>
      </c>
      <c r="L24" s="88">
        <f>IF(ISBLANK(K24),,VLOOKUP(K24,Classement_points[],2,FALSE)*Paramètres!$M$5)</f>
        <v>34</v>
      </c>
      <c r="M24" s="42">
        <v>15</v>
      </c>
      <c r="N24" s="88">
        <f>IF(ISBLANK(M24),,VLOOKUP(M24,Classement_points[],2,FALSE)*Paramètres!$M$6)</f>
        <v>43.5</v>
      </c>
      <c r="O24" s="89">
        <f t="shared" si="1"/>
        <v>227.5</v>
      </c>
      <c r="P24" s="90">
        <f>COUNTA(Tableau1[[#This Row],[Points]],Tableau1[[#This Row],[Clt2]],Tableau1[[#This Row],[Clt4]],Tableau1[[#This Row],[Clt6]])</f>
        <v>3</v>
      </c>
    </row>
    <row r="25" spans="1:16" x14ac:dyDescent="0.35">
      <c r="A25" s="91">
        <f t="shared" si="0"/>
        <v>21</v>
      </c>
      <c r="B25" s="37" t="s">
        <v>2993</v>
      </c>
      <c r="C25" s="37" t="s">
        <v>730</v>
      </c>
      <c r="D25" s="37" t="s">
        <v>2994</v>
      </c>
      <c r="E25" s="37" t="s">
        <v>2937</v>
      </c>
      <c r="F25" s="37" t="s">
        <v>2957</v>
      </c>
      <c r="G25" s="92">
        <f>IF(ISBLANK(Tableau1[[#This Row],[Points]]),"",RANK(Tableau1[[#This Row],[Points]],H:H))</f>
        <v>24</v>
      </c>
      <c r="H25" s="37">
        <v>127</v>
      </c>
      <c r="I25" s="40"/>
      <c r="J25" s="88">
        <f>IF(ISBLANK(I25),,VLOOKUP(I25,Classement_points[],2,FALSE)*Paramètres!$M$4)</f>
        <v>0</v>
      </c>
      <c r="K25" s="41">
        <v>21</v>
      </c>
      <c r="L25" s="88">
        <f>IF(ISBLANK(K25),,VLOOKUP(K25,Classement_points[],2,FALSE)*Paramètres!$M$5)</f>
        <v>46</v>
      </c>
      <c r="M25" s="42">
        <v>17</v>
      </c>
      <c r="N25" s="88">
        <f>IF(ISBLANK(M25),,VLOOKUP(M25,Classement_points[],2,FALSE)*Paramètres!$M$6)</f>
        <v>40.5</v>
      </c>
      <c r="O25" s="89">
        <f t="shared" si="1"/>
        <v>213.5</v>
      </c>
      <c r="P25" s="90">
        <f>COUNTA(Tableau1[[#This Row],[Points]],Tableau1[[#This Row],[Clt2]],Tableau1[[#This Row],[Clt4]],Tableau1[[#This Row],[Clt6]])</f>
        <v>3</v>
      </c>
    </row>
    <row r="26" spans="1:16" x14ac:dyDescent="0.35">
      <c r="A26" s="91">
        <f t="shared" si="0"/>
        <v>22</v>
      </c>
      <c r="B26" s="37" t="s">
        <v>1384</v>
      </c>
      <c r="C26" s="37" t="s">
        <v>265</v>
      </c>
      <c r="D26" s="37" t="s">
        <v>1385</v>
      </c>
      <c r="E26" s="37" t="s">
        <v>691</v>
      </c>
      <c r="F26" s="52" t="s">
        <v>648</v>
      </c>
      <c r="G26" s="92">
        <f>IF(ISBLANK(Tableau1[[#This Row],[Points]]),"",RANK(Tableau1[[#This Row],[Points]],H:H))</f>
        <v>11</v>
      </c>
      <c r="H26" s="37">
        <v>143</v>
      </c>
      <c r="I26" s="40"/>
      <c r="J26" s="88">
        <f>IF(ISBLANK(I26),,VLOOKUP(I26,Classement_points[],2,FALSE)*Paramètres!$M$4)</f>
        <v>0</v>
      </c>
      <c r="K26" s="41">
        <v>0</v>
      </c>
      <c r="L26" s="88">
        <f>IF(ISBLANK(K26),,VLOOKUP(K26,Classement_points[],2,FALSE)*Paramètres!$M$5)</f>
        <v>0</v>
      </c>
      <c r="M26" s="42">
        <v>10</v>
      </c>
      <c r="N26" s="88">
        <f>IF(ISBLANK(M26),,VLOOKUP(M26,Classement_points[],2,FALSE)*Paramètres!$M$6)</f>
        <v>57</v>
      </c>
      <c r="O26" s="89">
        <f t="shared" si="1"/>
        <v>200</v>
      </c>
      <c r="P26" s="90">
        <f>COUNTA(Tableau1[[#This Row],[Points]],Tableau1[[#This Row],[Clt2]],Tableau1[[#This Row],[Clt4]],Tableau1[[#This Row],[Clt6]])</f>
        <v>3</v>
      </c>
    </row>
    <row r="27" spans="1:16" x14ac:dyDescent="0.35">
      <c r="A27" s="91">
        <f t="shared" si="0"/>
        <v>23</v>
      </c>
      <c r="B27" s="37" t="s">
        <v>1247</v>
      </c>
      <c r="C27" s="37" t="s">
        <v>98</v>
      </c>
      <c r="D27" s="37" t="s">
        <v>1248</v>
      </c>
      <c r="E27" s="37" t="s">
        <v>691</v>
      </c>
      <c r="F27" s="52" t="s">
        <v>648</v>
      </c>
      <c r="G27" s="92">
        <f>IF(ISBLANK(Tableau1[[#This Row],[Points]]),"",RANK(Tableau1[[#This Row],[Points]],H:H))</f>
        <v>16</v>
      </c>
      <c r="H27" s="37">
        <v>137</v>
      </c>
      <c r="I27" s="40"/>
      <c r="J27" s="88">
        <f>IF(ISBLANK(I27),,VLOOKUP(I27,Classement_points[],2,FALSE)*Paramètres!$M$4)</f>
        <v>0</v>
      </c>
      <c r="K27" s="41">
        <v>0</v>
      </c>
      <c r="L27" s="88">
        <f>IF(ISBLANK(K27),,VLOOKUP(K27,Classement_points[],2,FALSE)*Paramètres!$M$5)</f>
        <v>0</v>
      </c>
      <c r="M27" s="42">
        <v>19</v>
      </c>
      <c r="N27" s="88">
        <f>IF(ISBLANK(M27),,VLOOKUP(M27,Classement_points[],2,FALSE)*Paramètres!$M$6)</f>
        <v>37.5</v>
      </c>
      <c r="O27" s="89">
        <f t="shared" si="1"/>
        <v>174.5</v>
      </c>
      <c r="P27" s="90">
        <f>COUNTA(Tableau1[[#This Row],[Points]],Tableau1[[#This Row],[Clt2]],Tableau1[[#This Row],[Clt4]],Tableau1[[#This Row],[Clt6]])</f>
        <v>3</v>
      </c>
    </row>
    <row r="28" spans="1:16" x14ac:dyDescent="0.35">
      <c r="A28" s="91">
        <f t="shared" si="0"/>
        <v>24</v>
      </c>
      <c r="B28" s="37" t="s">
        <v>1354</v>
      </c>
      <c r="C28" s="37" t="s">
        <v>264</v>
      </c>
      <c r="D28" s="37" t="s">
        <v>1355</v>
      </c>
      <c r="E28" s="37" t="s">
        <v>677</v>
      </c>
      <c r="F28" s="52" t="s">
        <v>648</v>
      </c>
      <c r="G28" s="92">
        <f>IF(ISBLANK(Tableau1[[#This Row],[Points]]),"",RANK(Tableau1[[#This Row],[Points]],H:H))</f>
        <v>28</v>
      </c>
      <c r="H28" s="37">
        <v>117</v>
      </c>
      <c r="I28" s="40"/>
      <c r="J28" s="88">
        <f>IF(ISBLANK(I28),,VLOOKUP(I28,Classement_points[],2,FALSE)*Paramètres!$M$4)</f>
        <v>0</v>
      </c>
      <c r="K28" s="41">
        <v>29</v>
      </c>
      <c r="L28" s="88">
        <f>IF(ISBLANK(K28),,VLOOKUP(K28,Classement_points[],2,FALSE)*Paramètres!$M$5)</f>
        <v>30</v>
      </c>
      <c r="M28" s="42">
        <v>26</v>
      </c>
      <c r="N28" s="88">
        <f>IF(ISBLANK(M28),,VLOOKUP(M28,Classement_points[],2,FALSE)*Paramètres!$M$6)</f>
        <v>27</v>
      </c>
      <c r="O28" s="89">
        <f t="shared" si="1"/>
        <v>174</v>
      </c>
      <c r="P28" s="90">
        <f>COUNTA(Tableau1[[#This Row],[Points]],Tableau1[[#This Row],[Clt2]],Tableau1[[#This Row],[Clt4]],Tableau1[[#This Row],[Clt6]])</f>
        <v>3</v>
      </c>
    </row>
    <row r="29" spans="1:16" x14ac:dyDescent="0.35">
      <c r="A29" s="91">
        <f t="shared" si="0"/>
        <v>25</v>
      </c>
      <c r="B29" s="53" t="s">
        <v>783</v>
      </c>
      <c r="C29" s="53" t="s">
        <v>118</v>
      </c>
      <c r="D29" s="53" t="s">
        <v>784</v>
      </c>
      <c r="E29" s="53" t="s">
        <v>398</v>
      </c>
      <c r="F29" s="53" t="s">
        <v>714</v>
      </c>
      <c r="G29" s="92">
        <f>IF(ISBLANK(Tableau1[[#This Row],[Points]]),"",RANK(Tableau1[[#This Row],[Points]],H:H))</f>
        <v>41</v>
      </c>
      <c r="H29" s="37">
        <v>98</v>
      </c>
      <c r="I29" s="40"/>
      <c r="J29" s="88">
        <f>IF(ISBLANK(I29),,VLOOKUP(I29,Classement_points[],2,FALSE)*Paramètres!$M$4)</f>
        <v>0</v>
      </c>
      <c r="K29" s="41">
        <v>22</v>
      </c>
      <c r="L29" s="88">
        <f>IF(ISBLANK(K29),,VLOOKUP(K29,Classement_points[],2,FALSE)*Paramètres!$M$5)</f>
        <v>44</v>
      </c>
      <c r="M29" s="42">
        <v>24</v>
      </c>
      <c r="N29" s="88">
        <f>IF(ISBLANK(M29),,VLOOKUP(M29,Classement_points[],2,FALSE)*Paramètres!$M$6)</f>
        <v>30</v>
      </c>
      <c r="O29" s="89">
        <f t="shared" si="1"/>
        <v>172</v>
      </c>
      <c r="P29" s="90">
        <f>COUNTA(Tableau1[[#This Row],[Points]],Tableau1[[#This Row],[Clt2]],Tableau1[[#This Row],[Clt4]],Tableau1[[#This Row],[Clt6]])</f>
        <v>3</v>
      </c>
    </row>
    <row r="30" spans="1:16" x14ac:dyDescent="0.35">
      <c r="A30" s="91">
        <f t="shared" si="0"/>
        <v>25</v>
      </c>
      <c r="B30" s="37" t="s">
        <v>1313</v>
      </c>
      <c r="C30" s="37" t="s">
        <v>570</v>
      </c>
      <c r="D30" s="37" t="s">
        <v>1314</v>
      </c>
      <c r="E30" s="37" t="s">
        <v>705</v>
      </c>
      <c r="F30" s="52" t="s">
        <v>648</v>
      </c>
      <c r="G30" s="92">
        <f>IF(ISBLANK(Tableau1[[#This Row],[Points]]),"",RANK(Tableau1[[#This Row],[Points]],H:H))</f>
        <v>38</v>
      </c>
      <c r="H30" s="37">
        <v>100</v>
      </c>
      <c r="I30" s="40">
        <v>17</v>
      </c>
      <c r="J30" s="88">
        <f>IF(ISBLANK(I30),,VLOOKUP(I30,Classement_points[],2,FALSE)*Paramètres!$M$4)</f>
        <v>40.5</v>
      </c>
      <c r="K30" s="41"/>
      <c r="L30" s="88">
        <f>IF(ISBLANK(K30),,VLOOKUP(K30,Classement_points[],2,FALSE)*Paramètres!$M$5)</f>
        <v>0</v>
      </c>
      <c r="M30" s="42">
        <v>23</v>
      </c>
      <c r="N30" s="88">
        <f>IF(ISBLANK(M30),,VLOOKUP(M30,Classement_points[],2,FALSE)*Paramètres!$M$6)</f>
        <v>31.5</v>
      </c>
      <c r="O30" s="89">
        <f t="shared" si="1"/>
        <v>172</v>
      </c>
      <c r="P30" s="90">
        <f>COUNTA(Tableau1[[#This Row],[Points]],Tableau1[[#This Row],[Clt2]],Tableau1[[#This Row],[Clt4]],Tableau1[[#This Row],[Clt6]])</f>
        <v>3</v>
      </c>
    </row>
    <row r="31" spans="1:16" x14ac:dyDescent="0.35">
      <c r="A31" s="91">
        <f t="shared" si="0"/>
        <v>27</v>
      </c>
      <c r="B31" s="37" t="s">
        <v>4013</v>
      </c>
      <c r="C31" s="37" t="s">
        <v>92</v>
      </c>
      <c r="D31" s="37" t="s">
        <v>4014</v>
      </c>
      <c r="E31" s="37" t="s">
        <v>3947</v>
      </c>
      <c r="F31" s="52" t="s">
        <v>2956</v>
      </c>
      <c r="G31" s="92">
        <f>IF(ISBLANK(Tableau1[[#This Row],[Points]]),"",RANK(Tableau1[[#This Row],[Points]],H:H))</f>
        <v>26</v>
      </c>
      <c r="H31" s="37">
        <v>126</v>
      </c>
      <c r="I31" s="40"/>
      <c r="J31" s="88">
        <f>IF(ISBLANK(I31),,VLOOKUP(I31,Classement_points[],2,FALSE)*Paramètres!$M$4)</f>
        <v>0</v>
      </c>
      <c r="K31" s="41">
        <v>26</v>
      </c>
      <c r="L31" s="88">
        <f>IF(ISBLANK(K31),,VLOOKUP(K31,Classement_points[],2,FALSE)*Paramètres!$M$5)</f>
        <v>36</v>
      </c>
      <c r="M31" s="42"/>
      <c r="N31" s="88">
        <f>IF(ISBLANK(M31),,VLOOKUP(M31,Classement_points[],2,FALSE)*Paramètres!$M$6)</f>
        <v>0</v>
      </c>
      <c r="O31" s="89">
        <f t="shared" si="1"/>
        <v>162</v>
      </c>
      <c r="P31" s="90">
        <f>COUNTA(Tableau1[[#This Row],[Points]],Tableau1[[#This Row],[Clt2]],Tableau1[[#This Row],[Clt4]],Tableau1[[#This Row],[Clt6]])</f>
        <v>2</v>
      </c>
    </row>
    <row r="32" spans="1:16" x14ac:dyDescent="0.35">
      <c r="A32" s="91">
        <f t="shared" si="0"/>
        <v>28</v>
      </c>
      <c r="B32" s="53" t="s">
        <v>411</v>
      </c>
      <c r="C32" s="53" t="s">
        <v>267</v>
      </c>
      <c r="D32" s="53" t="s">
        <v>412</v>
      </c>
      <c r="E32" s="53" t="s">
        <v>36</v>
      </c>
      <c r="F32" s="53" t="s">
        <v>714</v>
      </c>
      <c r="G32" s="92">
        <f>IF(ISBLANK(Tableau1[[#This Row],[Points]]),"",RANK(Tableau1[[#This Row],[Points]],H:H))</f>
        <v>2</v>
      </c>
      <c r="H32" s="37">
        <v>155</v>
      </c>
      <c r="I32" s="40"/>
      <c r="J32" s="88">
        <f>IF(ISBLANK(I32),,VLOOKUP(I32,Classement_points[],2,FALSE)*Paramètres!$M$4)</f>
        <v>0</v>
      </c>
      <c r="K32" s="41"/>
      <c r="L32" s="88">
        <f>IF(ISBLANK(K32),,VLOOKUP(K32,Classement_points[],2,FALSE)*Paramètres!$M$5)</f>
        <v>0</v>
      </c>
      <c r="M32" s="42"/>
      <c r="N32" s="88">
        <f>IF(ISBLANK(M32),,VLOOKUP(M32,Classement_points[],2,FALSE)*Paramètres!$M$6)</f>
        <v>0</v>
      </c>
      <c r="O32" s="89">
        <f t="shared" si="1"/>
        <v>155</v>
      </c>
      <c r="P32" s="90">
        <f>COUNTA(Tableau1[[#This Row],[Points]],Tableau1[[#This Row],[Clt2]],Tableau1[[#This Row],[Clt4]],Tableau1[[#This Row],[Clt6]])</f>
        <v>1</v>
      </c>
    </row>
    <row r="33" spans="1:16" x14ac:dyDescent="0.35">
      <c r="A33" s="91">
        <f t="shared" si="0"/>
        <v>28</v>
      </c>
      <c r="B33" s="37" t="s">
        <v>3940</v>
      </c>
      <c r="C33" s="37" t="s">
        <v>3941</v>
      </c>
      <c r="D33" s="37" t="s">
        <v>3942</v>
      </c>
      <c r="E33" s="37" t="s">
        <v>3943</v>
      </c>
      <c r="F33" s="52" t="s">
        <v>2956</v>
      </c>
      <c r="G33" s="92">
        <f>IF(ISBLANK(Tableau1[[#This Row],[Points]]),"",RANK(Tableau1[[#This Row],[Points]],H:H))</f>
        <v>46</v>
      </c>
      <c r="H33" s="37">
        <v>95</v>
      </c>
      <c r="I33" s="40"/>
      <c r="J33" s="88">
        <f>IF(ISBLANK(I33),,VLOOKUP(I33,Classement_points[],2,FALSE)*Paramètres!$M$4)</f>
        <v>0</v>
      </c>
      <c r="K33" s="41">
        <v>14</v>
      </c>
      <c r="L33" s="88">
        <f>IF(ISBLANK(K33),,VLOOKUP(K33,Classement_points[],2,FALSE)*Paramètres!$M$5)</f>
        <v>60</v>
      </c>
      <c r="M33" s="42"/>
      <c r="N33" s="88">
        <f>IF(ISBLANK(M33),,VLOOKUP(M33,Classement_points[],2,FALSE)*Paramètres!$M$6)</f>
        <v>0</v>
      </c>
      <c r="O33" s="89">
        <f t="shared" si="1"/>
        <v>155</v>
      </c>
      <c r="P33" s="90">
        <f>COUNTA(Tableau1[[#This Row],[Points]],Tableau1[[#This Row],[Clt2]],Tableau1[[#This Row],[Clt4]],Tableau1[[#This Row],[Clt6]])</f>
        <v>2</v>
      </c>
    </row>
    <row r="34" spans="1:16" x14ac:dyDescent="0.35">
      <c r="A34" s="91">
        <f t="shared" si="0"/>
        <v>30</v>
      </c>
      <c r="B34" s="53" t="s">
        <v>757</v>
      </c>
      <c r="C34" s="53" t="s">
        <v>758</v>
      </c>
      <c r="D34" s="53" t="s">
        <v>759</v>
      </c>
      <c r="E34" s="53" t="s">
        <v>37</v>
      </c>
      <c r="F34" s="53" t="s">
        <v>714</v>
      </c>
      <c r="G34" s="92">
        <f>IF(ISBLANK(Tableau1[[#This Row],[Points]]),"",RANK(Tableau1[[#This Row],[Points]],H:H))</f>
        <v>3</v>
      </c>
      <c r="H34" s="37">
        <v>152</v>
      </c>
      <c r="I34" s="40"/>
      <c r="J34" s="88">
        <f>IF(ISBLANK(I34),,VLOOKUP(I34,Classement_points[],2,FALSE)*Paramètres!$M$4)</f>
        <v>0</v>
      </c>
      <c r="K34" s="41"/>
      <c r="L34" s="88">
        <f>IF(ISBLANK(K34),,VLOOKUP(K34,Classement_points[],2,FALSE)*Paramètres!$M$5)</f>
        <v>0</v>
      </c>
      <c r="M34" s="42"/>
      <c r="N34" s="88">
        <f>IF(ISBLANK(M34),,VLOOKUP(M34,Classement_points[],2,FALSE)*Paramètres!$M$6)</f>
        <v>0</v>
      </c>
      <c r="O34" s="89">
        <f t="shared" si="1"/>
        <v>152</v>
      </c>
      <c r="P34" s="90">
        <f>COUNTA(Tableau1[[#This Row],[Points]],Tableau1[[#This Row],[Clt2]],Tableau1[[#This Row],[Clt4]],Tableau1[[#This Row],[Clt6]])</f>
        <v>1</v>
      </c>
    </row>
    <row r="35" spans="1:16" x14ac:dyDescent="0.35">
      <c r="A35" s="91">
        <f t="shared" si="0"/>
        <v>31</v>
      </c>
      <c r="B35" s="37" t="s">
        <v>1400</v>
      </c>
      <c r="C35" s="37" t="s">
        <v>247</v>
      </c>
      <c r="D35" s="37" t="s">
        <v>1401</v>
      </c>
      <c r="E35" s="37" t="s">
        <v>678</v>
      </c>
      <c r="F35" s="52" t="s">
        <v>648</v>
      </c>
      <c r="G35" s="92">
        <f>IF(ISBLANK(Tableau1[[#This Row],[Points]]),"",RANK(Tableau1[[#This Row],[Points]],H:H))</f>
        <v>31</v>
      </c>
      <c r="H35" s="37">
        <v>109</v>
      </c>
      <c r="I35" s="40"/>
      <c r="J35" s="88">
        <f>IF(ISBLANK(I35),,VLOOKUP(I35,Classement_points[],2,FALSE)*Paramètres!$M$4)</f>
        <v>0</v>
      </c>
      <c r="K35" s="41">
        <v>24</v>
      </c>
      <c r="L35" s="88">
        <f>IF(ISBLANK(K35),,VLOOKUP(K35,Classement_points[],2,FALSE)*Paramètres!$M$5)</f>
        <v>40</v>
      </c>
      <c r="M35" s="42"/>
      <c r="N35" s="88">
        <f>IF(ISBLANK(M35),,VLOOKUP(M35,Classement_points[],2,FALSE)*Paramètres!$M$6)</f>
        <v>0</v>
      </c>
      <c r="O35" s="89">
        <f t="shared" si="1"/>
        <v>149</v>
      </c>
      <c r="P35" s="90">
        <f>COUNTA(Tableau1[[#This Row],[Points]],Tableau1[[#This Row],[Clt2]],Tableau1[[#This Row],[Clt4]],Tableau1[[#This Row],[Clt6]])</f>
        <v>2</v>
      </c>
    </row>
    <row r="36" spans="1:16" x14ac:dyDescent="0.35">
      <c r="A36" s="91">
        <f t="shared" si="0"/>
        <v>31</v>
      </c>
      <c r="B36" s="53" t="s">
        <v>428</v>
      </c>
      <c r="C36" s="53" t="s">
        <v>429</v>
      </c>
      <c r="D36" s="53" t="s">
        <v>386</v>
      </c>
      <c r="E36" s="53" t="s">
        <v>724</v>
      </c>
      <c r="F36" s="53" t="s">
        <v>714</v>
      </c>
      <c r="G36" s="92">
        <f>IF(ISBLANK(Tableau1[[#This Row],[Points]]),"",RANK(Tableau1[[#This Row],[Points]],H:H))</f>
        <v>59</v>
      </c>
      <c r="H36" s="37">
        <v>83</v>
      </c>
      <c r="I36" s="40">
        <v>19</v>
      </c>
      <c r="J36" s="88">
        <f>IF(ISBLANK(I36),,VLOOKUP(I36,Classement_points[],2,FALSE)*Paramètres!$M$4)</f>
        <v>37.5</v>
      </c>
      <c r="K36" s="41"/>
      <c r="L36" s="88">
        <f>IF(ISBLANK(K36),,VLOOKUP(K36,Classement_points[],2,FALSE)*Paramètres!$M$5)</f>
        <v>0</v>
      </c>
      <c r="M36" s="42">
        <v>25</v>
      </c>
      <c r="N36" s="88">
        <f>IF(ISBLANK(M36),,VLOOKUP(M36,Classement_points[],2,FALSE)*Paramètres!$M$6)</f>
        <v>28.5</v>
      </c>
      <c r="O36" s="89">
        <f t="shared" si="1"/>
        <v>149</v>
      </c>
      <c r="P36" s="90">
        <f>COUNTA(Tableau1[[#This Row],[Points]],Tableau1[[#This Row],[Clt2]],Tableau1[[#This Row],[Clt4]],Tableau1[[#This Row],[Clt6]])</f>
        <v>3</v>
      </c>
    </row>
    <row r="37" spans="1:16" x14ac:dyDescent="0.35">
      <c r="A37" s="91">
        <f t="shared" ref="A37:A68" si="2">RANK(O37,O:O)</f>
        <v>33</v>
      </c>
      <c r="B37" s="37" t="s">
        <v>3964</v>
      </c>
      <c r="C37" s="37" t="s">
        <v>3965</v>
      </c>
      <c r="D37" s="37" t="s">
        <v>3966</v>
      </c>
      <c r="E37" s="37" t="s">
        <v>3943</v>
      </c>
      <c r="F37" s="52" t="s">
        <v>2956</v>
      </c>
      <c r="G37" s="92">
        <f>IF(ISBLANK(Tableau1[[#This Row],[Points]]),"",RANK(Tableau1[[#This Row],[Points]],H:H))</f>
        <v>45</v>
      </c>
      <c r="H37" s="37">
        <v>96</v>
      </c>
      <c r="I37" s="40"/>
      <c r="J37" s="88">
        <f>IF(ISBLANK(I37),,VLOOKUP(I37,Classement_points[],2,FALSE)*Paramètres!$M$4)</f>
        <v>0</v>
      </c>
      <c r="K37" s="41">
        <v>20</v>
      </c>
      <c r="L37" s="88">
        <f>IF(ISBLANK(K37),,VLOOKUP(K37,Classement_points[],2,FALSE)*Paramètres!$M$5)</f>
        <v>48</v>
      </c>
      <c r="M37" s="42"/>
      <c r="N37" s="88">
        <f>IF(ISBLANK(M37),,VLOOKUP(M37,Classement_points[],2,FALSE)*Paramètres!$M$6)</f>
        <v>0</v>
      </c>
      <c r="O37" s="89">
        <f t="shared" ref="O37:O68" si="3">H37+J37+L37+N37</f>
        <v>144</v>
      </c>
      <c r="P37" s="90">
        <f>COUNTA(Tableau1[[#This Row],[Points]],Tableau1[[#This Row],[Clt2]],Tableau1[[#This Row],[Clt4]],Tableau1[[#This Row],[Clt6]])</f>
        <v>2</v>
      </c>
    </row>
    <row r="38" spans="1:16" x14ac:dyDescent="0.35">
      <c r="A38" s="91">
        <f t="shared" si="2"/>
        <v>34</v>
      </c>
      <c r="B38" s="37" t="s">
        <v>3987</v>
      </c>
      <c r="C38" s="37" t="s">
        <v>394</v>
      </c>
      <c r="D38" s="37" t="s">
        <v>3988</v>
      </c>
      <c r="E38" s="37" t="s">
        <v>3989</v>
      </c>
      <c r="F38" s="52" t="s">
        <v>2956</v>
      </c>
      <c r="G38" s="92">
        <f>IF(ISBLANK(Tableau1[[#This Row],[Points]]),"",RANK(Tableau1[[#This Row],[Points]],H:H))</f>
        <v>47</v>
      </c>
      <c r="H38" s="37">
        <v>92</v>
      </c>
      <c r="I38" s="40"/>
      <c r="J38" s="88">
        <f>IF(ISBLANK(I38),,VLOOKUP(I38,Classement_points[],2,FALSE)*Paramètres!$M$4)</f>
        <v>0</v>
      </c>
      <c r="K38" s="41">
        <v>19</v>
      </c>
      <c r="L38" s="88">
        <f>IF(ISBLANK(K38),,VLOOKUP(K38,Classement_points[],2,FALSE)*Paramètres!$M$5)</f>
        <v>50</v>
      </c>
      <c r="M38" s="42"/>
      <c r="N38" s="88">
        <f>IF(ISBLANK(M38),,VLOOKUP(M38,Classement_points[],2,FALSE)*Paramètres!$M$6)</f>
        <v>0</v>
      </c>
      <c r="O38" s="89">
        <f t="shared" si="3"/>
        <v>142</v>
      </c>
      <c r="P38" s="90">
        <f>COUNTA(Tableau1[[#This Row],[Points]],Tableau1[[#This Row],[Clt2]],Tableau1[[#This Row],[Clt4]],Tableau1[[#This Row],[Clt6]])</f>
        <v>2</v>
      </c>
    </row>
    <row r="39" spans="1:16" x14ac:dyDescent="0.35">
      <c r="A39" s="91">
        <f t="shared" si="2"/>
        <v>35</v>
      </c>
      <c r="B39" s="37" t="s">
        <v>1315</v>
      </c>
      <c r="C39" s="37" t="s">
        <v>1316</v>
      </c>
      <c r="D39" s="37" t="s">
        <v>1317</v>
      </c>
      <c r="E39" s="37" t="s">
        <v>682</v>
      </c>
      <c r="F39" s="52" t="s">
        <v>648</v>
      </c>
      <c r="G39" s="92">
        <f>IF(ISBLANK(Tableau1[[#This Row],[Points]]),"",RANK(Tableau1[[#This Row],[Points]],H:H))</f>
        <v>52</v>
      </c>
      <c r="H39" s="37">
        <v>87</v>
      </c>
      <c r="I39" s="40"/>
      <c r="J39" s="88">
        <f>IF(ISBLANK(I39),,VLOOKUP(I39,Classement_points[],2,FALSE)*Paramètres!$M$4)</f>
        <v>0</v>
      </c>
      <c r="K39" s="41">
        <v>28</v>
      </c>
      <c r="L39" s="88">
        <f>IF(ISBLANK(K39),,VLOOKUP(K39,Classement_points[],2,FALSE)*Paramètres!$M$5)</f>
        <v>32</v>
      </c>
      <c r="M39" s="42">
        <v>29</v>
      </c>
      <c r="N39" s="88">
        <f>IF(ISBLANK(M39),,VLOOKUP(M39,Classement_points[],2,FALSE)*Paramètres!$M$6)</f>
        <v>22.5</v>
      </c>
      <c r="O39" s="89">
        <f t="shared" si="3"/>
        <v>141.5</v>
      </c>
      <c r="P39" s="90">
        <f>COUNTA(Tableau1[[#This Row],[Points]],Tableau1[[#This Row],[Clt2]],Tableau1[[#This Row],[Clt4]],Tableau1[[#This Row],[Clt6]])</f>
        <v>3</v>
      </c>
    </row>
    <row r="40" spans="1:16" x14ac:dyDescent="0.35">
      <c r="A40" s="91">
        <f t="shared" si="2"/>
        <v>36</v>
      </c>
      <c r="B40" s="37" t="s">
        <v>1310</v>
      </c>
      <c r="C40" s="37" t="s">
        <v>1311</v>
      </c>
      <c r="D40" s="37" t="s">
        <v>1312</v>
      </c>
      <c r="E40" s="37" t="s">
        <v>653</v>
      </c>
      <c r="F40" s="52" t="s">
        <v>648</v>
      </c>
      <c r="G40" s="92">
        <f>IF(ISBLANK(Tableau1[[#This Row],[Points]]),"",RANK(Tableau1[[#This Row],[Points]],H:H))</f>
        <v>30</v>
      </c>
      <c r="H40" s="37">
        <v>111</v>
      </c>
      <c r="I40" s="40"/>
      <c r="J40" s="88">
        <f>IF(ISBLANK(I40),,VLOOKUP(I40,Classement_points[],2,FALSE)*Paramètres!$M$4)</f>
        <v>0</v>
      </c>
      <c r="K40" s="41"/>
      <c r="L40" s="88">
        <f>IF(ISBLANK(K40),,VLOOKUP(K40,Classement_points[],2,FALSE)*Paramètres!$M$5)</f>
        <v>0</v>
      </c>
      <c r="M40" s="42">
        <v>27</v>
      </c>
      <c r="N40" s="88">
        <f>IF(ISBLANK(M40),,VLOOKUP(M40,Classement_points[],2,FALSE)*Paramètres!$M$6)</f>
        <v>25.5</v>
      </c>
      <c r="O40" s="89">
        <f t="shared" si="3"/>
        <v>136.5</v>
      </c>
      <c r="P40" s="90">
        <f>COUNTA(Tableau1[[#This Row],[Points]],Tableau1[[#This Row],[Clt2]],Tableau1[[#This Row],[Clt4]],Tableau1[[#This Row],[Clt6]])</f>
        <v>2</v>
      </c>
    </row>
    <row r="41" spans="1:16" x14ac:dyDescent="0.35">
      <c r="A41" s="91">
        <f t="shared" si="2"/>
        <v>37</v>
      </c>
      <c r="B41" s="37" t="s">
        <v>1291</v>
      </c>
      <c r="C41" s="37" t="s">
        <v>1292</v>
      </c>
      <c r="D41" s="37" t="s">
        <v>1293</v>
      </c>
      <c r="E41" s="37" t="s">
        <v>659</v>
      </c>
      <c r="F41" s="52" t="s">
        <v>648</v>
      </c>
      <c r="G41" s="92">
        <f>IF(ISBLANK(Tableau1[[#This Row],[Points]]),"",RANK(Tableau1[[#This Row],[Points]],H:H))</f>
        <v>19</v>
      </c>
      <c r="H41" s="37">
        <v>133</v>
      </c>
      <c r="I41" s="40"/>
      <c r="J41" s="88">
        <f>IF(ISBLANK(I41),,VLOOKUP(I41,Classement_points[],2,FALSE)*Paramètres!$M$4)</f>
        <v>0</v>
      </c>
      <c r="K41" s="41"/>
      <c r="L41" s="88">
        <f>IF(ISBLANK(K41),,VLOOKUP(K41,Classement_points[],2,FALSE)*Paramètres!$M$5)</f>
        <v>0</v>
      </c>
      <c r="M41" s="42"/>
      <c r="N41" s="88">
        <f>IF(ISBLANK(M41),,VLOOKUP(M41,Classement_points[],2,FALSE)*Paramètres!$M$6)</f>
        <v>0</v>
      </c>
      <c r="O41" s="89">
        <f t="shared" si="3"/>
        <v>133</v>
      </c>
      <c r="P41" s="90">
        <f>COUNTA(Tableau1[[#This Row],[Points]],Tableau1[[#This Row],[Clt2]],Tableau1[[#This Row],[Clt4]],Tableau1[[#This Row],[Clt6]])</f>
        <v>1</v>
      </c>
    </row>
    <row r="42" spans="1:16" x14ac:dyDescent="0.35">
      <c r="A42" s="91">
        <f t="shared" si="2"/>
        <v>38</v>
      </c>
      <c r="B42" s="37" t="s">
        <v>3977</v>
      </c>
      <c r="C42" s="37" t="s">
        <v>73</v>
      </c>
      <c r="D42" s="37" t="s">
        <v>3978</v>
      </c>
      <c r="E42" s="37" t="s">
        <v>3963</v>
      </c>
      <c r="F42" s="52" t="s">
        <v>2956</v>
      </c>
      <c r="G42" s="92">
        <f>IF(ISBLANK(Tableau1[[#This Row],[Points]]),"",RANK(Tableau1[[#This Row],[Points]],H:H))</f>
        <v>22</v>
      </c>
      <c r="H42" s="37">
        <v>128</v>
      </c>
      <c r="I42" s="40"/>
      <c r="J42" s="88">
        <f>IF(ISBLANK(I42),,VLOOKUP(I42,Classement_points[],2,FALSE)*Paramètres!$M$4)</f>
        <v>0</v>
      </c>
      <c r="K42" s="41">
        <v>0</v>
      </c>
      <c r="L42" s="88">
        <f>IF(ISBLANK(K42),,VLOOKUP(K42,Classement_points[],2,FALSE)*Paramètres!$M$5)</f>
        <v>0</v>
      </c>
      <c r="M42" s="42"/>
      <c r="N42" s="88">
        <f>IF(ISBLANK(M42),,VLOOKUP(M42,Classement_points[],2,FALSE)*Paramètres!$M$6)</f>
        <v>0</v>
      </c>
      <c r="O42" s="89">
        <f t="shared" si="3"/>
        <v>128</v>
      </c>
      <c r="P42" s="90">
        <f>COUNTA(Tableau1[[#This Row],[Points]],Tableau1[[#This Row],[Clt2]],Tableau1[[#This Row],[Clt4]],Tableau1[[#This Row],[Clt6]])</f>
        <v>2</v>
      </c>
    </row>
    <row r="43" spans="1:16" x14ac:dyDescent="0.35">
      <c r="A43" s="91">
        <f t="shared" si="2"/>
        <v>39</v>
      </c>
      <c r="B43" s="53" t="s">
        <v>426</v>
      </c>
      <c r="C43" s="53" t="s">
        <v>427</v>
      </c>
      <c r="D43" s="53" t="s">
        <v>61</v>
      </c>
      <c r="E43" s="53" t="s">
        <v>15</v>
      </c>
      <c r="F43" s="53" t="s">
        <v>714</v>
      </c>
      <c r="G43" s="92">
        <f>IF(ISBLANK(Tableau1[[#This Row],[Points]]),"",RANK(Tableau1[[#This Row],[Points]],H:H))</f>
        <v>27</v>
      </c>
      <c r="H43" s="37">
        <v>121</v>
      </c>
      <c r="I43" s="40"/>
      <c r="J43" s="88">
        <f>IF(ISBLANK(I43),,VLOOKUP(I43,Classement_points[],2,FALSE)*Paramètres!$M$4)</f>
        <v>0</v>
      </c>
      <c r="K43" s="41"/>
      <c r="L43" s="88">
        <f>IF(ISBLANK(K43),,VLOOKUP(K43,Classement_points[],2,FALSE)*Paramètres!$M$5)</f>
        <v>0</v>
      </c>
      <c r="M43" s="42"/>
      <c r="N43" s="88">
        <f>IF(ISBLANK(M43),,VLOOKUP(M43,Classement_points[],2,FALSE)*Paramètres!$M$6)</f>
        <v>0</v>
      </c>
      <c r="O43" s="89">
        <f t="shared" si="3"/>
        <v>121</v>
      </c>
      <c r="P43" s="90">
        <f>COUNTA(Tableau1[[#This Row],[Points]],Tableau1[[#This Row],[Clt2]],Tableau1[[#This Row],[Clt4]],Tableau1[[#This Row],[Clt6]])</f>
        <v>1</v>
      </c>
    </row>
    <row r="44" spans="1:16" x14ac:dyDescent="0.35">
      <c r="A44" s="91">
        <f t="shared" si="2"/>
        <v>40</v>
      </c>
      <c r="B44" s="37" t="s">
        <v>1323</v>
      </c>
      <c r="C44" s="37" t="s">
        <v>221</v>
      </c>
      <c r="D44" s="37" t="s">
        <v>1324</v>
      </c>
      <c r="E44" s="37" t="s">
        <v>711</v>
      </c>
      <c r="F44" s="52" t="s">
        <v>648</v>
      </c>
      <c r="G44" s="92">
        <f>IF(ISBLANK(Tableau1[[#This Row],[Points]]),"",RANK(Tableau1[[#This Row],[Points]],H:H))</f>
        <v>54</v>
      </c>
      <c r="H44" s="37">
        <v>86</v>
      </c>
      <c r="I44" s="40">
        <v>21</v>
      </c>
      <c r="J44" s="88">
        <f>IF(ISBLANK(I44),,VLOOKUP(I44,Classement_points[],2,FALSE)*Paramètres!$M$4)</f>
        <v>34.5</v>
      </c>
      <c r="K44" s="41"/>
      <c r="L44" s="88">
        <f>IF(ISBLANK(K44),,VLOOKUP(K44,Classement_points[],2,FALSE)*Paramètres!$M$5)</f>
        <v>0</v>
      </c>
      <c r="M44" s="42"/>
      <c r="N44" s="88">
        <f>IF(ISBLANK(M44),,VLOOKUP(M44,Classement_points[],2,FALSE)*Paramètres!$M$6)</f>
        <v>0</v>
      </c>
      <c r="O44" s="89">
        <f t="shared" si="3"/>
        <v>120.5</v>
      </c>
      <c r="P44" s="90">
        <f>COUNTA(Tableau1[[#This Row],[Points]],Tableau1[[#This Row],[Clt2]],Tableau1[[#This Row],[Clt4]],Tableau1[[#This Row],[Clt6]])</f>
        <v>2</v>
      </c>
    </row>
    <row r="45" spans="1:16" x14ac:dyDescent="0.35">
      <c r="A45" s="91">
        <f t="shared" si="2"/>
        <v>41</v>
      </c>
      <c r="B45" s="37" t="s">
        <v>1262</v>
      </c>
      <c r="C45" s="37" t="s">
        <v>264</v>
      </c>
      <c r="D45" s="37" t="s">
        <v>1263</v>
      </c>
      <c r="E45" s="37" t="s">
        <v>703</v>
      </c>
      <c r="F45" s="52" t="s">
        <v>648</v>
      </c>
      <c r="G45" s="92">
        <f>IF(ISBLANK(Tableau1[[#This Row],[Points]]),"",RANK(Tableau1[[#This Row],[Points]],H:H))</f>
        <v>29</v>
      </c>
      <c r="H45" s="37">
        <v>112</v>
      </c>
      <c r="I45" s="40"/>
      <c r="J45" s="88">
        <f>IF(ISBLANK(I45),,VLOOKUP(I45,Classement_points[],2,FALSE)*Paramètres!$M$4)</f>
        <v>0</v>
      </c>
      <c r="K45" s="41"/>
      <c r="L45" s="88">
        <f>IF(ISBLANK(K45),,VLOOKUP(K45,Classement_points[],2,FALSE)*Paramètres!$M$5)</f>
        <v>0</v>
      </c>
      <c r="M45" s="42"/>
      <c r="N45" s="88">
        <f>IF(ISBLANK(M45),,VLOOKUP(M45,Classement_points[],2,FALSE)*Paramètres!$M$6)</f>
        <v>0</v>
      </c>
      <c r="O45" s="89">
        <f t="shared" si="3"/>
        <v>112</v>
      </c>
      <c r="P45" s="90">
        <f>COUNTA(Tableau1[[#This Row],[Points]],Tableau1[[#This Row],[Clt2]],Tableau1[[#This Row],[Clt4]],Tableau1[[#This Row],[Clt6]])</f>
        <v>1</v>
      </c>
    </row>
    <row r="46" spans="1:16" x14ac:dyDescent="0.35">
      <c r="A46" s="91">
        <f t="shared" si="2"/>
        <v>42</v>
      </c>
      <c r="B46" s="37" t="s">
        <v>4035</v>
      </c>
      <c r="C46" s="37" t="s">
        <v>1344</v>
      </c>
      <c r="D46" s="37" t="s">
        <v>4036</v>
      </c>
      <c r="E46" s="37" t="s">
        <v>3947</v>
      </c>
      <c r="F46" s="52" t="s">
        <v>2956</v>
      </c>
      <c r="G46" s="92">
        <f>IF(ISBLANK(Tableau1[[#This Row],[Points]]),"",RANK(Tableau1[[#This Row],[Points]],H:H))</f>
        <v>75</v>
      </c>
      <c r="H46" s="37">
        <v>73</v>
      </c>
      <c r="I46" s="40"/>
      <c r="J46" s="88">
        <f>IF(ISBLANK(I46),,VLOOKUP(I46,Classement_points[],2,FALSE)*Paramètres!$M$4)</f>
        <v>0</v>
      </c>
      <c r="K46" s="41">
        <v>25</v>
      </c>
      <c r="L46" s="88">
        <f>IF(ISBLANK(K46),,VLOOKUP(K46,Classement_points[],2,FALSE)*Paramètres!$M$5)</f>
        <v>38</v>
      </c>
      <c r="M46" s="42"/>
      <c r="N46" s="88">
        <f>IF(ISBLANK(M46),,VLOOKUP(M46,Classement_points[],2,FALSE)*Paramètres!$M$6)</f>
        <v>0</v>
      </c>
      <c r="O46" s="89">
        <f t="shared" si="3"/>
        <v>111</v>
      </c>
      <c r="P46" s="90">
        <f>COUNTA(Tableau1[[#This Row],[Points]],Tableau1[[#This Row],[Clt2]],Tableau1[[#This Row],[Clt4]],Tableau1[[#This Row],[Clt6]])</f>
        <v>2</v>
      </c>
    </row>
    <row r="47" spans="1:16" x14ac:dyDescent="0.35">
      <c r="A47" s="91">
        <f t="shared" si="2"/>
        <v>43</v>
      </c>
      <c r="B47" s="53" t="s">
        <v>417</v>
      </c>
      <c r="C47" s="53" t="s">
        <v>77</v>
      </c>
      <c r="D47" s="53" t="s">
        <v>418</v>
      </c>
      <c r="E47" s="53" t="s">
        <v>14</v>
      </c>
      <c r="F47" s="53" t="s">
        <v>714</v>
      </c>
      <c r="G47" s="92">
        <f>IF(ISBLANK(Tableau1[[#This Row],[Points]]),"",RANK(Tableau1[[#This Row],[Points]],H:H))</f>
        <v>54</v>
      </c>
      <c r="H47" s="37">
        <v>86</v>
      </c>
      <c r="I47" s="40"/>
      <c r="J47" s="88">
        <f>IF(ISBLANK(I47),,VLOOKUP(I47,Classement_points[],2,FALSE)*Paramètres!$M$4)</f>
        <v>0</v>
      </c>
      <c r="K47" s="41"/>
      <c r="L47" s="88">
        <f>IF(ISBLANK(K47),,VLOOKUP(K47,Classement_points[],2,FALSE)*Paramètres!$M$5)</f>
        <v>0</v>
      </c>
      <c r="M47" s="42">
        <v>30</v>
      </c>
      <c r="N47" s="88">
        <f>IF(ISBLANK(M47),,VLOOKUP(M47,Classement_points[],2,FALSE)*Paramètres!$M$6)</f>
        <v>21</v>
      </c>
      <c r="O47" s="89">
        <f t="shared" si="3"/>
        <v>107</v>
      </c>
      <c r="P47" s="90">
        <f>COUNTA(Tableau1[[#This Row],[Points]],Tableau1[[#This Row],[Clt2]],Tableau1[[#This Row],[Clt4]],Tableau1[[#This Row],[Clt6]])</f>
        <v>2</v>
      </c>
    </row>
    <row r="48" spans="1:16" x14ac:dyDescent="0.35">
      <c r="A48" s="91">
        <f t="shared" si="2"/>
        <v>44</v>
      </c>
      <c r="B48" s="37" t="s">
        <v>3957</v>
      </c>
      <c r="C48" s="37" t="s">
        <v>3958</v>
      </c>
      <c r="D48" s="37" t="s">
        <v>3959</v>
      </c>
      <c r="E48" s="37" t="s">
        <v>3960</v>
      </c>
      <c r="F48" s="52" t="s">
        <v>2956</v>
      </c>
      <c r="G48" s="92">
        <f>IF(ISBLANK(Tableau1[[#This Row],[Points]]),"",RANK(Tableau1[[#This Row],[Points]],H:H))</f>
        <v>32</v>
      </c>
      <c r="H48" s="37">
        <v>105</v>
      </c>
      <c r="I48" s="40"/>
      <c r="J48" s="88">
        <f>IF(ISBLANK(I48),,VLOOKUP(I48,Classement_points[],2,FALSE)*Paramètres!$M$4)</f>
        <v>0</v>
      </c>
      <c r="K48" s="41"/>
      <c r="L48" s="88">
        <f>IF(ISBLANK(K48),,VLOOKUP(K48,Classement_points[],2,FALSE)*Paramètres!$M$5)</f>
        <v>0</v>
      </c>
      <c r="M48" s="42"/>
      <c r="N48" s="88">
        <f>IF(ISBLANK(M48),,VLOOKUP(M48,Classement_points[],2,FALSE)*Paramètres!$M$6)</f>
        <v>0</v>
      </c>
      <c r="O48" s="89">
        <f t="shared" si="3"/>
        <v>105</v>
      </c>
      <c r="P48" s="90">
        <f>COUNTA(Tableau1[[#This Row],[Points]],Tableau1[[#This Row],[Clt2]],Tableau1[[#This Row],[Clt4]],Tableau1[[#This Row],[Clt6]])</f>
        <v>1</v>
      </c>
    </row>
    <row r="49" spans="1:16" x14ac:dyDescent="0.35">
      <c r="A49" s="91">
        <f t="shared" si="2"/>
        <v>45</v>
      </c>
      <c r="B49" s="37" t="s">
        <v>1249</v>
      </c>
      <c r="C49" s="37" t="s">
        <v>26</v>
      </c>
      <c r="D49" s="37" t="s">
        <v>1250</v>
      </c>
      <c r="E49" s="37" t="s">
        <v>705</v>
      </c>
      <c r="F49" s="52" t="s">
        <v>648</v>
      </c>
      <c r="G49" s="92">
        <f>IF(ISBLANK(Tableau1[[#This Row],[Points]]),"",RANK(Tableau1[[#This Row],[Points]],H:H))</f>
        <v>33</v>
      </c>
      <c r="H49" s="37">
        <v>104</v>
      </c>
      <c r="I49" s="40"/>
      <c r="J49" s="88">
        <f>IF(ISBLANK(I49),,VLOOKUP(I49,Classement_points[],2,FALSE)*Paramètres!$M$4)</f>
        <v>0</v>
      </c>
      <c r="K49" s="41"/>
      <c r="L49" s="88">
        <f>IF(ISBLANK(K49),,VLOOKUP(K49,Classement_points[],2,FALSE)*Paramètres!$M$5)</f>
        <v>0</v>
      </c>
      <c r="M49" s="42"/>
      <c r="N49" s="88">
        <f>IF(ISBLANK(M49),,VLOOKUP(M49,Classement_points[],2,FALSE)*Paramètres!$M$6)</f>
        <v>0</v>
      </c>
      <c r="O49" s="89">
        <f t="shared" si="3"/>
        <v>104</v>
      </c>
      <c r="P49" s="90">
        <f>COUNTA(Tableau1[[#This Row],[Points]],Tableau1[[#This Row],[Clt2]],Tableau1[[#This Row],[Clt4]],Tableau1[[#This Row],[Clt6]])</f>
        <v>1</v>
      </c>
    </row>
    <row r="50" spans="1:16" x14ac:dyDescent="0.35">
      <c r="A50" s="91">
        <f t="shared" si="2"/>
        <v>45</v>
      </c>
      <c r="B50" s="37" t="s">
        <v>3040</v>
      </c>
      <c r="C50" s="37" t="s">
        <v>77</v>
      </c>
      <c r="D50" s="37" t="s">
        <v>3041</v>
      </c>
      <c r="E50" s="37" t="s">
        <v>2921</v>
      </c>
      <c r="F50" s="37" t="s">
        <v>2957</v>
      </c>
      <c r="G50" s="92">
        <f>IF(ISBLANK(Tableau1[[#This Row],[Points]]),"",RANK(Tableau1[[#This Row],[Points]],H:H))</f>
        <v>33</v>
      </c>
      <c r="H50" s="37">
        <v>104</v>
      </c>
      <c r="I50" s="40"/>
      <c r="J50" s="88">
        <f>IF(ISBLANK(I50),,VLOOKUP(I50,Classement_points[],2,FALSE)*Paramètres!$M$4)</f>
        <v>0</v>
      </c>
      <c r="K50" s="41"/>
      <c r="L50" s="88">
        <f>IF(ISBLANK(K50),,VLOOKUP(K50,Classement_points[],2,FALSE)*Paramètres!$M$5)</f>
        <v>0</v>
      </c>
      <c r="M50" s="42"/>
      <c r="N50" s="88">
        <f>IF(ISBLANK(M50),,VLOOKUP(M50,Classement_points[],2,FALSE)*Paramètres!$M$6)</f>
        <v>0</v>
      </c>
      <c r="O50" s="89">
        <f t="shared" si="3"/>
        <v>104</v>
      </c>
      <c r="P50" s="90">
        <f>COUNTA(Tableau1[[#This Row],[Points]],Tableau1[[#This Row],[Clt2]],Tableau1[[#This Row],[Clt4]],Tableau1[[#This Row],[Clt6]])</f>
        <v>1</v>
      </c>
    </row>
    <row r="51" spans="1:16" x14ac:dyDescent="0.35">
      <c r="A51" s="91">
        <f t="shared" si="2"/>
        <v>47</v>
      </c>
      <c r="B51" s="37" t="s">
        <v>3033</v>
      </c>
      <c r="C51" s="37" t="s">
        <v>264</v>
      </c>
      <c r="D51" s="37" t="s">
        <v>116</v>
      </c>
      <c r="E51" s="37" t="s">
        <v>2918</v>
      </c>
      <c r="F51" s="37" t="s">
        <v>2957</v>
      </c>
      <c r="G51" s="92">
        <f>IF(ISBLANK(Tableau1[[#This Row],[Points]]),"",RANK(Tableau1[[#This Row],[Points]],H:H))</f>
        <v>35</v>
      </c>
      <c r="H51" s="37">
        <v>103</v>
      </c>
      <c r="I51" s="40"/>
      <c r="J51" s="88">
        <f>IF(ISBLANK(I51),,VLOOKUP(I51,Classement_points[],2,FALSE)*Paramètres!$M$4)</f>
        <v>0</v>
      </c>
      <c r="K51" s="41"/>
      <c r="L51" s="88">
        <f>IF(ISBLANK(K51),,VLOOKUP(K51,Classement_points[],2,FALSE)*Paramètres!$M$5)</f>
        <v>0</v>
      </c>
      <c r="M51" s="42"/>
      <c r="N51" s="88">
        <f>IF(ISBLANK(M51),,VLOOKUP(M51,Classement_points[],2,FALSE)*Paramètres!$M$6)</f>
        <v>0</v>
      </c>
      <c r="O51" s="89">
        <f t="shared" si="3"/>
        <v>103</v>
      </c>
      <c r="P51" s="90">
        <f>COUNTA(Tableau1[[#This Row],[Points]],Tableau1[[#This Row],[Clt2]],Tableau1[[#This Row],[Clt4]],Tableau1[[#This Row],[Clt6]])</f>
        <v>1</v>
      </c>
    </row>
    <row r="52" spans="1:16" x14ac:dyDescent="0.35">
      <c r="A52" s="91">
        <f t="shared" si="2"/>
        <v>47</v>
      </c>
      <c r="B52" s="37" t="s">
        <v>4033</v>
      </c>
      <c r="C52" s="37" t="s">
        <v>4034</v>
      </c>
      <c r="D52" s="37" t="s">
        <v>1875</v>
      </c>
      <c r="E52" s="37" t="s">
        <v>3933</v>
      </c>
      <c r="F52" s="52" t="s">
        <v>2956</v>
      </c>
      <c r="G52" s="92">
        <f>IF(ISBLANK(Tableau1[[#This Row],[Points]]),"",RANK(Tableau1[[#This Row],[Points]],H:H))</f>
        <v>35</v>
      </c>
      <c r="H52" s="37">
        <v>103</v>
      </c>
      <c r="I52" s="40">
        <v>0</v>
      </c>
      <c r="J52" s="88">
        <f>IF(ISBLANK(I52),,VLOOKUP(I52,Classement_points[],2,FALSE)*Paramètres!$M$4)</f>
        <v>0</v>
      </c>
      <c r="K52" s="41"/>
      <c r="L52" s="88">
        <f>IF(ISBLANK(K52),,VLOOKUP(K52,Classement_points[],2,FALSE)*Paramètres!$M$5)</f>
        <v>0</v>
      </c>
      <c r="M52" s="42"/>
      <c r="N52" s="88">
        <f>IF(ISBLANK(M52),,VLOOKUP(M52,Classement_points[],2,FALSE)*Paramètres!$M$6)</f>
        <v>0</v>
      </c>
      <c r="O52" s="89">
        <f t="shared" si="3"/>
        <v>103</v>
      </c>
      <c r="P52" s="90">
        <f>COUNTA(Tableau1[[#This Row],[Points]],Tableau1[[#This Row],[Clt2]],Tableau1[[#This Row],[Clt4]],Tableau1[[#This Row],[Clt6]])</f>
        <v>2</v>
      </c>
    </row>
    <row r="53" spans="1:16" x14ac:dyDescent="0.35">
      <c r="A53" s="91">
        <f t="shared" si="2"/>
        <v>49</v>
      </c>
      <c r="B53" s="53" t="s">
        <v>748</v>
      </c>
      <c r="C53" s="53" t="s">
        <v>749</v>
      </c>
      <c r="D53" s="53" t="s">
        <v>750</v>
      </c>
      <c r="E53" s="53" t="s">
        <v>14</v>
      </c>
      <c r="F53" s="53" t="s">
        <v>714</v>
      </c>
      <c r="G53" s="92">
        <f>IF(ISBLANK(Tableau1[[#This Row],[Points]]),"",RANK(Tableau1[[#This Row],[Points]],H:H))</f>
        <v>68</v>
      </c>
      <c r="H53" s="37">
        <v>78</v>
      </c>
      <c r="I53" s="40"/>
      <c r="J53" s="88">
        <f>IF(ISBLANK(I53),,VLOOKUP(I53,Classement_points[],2,FALSE)*Paramètres!$M$4)</f>
        <v>0</v>
      </c>
      <c r="K53" s="41"/>
      <c r="L53" s="88">
        <f>IF(ISBLANK(K53),,VLOOKUP(K53,Classement_points[],2,FALSE)*Paramètres!$M$5)</f>
        <v>0</v>
      </c>
      <c r="M53" s="42">
        <v>28</v>
      </c>
      <c r="N53" s="88">
        <f>IF(ISBLANK(M53),,VLOOKUP(M53,Classement_points[],2,FALSE)*Paramètres!$M$6)</f>
        <v>24</v>
      </c>
      <c r="O53" s="89">
        <f t="shared" si="3"/>
        <v>102</v>
      </c>
      <c r="P53" s="90">
        <f>COUNTA(Tableau1[[#This Row],[Points]],Tableau1[[#This Row],[Clt2]],Tableau1[[#This Row],[Clt4]],Tableau1[[#This Row],[Clt6]])</f>
        <v>2</v>
      </c>
    </row>
    <row r="54" spans="1:16" x14ac:dyDescent="0.35">
      <c r="A54" s="91">
        <f t="shared" si="2"/>
        <v>50</v>
      </c>
      <c r="B54" s="37" t="s">
        <v>3961</v>
      </c>
      <c r="C54" s="37" t="s">
        <v>354</v>
      </c>
      <c r="D54" s="37" t="s">
        <v>3962</v>
      </c>
      <c r="E54" s="37" t="s">
        <v>3963</v>
      </c>
      <c r="F54" s="52" t="s">
        <v>2956</v>
      </c>
      <c r="G54" s="92">
        <f>IF(ISBLANK(Tableau1[[#This Row],[Points]]),"",RANK(Tableau1[[#This Row],[Points]],H:H))</f>
        <v>38</v>
      </c>
      <c r="H54" s="37">
        <v>100</v>
      </c>
      <c r="I54" s="40"/>
      <c r="J54" s="88">
        <f>IF(ISBLANK(I54),,VLOOKUP(I54,Classement_points[],2,FALSE)*Paramètres!$M$4)</f>
        <v>0</v>
      </c>
      <c r="K54" s="41"/>
      <c r="L54" s="88">
        <f>IF(ISBLANK(K54),,VLOOKUP(K54,Classement_points[],2,FALSE)*Paramètres!$M$5)</f>
        <v>0</v>
      </c>
      <c r="M54" s="42"/>
      <c r="N54" s="88">
        <f>IF(ISBLANK(M54),,VLOOKUP(M54,Classement_points[],2,FALSE)*Paramètres!$M$6)</f>
        <v>0</v>
      </c>
      <c r="O54" s="89">
        <f t="shared" si="3"/>
        <v>100</v>
      </c>
      <c r="P54" s="90">
        <f>COUNTA(Tableau1[[#This Row],[Points]],Tableau1[[#This Row],[Clt2]],Tableau1[[#This Row],[Clt4]],Tableau1[[#This Row],[Clt6]])</f>
        <v>1</v>
      </c>
    </row>
    <row r="55" spans="1:16" x14ac:dyDescent="0.35">
      <c r="A55" s="91">
        <f t="shared" si="2"/>
        <v>51</v>
      </c>
      <c r="B55" s="37" t="s">
        <v>3944</v>
      </c>
      <c r="C55" s="37" t="s">
        <v>3945</v>
      </c>
      <c r="D55" s="37" t="s">
        <v>3946</v>
      </c>
      <c r="E55" s="37" t="s">
        <v>3947</v>
      </c>
      <c r="F55" s="52" t="s">
        <v>2956</v>
      </c>
      <c r="G55" s="92">
        <f>IF(ISBLANK(Tableau1[[#This Row],[Points]]),"",RANK(Tableau1[[#This Row],[Points]],H:H))</f>
        <v>40</v>
      </c>
      <c r="H55" s="37">
        <v>99</v>
      </c>
      <c r="I55" s="40"/>
      <c r="J55" s="88">
        <f>IF(ISBLANK(I55),,VLOOKUP(I55,Classement_points[],2,FALSE)*Paramètres!$M$4)</f>
        <v>0</v>
      </c>
      <c r="K55" s="41"/>
      <c r="L55" s="88">
        <f>IF(ISBLANK(K55),,VLOOKUP(K55,Classement_points[],2,FALSE)*Paramètres!$M$5)</f>
        <v>0</v>
      </c>
      <c r="M55" s="42"/>
      <c r="N55" s="88">
        <f>IF(ISBLANK(M55),,VLOOKUP(M55,Classement_points[],2,FALSE)*Paramètres!$M$6)</f>
        <v>0</v>
      </c>
      <c r="O55" s="89">
        <f t="shared" si="3"/>
        <v>99</v>
      </c>
      <c r="P55" s="90">
        <f>COUNTA(Tableau1[[#This Row],[Points]],Tableau1[[#This Row],[Clt2]],Tableau1[[#This Row],[Clt4]],Tableau1[[#This Row],[Clt6]])</f>
        <v>1</v>
      </c>
    </row>
    <row r="56" spans="1:16" x14ac:dyDescent="0.35">
      <c r="A56" s="91">
        <f t="shared" si="2"/>
        <v>52</v>
      </c>
      <c r="B56" s="53" t="s">
        <v>732</v>
      </c>
      <c r="C56" s="53" t="s">
        <v>409</v>
      </c>
      <c r="D56" s="53" t="s">
        <v>410</v>
      </c>
      <c r="E56" s="53" t="s">
        <v>37</v>
      </c>
      <c r="F56" s="53" t="s">
        <v>714</v>
      </c>
      <c r="G56" s="92">
        <f>IF(ISBLANK(Tableau1[[#This Row],[Points]]),"",RANK(Tableau1[[#This Row],[Points]],H:H))</f>
        <v>41</v>
      </c>
      <c r="H56" s="37">
        <v>98</v>
      </c>
      <c r="I56" s="40"/>
      <c r="J56" s="88">
        <f>IF(ISBLANK(I56),,VLOOKUP(I56,Classement_points[],2,FALSE)*Paramètres!$M$4)</f>
        <v>0</v>
      </c>
      <c r="K56" s="41"/>
      <c r="L56" s="88">
        <f>IF(ISBLANK(K56),,VLOOKUP(K56,Classement_points[],2,FALSE)*Paramètres!$M$5)</f>
        <v>0</v>
      </c>
      <c r="M56" s="42"/>
      <c r="N56" s="88">
        <f>IF(ISBLANK(M56),,VLOOKUP(M56,Classement_points[],2,FALSE)*Paramètres!$M$6)</f>
        <v>0</v>
      </c>
      <c r="O56" s="89">
        <f t="shared" si="3"/>
        <v>98</v>
      </c>
      <c r="P56" s="90">
        <f>COUNTA(Tableau1[[#This Row],[Points]],Tableau1[[#This Row],[Clt2]],Tableau1[[#This Row],[Clt4]],Tableau1[[#This Row],[Clt6]])</f>
        <v>1</v>
      </c>
    </row>
    <row r="57" spans="1:16" x14ac:dyDescent="0.35">
      <c r="A57" s="91">
        <f t="shared" si="2"/>
        <v>52</v>
      </c>
      <c r="B57" s="37" t="s">
        <v>1378</v>
      </c>
      <c r="C57" s="37" t="s">
        <v>244</v>
      </c>
      <c r="D57" s="37" t="s">
        <v>1379</v>
      </c>
      <c r="E57" s="37" t="s">
        <v>680</v>
      </c>
      <c r="F57" s="52" t="s">
        <v>648</v>
      </c>
      <c r="G57" s="92">
        <f>IF(ISBLANK(Tableau1[[#This Row],[Points]]),"",RANK(Tableau1[[#This Row],[Points]],H:H))</f>
        <v>41</v>
      </c>
      <c r="H57" s="37">
        <v>98</v>
      </c>
      <c r="I57" s="40"/>
      <c r="J57" s="88">
        <f>IF(ISBLANK(I57),,VLOOKUP(I57,Classement_points[],2,FALSE)*Paramètres!$M$4)</f>
        <v>0</v>
      </c>
      <c r="K57" s="41"/>
      <c r="L57" s="88">
        <f>IF(ISBLANK(K57),,VLOOKUP(K57,Classement_points[],2,FALSE)*Paramètres!$M$5)</f>
        <v>0</v>
      </c>
      <c r="M57" s="42"/>
      <c r="N57" s="88">
        <f>IF(ISBLANK(M57),,VLOOKUP(M57,Classement_points[],2,FALSE)*Paramètres!$M$6)</f>
        <v>0</v>
      </c>
      <c r="O57" s="89">
        <f t="shared" si="3"/>
        <v>98</v>
      </c>
      <c r="P57" s="90">
        <f>COUNTA(Tableau1[[#This Row],[Points]],Tableau1[[#This Row],[Clt2]],Tableau1[[#This Row],[Clt4]],Tableau1[[#This Row],[Clt6]])</f>
        <v>1</v>
      </c>
    </row>
    <row r="58" spans="1:16" x14ac:dyDescent="0.35">
      <c r="A58" s="91">
        <f t="shared" si="2"/>
        <v>54</v>
      </c>
      <c r="B58" s="37" t="s">
        <v>1382</v>
      </c>
      <c r="C58" s="37" t="s">
        <v>247</v>
      </c>
      <c r="D58" s="37" t="s">
        <v>1383</v>
      </c>
      <c r="E58" s="37" t="s">
        <v>691</v>
      </c>
      <c r="F58" s="52" t="s">
        <v>648</v>
      </c>
      <c r="G58" s="92">
        <f>IF(ISBLANK(Tableau1[[#This Row],[Points]]),"",RANK(Tableau1[[#This Row],[Points]],H:H))</f>
        <v>44</v>
      </c>
      <c r="H58" s="37">
        <v>97</v>
      </c>
      <c r="I58" s="40"/>
      <c r="J58" s="88">
        <f>IF(ISBLANK(I58),,VLOOKUP(I58,Classement_points[],2,FALSE)*Paramètres!$M$4)</f>
        <v>0</v>
      </c>
      <c r="K58" s="41"/>
      <c r="L58" s="88">
        <f>IF(ISBLANK(K58),,VLOOKUP(K58,Classement_points[],2,FALSE)*Paramètres!$M$5)</f>
        <v>0</v>
      </c>
      <c r="M58" s="42"/>
      <c r="N58" s="88">
        <f>IF(ISBLANK(M58),,VLOOKUP(M58,Classement_points[],2,FALSE)*Paramètres!$M$6)</f>
        <v>0</v>
      </c>
      <c r="O58" s="89">
        <f t="shared" si="3"/>
        <v>97</v>
      </c>
      <c r="P58" s="90">
        <f>COUNTA(Tableau1[[#This Row],[Points]],Tableau1[[#This Row],[Clt2]],Tableau1[[#This Row],[Clt4]],Tableau1[[#This Row],[Clt6]])</f>
        <v>1</v>
      </c>
    </row>
    <row r="59" spans="1:16" x14ac:dyDescent="0.35">
      <c r="A59" s="91">
        <f t="shared" si="2"/>
        <v>55</v>
      </c>
      <c r="B59" s="37" t="s">
        <v>3034</v>
      </c>
      <c r="C59" s="37" t="s">
        <v>3035</v>
      </c>
      <c r="D59" s="37" t="s">
        <v>3036</v>
      </c>
      <c r="E59" s="37" t="s">
        <v>2926</v>
      </c>
      <c r="F59" s="37" t="s">
        <v>2957</v>
      </c>
      <c r="G59" s="92">
        <f>IF(ISBLANK(Tableau1[[#This Row],[Points]]),"",RANK(Tableau1[[#This Row],[Points]],H:H))</f>
        <v>71</v>
      </c>
      <c r="H59" s="37">
        <v>77</v>
      </c>
      <c r="I59" s="40"/>
      <c r="J59" s="88">
        <f>IF(ISBLANK(I59),,VLOOKUP(I59,Classement_points[],2,FALSE)*Paramètres!$M$4)</f>
        <v>0</v>
      </c>
      <c r="K59" s="41"/>
      <c r="L59" s="88">
        <f>IF(ISBLANK(K59),,VLOOKUP(K59,Classement_points[],2,FALSE)*Paramètres!$M$5)</f>
        <v>0</v>
      </c>
      <c r="M59" s="42">
        <v>31</v>
      </c>
      <c r="N59" s="88">
        <f>IF(ISBLANK(M59),,VLOOKUP(M59,Classement_points[],2,FALSE)*Paramètres!$M$6)</f>
        <v>19.5</v>
      </c>
      <c r="O59" s="89">
        <f t="shared" si="3"/>
        <v>96.5</v>
      </c>
      <c r="P59" s="90">
        <f>COUNTA(Tableau1[[#This Row],[Points]],Tableau1[[#This Row],[Clt2]],Tableau1[[#This Row],[Clt4]],Tableau1[[#This Row],[Clt6]])</f>
        <v>2</v>
      </c>
    </row>
    <row r="60" spans="1:16" x14ac:dyDescent="0.35">
      <c r="A60" s="91">
        <f t="shared" si="2"/>
        <v>56</v>
      </c>
      <c r="B60" s="37" t="s">
        <v>3951</v>
      </c>
      <c r="C60" s="37" t="s">
        <v>737</v>
      </c>
      <c r="D60" s="37" t="s">
        <v>3952</v>
      </c>
      <c r="E60" s="37" t="s">
        <v>3953</v>
      </c>
      <c r="F60" s="52" t="s">
        <v>2956</v>
      </c>
      <c r="G60" s="92">
        <f>IF(ISBLANK(Tableau1[[#This Row],[Points]]),"",RANK(Tableau1[[#This Row],[Points]],H:H))</f>
        <v>48</v>
      </c>
      <c r="H60" s="37">
        <v>91</v>
      </c>
      <c r="I60" s="40"/>
      <c r="J60" s="88">
        <f>IF(ISBLANK(I60),,VLOOKUP(I60,Classement_points[],2,FALSE)*Paramètres!$M$4)</f>
        <v>0</v>
      </c>
      <c r="K60" s="41"/>
      <c r="L60" s="88">
        <f>IF(ISBLANK(K60),,VLOOKUP(K60,Classement_points[],2,FALSE)*Paramètres!$M$5)</f>
        <v>0</v>
      </c>
      <c r="M60" s="42"/>
      <c r="N60" s="88">
        <f>IF(ISBLANK(M60),,VLOOKUP(M60,Classement_points[],2,FALSE)*Paramètres!$M$6)</f>
        <v>0</v>
      </c>
      <c r="O60" s="89">
        <f t="shared" si="3"/>
        <v>91</v>
      </c>
      <c r="P60" s="90">
        <f>COUNTA(Tableau1[[#This Row],[Points]],Tableau1[[#This Row],[Clt2]],Tableau1[[#This Row],[Clt4]],Tableau1[[#This Row],[Clt6]])</f>
        <v>1</v>
      </c>
    </row>
    <row r="61" spans="1:16" x14ac:dyDescent="0.35">
      <c r="A61" s="91">
        <f t="shared" si="2"/>
        <v>56</v>
      </c>
      <c r="B61" s="37" t="s">
        <v>2987</v>
      </c>
      <c r="C61" s="37" t="s">
        <v>92</v>
      </c>
      <c r="D61" s="37" t="s">
        <v>2988</v>
      </c>
      <c r="E61" s="37" t="s">
        <v>2921</v>
      </c>
      <c r="F61" s="37" t="s">
        <v>2957</v>
      </c>
      <c r="G61" s="92">
        <f>IF(ISBLANK(Tableau1[[#This Row],[Points]]),"",RANK(Tableau1[[#This Row],[Points]],H:H))</f>
        <v>48</v>
      </c>
      <c r="H61" s="37">
        <v>91</v>
      </c>
      <c r="I61" s="40"/>
      <c r="J61" s="88">
        <f>IF(ISBLANK(I61),,VLOOKUP(I61,Classement_points[],2,FALSE)*Paramètres!$M$4)</f>
        <v>0</v>
      </c>
      <c r="K61" s="41"/>
      <c r="L61" s="88">
        <f>IF(ISBLANK(K61),,VLOOKUP(K61,Classement_points[],2,FALSE)*Paramètres!$M$5)</f>
        <v>0</v>
      </c>
      <c r="M61" s="42"/>
      <c r="N61" s="88">
        <f>IF(ISBLANK(M61),,VLOOKUP(M61,Classement_points[],2,FALSE)*Paramètres!$M$6)</f>
        <v>0</v>
      </c>
      <c r="O61" s="89">
        <f t="shared" si="3"/>
        <v>91</v>
      </c>
      <c r="P61" s="90">
        <f>COUNTA(Tableau1[[#This Row],[Points]],Tableau1[[#This Row],[Clt2]],Tableau1[[#This Row],[Clt4]],Tableau1[[#This Row],[Clt6]])</f>
        <v>1</v>
      </c>
    </row>
    <row r="62" spans="1:16" x14ac:dyDescent="0.35">
      <c r="A62" s="91">
        <f t="shared" si="2"/>
        <v>58</v>
      </c>
      <c r="B62" s="37" t="s">
        <v>3967</v>
      </c>
      <c r="C62" s="37" t="s">
        <v>1344</v>
      </c>
      <c r="D62" s="37" t="s">
        <v>3968</v>
      </c>
      <c r="E62" s="37" t="s">
        <v>3953</v>
      </c>
      <c r="F62" s="52" t="s">
        <v>2956</v>
      </c>
      <c r="G62" s="92">
        <f>IF(ISBLANK(Tableau1[[#This Row],[Points]]),"",RANK(Tableau1[[#This Row],[Points]],H:H))</f>
        <v>50</v>
      </c>
      <c r="H62" s="37">
        <v>90</v>
      </c>
      <c r="I62" s="40"/>
      <c r="J62" s="88">
        <f>IF(ISBLANK(I62),,VLOOKUP(I62,Classement_points[],2,FALSE)*Paramètres!$M$4)</f>
        <v>0</v>
      </c>
      <c r="K62" s="41"/>
      <c r="L62" s="88">
        <f>IF(ISBLANK(K62),,VLOOKUP(K62,Classement_points[],2,FALSE)*Paramètres!$M$5)</f>
        <v>0</v>
      </c>
      <c r="M62" s="42"/>
      <c r="N62" s="88">
        <f>IF(ISBLANK(M62),,VLOOKUP(M62,Classement_points[],2,FALSE)*Paramètres!$M$6)</f>
        <v>0</v>
      </c>
      <c r="O62" s="89">
        <f t="shared" si="3"/>
        <v>90</v>
      </c>
      <c r="P62" s="90">
        <f>COUNTA(Tableau1[[#This Row],[Points]],Tableau1[[#This Row],[Clt2]],Tableau1[[#This Row],[Clt4]],Tableau1[[#This Row],[Clt6]])</f>
        <v>1</v>
      </c>
    </row>
    <row r="63" spans="1:16" x14ac:dyDescent="0.35">
      <c r="A63" s="91">
        <f t="shared" si="2"/>
        <v>59</v>
      </c>
      <c r="B63" s="53" t="s">
        <v>766</v>
      </c>
      <c r="C63" s="53" t="s">
        <v>767</v>
      </c>
      <c r="D63" s="53" t="s">
        <v>768</v>
      </c>
      <c r="E63" s="53" t="s">
        <v>724</v>
      </c>
      <c r="F63" s="53" t="s">
        <v>714</v>
      </c>
      <c r="G63" s="92">
        <f>IF(ISBLANK(Tableau1[[#This Row],[Points]]),"",RANK(Tableau1[[#This Row],[Points]],H:H))</f>
        <v>51</v>
      </c>
      <c r="H63" s="37">
        <v>89</v>
      </c>
      <c r="I63" s="40"/>
      <c r="J63" s="88">
        <f>IF(ISBLANK(I63),,VLOOKUP(I63,Classement_points[],2,FALSE)*Paramètres!$M$4)</f>
        <v>0</v>
      </c>
      <c r="K63" s="41"/>
      <c r="L63" s="88">
        <f>IF(ISBLANK(K63),,VLOOKUP(K63,Classement_points[],2,FALSE)*Paramètres!$M$5)</f>
        <v>0</v>
      </c>
      <c r="M63" s="42"/>
      <c r="N63" s="88">
        <f>IF(ISBLANK(M63),,VLOOKUP(M63,Classement_points[],2,FALSE)*Paramètres!$M$6)</f>
        <v>0</v>
      </c>
      <c r="O63" s="89">
        <f t="shared" si="3"/>
        <v>89</v>
      </c>
      <c r="P63" s="90">
        <f>COUNTA(Tableau1[[#This Row],[Points]],Tableau1[[#This Row],[Clt2]],Tableau1[[#This Row],[Clt4]],Tableau1[[#This Row],[Clt6]])</f>
        <v>1</v>
      </c>
    </row>
    <row r="64" spans="1:16" x14ac:dyDescent="0.35">
      <c r="A64" s="91">
        <f t="shared" si="2"/>
        <v>60</v>
      </c>
      <c r="B64" s="37" t="s">
        <v>1296</v>
      </c>
      <c r="C64" s="37" t="s">
        <v>277</v>
      </c>
      <c r="D64" s="37" t="s">
        <v>1297</v>
      </c>
      <c r="E64" s="37" t="s">
        <v>708</v>
      </c>
      <c r="F64" s="52" t="s">
        <v>648</v>
      </c>
      <c r="G64" s="92">
        <f>IF(ISBLANK(Tableau1[[#This Row],[Points]]),"",RANK(Tableau1[[#This Row],[Points]],H:H))</f>
        <v>54</v>
      </c>
      <c r="H64" s="37">
        <v>86</v>
      </c>
      <c r="I64" s="40"/>
      <c r="J64" s="88">
        <f>IF(ISBLANK(I64),,VLOOKUP(I64,Classement_points[],2,FALSE)*Paramètres!$M$4)</f>
        <v>0</v>
      </c>
      <c r="K64" s="41"/>
      <c r="L64" s="88">
        <f>IF(ISBLANK(K64),,VLOOKUP(K64,Classement_points[],2,FALSE)*Paramètres!$M$5)</f>
        <v>0</v>
      </c>
      <c r="M64" s="42"/>
      <c r="N64" s="88">
        <f>IF(ISBLANK(M64),,VLOOKUP(M64,Classement_points[],2,FALSE)*Paramètres!$M$6)</f>
        <v>0</v>
      </c>
      <c r="O64" s="89">
        <f t="shared" si="3"/>
        <v>86</v>
      </c>
      <c r="P64" s="90">
        <f>COUNTA(Tableau1[[#This Row],[Points]],Tableau1[[#This Row],[Clt2]],Tableau1[[#This Row],[Clt4]],Tableau1[[#This Row],[Clt6]])</f>
        <v>1</v>
      </c>
    </row>
    <row r="65" spans="1:16" x14ac:dyDescent="0.35">
      <c r="A65" s="91">
        <f t="shared" si="2"/>
        <v>60</v>
      </c>
      <c r="B65" s="37" t="s">
        <v>3979</v>
      </c>
      <c r="C65" s="37" t="s">
        <v>2818</v>
      </c>
      <c r="D65" s="37" t="s">
        <v>3980</v>
      </c>
      <c r="E65" s="37" t="s">
        <v>3936</v>
      </c>
      <c r="F65" s="52" t="s">
        <v>2956</v>
      </c>
      <c r="G65" s="92">
        <f>IF(ISBLANK(Tableau1[[#This Row],[Points]]),"",RANK(Tableau1[[#This Row],[Points]],H:H))</f>
        <v>54</v>
      </c>
      <c r="H65" s="37">
        <v>86</v>
      </c>
      <c r="I65" s="40"/>
      <c r="J65" s="88">
        <f>IF(ISBLANK(I65),,VLOOKUP(I65,Classement_points[],2,FALSE)*Paramètres!$M$4)</f>
        <v>0</v>
      </c>
      <c r="K65" s="41"/>
      <c r="L65" s="88">
        <f>IF(ISBLANK(K65),,VLOOKUP(K65,Classement_points[],2,FALSE)*Paramètres!$M$5)</f>
        <v>0</v>
      </c>
      <c r="M65" s="42"/>
      <c r="N65" s="88">
        <f>IF(ISBLANK(M65),,VLOOKUP(M65,Classement_points[],2,FALSE)*Paramètres!$M$6)</f>
        <v>0</v>
      </c>
      <c r="O65" s="89">
        <f t="shared" si="3"/>
        <v>86</v>
      </c>
      <c r="P65" s="90">
        <f>COUNTA(Tableau1[[#This Row],[Points]],Tableau1[[#This Row],[Clt2]],Tableau1[[#This Row],[Clt4]],Tableau1[[#This Row],[Clt6]])</f>
        <v>1</v>
      </c>
    </row>
    <row r="66" spans="1:16" x14ac:dyDescent="0.35">
      <c r="A66" s="91">
        <f t="shared" si="2"/>
        <v>60</v>
      </c>
      <c r="B66" s="37" t="s">
        <v>3046</v>
      </c>
      <c r="C66" s="37" t="s">
        <v>3047</v>
      </c>
      <c r="D66" s="37" t="s">
        <v>3048</v>
      </c>
      <c r="E66" s="37" t="s">
        <v>2912</v>
      </c>
      <c r="F66" s="37" t="s">
        <v>2957</v>
      </c>
      <c r="G66" s="92">
        <f>IF(ISBLANK(Tableau1[[#This Row],[Points]]),"",RANK(Tableau1[[#This Row],[Points]],H:H))</f>
        <v>54</v>
      </c>
      <c r="H66" s="37">
        <v>86</v>
      </c>
      <c r="I66" s="40"/>
      <c r="J66" s="88">
        <f>IF(ISBLANK(I66),,VLOOKUP(I66,Classement_points[],2,FALSE)*Paramètres!$M$4)</f>
        <v>0</v>
      </c>
      <c r="K66" s="41"/>
      <c r="L66" s="88">
        <f>IF(ISBLANK(K66),,VLOOKUP(K66,Classement_points[],2,FALSE)*Paramètres!$M$5)</f>
        <v>0</v>
      </c>
      <c r="M66" s="42"/>
      <c r="N66" s="88">
        <f>IF(ISBLANK(M66),,VLOOKUP(M66,Classement_points[],2,FALSE)*Paramètres!$M$6)</f>
        <v>0</v>
      </c>
      <c r="O66" s="89">
        <f t="shared" si="3"/>
        <v>86</v>
      </c>
      <c r="P66" s="90">
        <f>COUNTA(Tableau1[[#This Row],[Points]],Tableau1[[#This Row],[Clt2]],Tableau1[[#This Row],[Clt4]],Tableau1[[#This Row],[Clt6]])</f>
        <v>1</v>
      </c>
    </row>
    <row r="67" spans="1:16" x14ac:dyDescent="0.35">
      <c r="A67" s="91">
        <f t="shared" si="2"/>
        <v>63</v>
      </c>
      <c r="B67" s="37" t="s">
        <v>1359</v>
      </c>
      <c r="C67" s="37" t="s">
        <v>761</v>
      </c>
      <c r="D67" s="37" t="s">
        <v>1360</v>
      </c>
      <c r="E67" s="37" t="s">
        <v>711</v>
      </c>
      <c r="F67" s="52" t="s">
        <v>648</v>
      </c>
      <c r="G67" s="92">
        <f>IF(ISBLANK(Tableau1[[#This Row],[Points]]),"",RANK(Tableau1[[#This Row],[Points]],H:H))</f>
        <v>59</v>
      </c>
      <c r="H67" s="37">
        <v>83</v>
      </c>
      <c r="I67" s="40"/>
      <c r="J67" s="88">
        <f>IF(ISBLANK(I67),,VLOOKUP(I67,Classement_points[],2,FALSE)*Paramètres!$M$4)</f>
        <v>0</v>
      </c>
      <c r="K67" s="41"/>
      <c r="L67" s="88">
        <f>IF(ISBLANK(K67),,VLOOKUP(K67,Classement_points[],2,FALSE)*Paramètres!$M$5)</f>
        <v>0</v>
      </c>
      <c r="M67" s="42"/>
      <c r="N67" s="88">
        <f>IF(ISBLANK(M67),,VLOOKUP(M67,Classement_points[],2,FALSE)*Paramètres!$M$6)</f>
        <v>0</v>
      </c>
      <c r="O67" s="89">
        <f t="shared" si="3"/>
        <v>83</v>
      </c>
      <c r="P67" s="90">
        <f>COUNTA(Tableau1[[#This Row],[Points]],Tableau1[[#This Row],[Clt2]],Tableau1[[#This Row],[Clt4]],Tableau1[[#This Row],[Clt6]])</f>
        <v>1</v>
      </c>
    </row>
    <row r="68" spans="1:16" x14ac:dyDescent="0.35">
      <c r="A68" s="91">
        <f t="shared" si="2"/>
        <v>64</v>
      </c>
      <c r="B68" s="37" t="s">
        <v>1255</v>
      </c>
      <c r="C68" s="37" t="s">
        <v>1256</v>
      </c>
      <c r="D68" s="37" t="s">
        <v>1257</v>
      </c>
      <c r="E68" s="37" t="s">
        <v>705</v>
      </c>
      <c r="F68" s="52" t="s">
        <v>648</v>
      </c>
      <c r="G68" s="92">
        <f>IF(ISBLANK(Tableau1[[#This Row],[Points]]),"",RANK(Tableau1[[#This Row],[Points]],H:H))</f>
        <v>61</v>
      </c>
      <c r="H68" s="37">
        <v>82</v>
      </c>
      <c r="I68" s="40"/>
      <c r="J68" s="88">
        <f>IF(ISBLANK(I68),,VLOOKUP(I68,Classement_points[],2,FALSE)*Paramètres!$M$4)</f>
        <v>0</v>
      </c>
      <c r="K68" s="41"/>
      <c r="L68" s="88">
        <f>IF(ISBLANK(K68),,VLOOKUP(K68,Classement_points[],2,FALSE)*Paramètres!$M$5)</f>
        <v>0</v>
      </c>
      <c r="M68" s="42"/>
      <c r="N68" s="88">
        <f>IF(ISBLANK(M68),,VLOOKUP(M68,Classement_points[],2,FALSE)*Paramètres!$M$6)</f>
        <v>0</v>
      </c>
      <c r="O68" s="89">
        <f t="shared" si="3"/>
        <v>82</v>
      </c>
      <c r="P68" s="90">
        <f>COUNTA(Tableau1[[#This Row],[Points]],Tableau1[[#This Row],[Clt2]],Tableau1[[#This Row],[Clt4]],Tableau1[[#This Row],[Clt6]])</f>
        <v>1</v>
      </c>
    </row>
    <row r="69" spans="1:16" x14ac:dyDescent="0.35">
      <c r="A69" s="91">
        <f t="shared" ref="A69:A100" si="4">RANK(O69,O:O)</f>
        <v>64</v>
      </c>
      <c r="B69" s="37" t="s">
        <v>2983</v>
      </c>
      <c r="C69" s="37" t="s">
        <v>108</v>
      </c>
      <c r="D69" s="37" t="s">
        <v>2984</v>
      </c>
      <c r="E69" s="37" t="s">
        <v>2945</v>
      </c>
      <c r="F69" s="37" t="s">
        <v>2957</v>
      </c>
      <c r="G69" s="92">
        <f>IF(ISBLANK(Tableau1[[#This Row],[Points]]),"",RANK(Tableau1[[#This Row],[Points]],H:H))</f>
        <v>61</v>
      </c>
      <c r="H69" s="37">
        <v>82</v>
      </c>
      <c r="I69" s="40"/>
      <c r="J69" s="88">
        <f>IF(ISBLANK(I69),,VLOOKUP(I69,Classement_points[],2,FALSE)*Paramètres!$M$4)</f>
        <v>0</v>
      </c>
      <c r="K69" s="41"/>
      <c r="L69" s="88">
        <f>IF(ISBLANK(K69),,VLOOKUP(K69,Classement_points[],2,FALSE)*Paramètres!$M$5)</f>
        <v>0</v>
      </c>
      <c r="M69" s="42"/>
      <c r="N69" s="88">
        <f>IF(ISBLANK(M69),,VLOOKUP(M69,Classement_points[],2,FALSE)*Paramètres!$M$6)</f>
        <v>0</v>
      </c>
      <c r="O69" s="89">
        <f t="shared" ref="O69:O100" si="5">H69+J69+L69+N69</f>
        <v>82</v>
      </c>
      <c r="P69" s="90">
        <f>COUNTA(Tableau1[[#This Row],[Points]],Tableau1[[#This Row],[Clt2]],Tableau1[[#This Row],[Clt4]],Tableau1[[#This Row],[Clt6]])</f>
        <v>1</v>
      </c>
    </row>
    <row r="70" spans="1:16" x14ac:dyDescent="0.35">
      <c r="A70" s="91">
        <f t="shared" si="4"/>
        <v>66</v>
      </c>
      <c r="B70" s="37" t="s">
        <v>1267</v>
      </c>
      <c r="C70" s="37" t="s">
        <v>1268</v>
      </c>
      <c r="D70" s="37" t="s">
        <v>1269</v>
      </c>
      <c r="E70" s="37" t="s">
        <v>647</v>
      </c>
      <c r="F70" s="52" t="s">
        <v>648</v>
      </c>
      <c r="G70" s="92">
        <f>IF(ISBLANK(Tableau1[[#This Row],[Points]]),"",RANK(Tableau1[[#This Row],[Points]],H:H))</f>
        <v>63</v>
      </c>
      <c r="H70" s="37">
        <v>81</v>
      </c>
      <c r="I70" s="40"/>
      <c r="J70" s="88">
        <f>IF(ISBLANK(I70),,VLOOKUP(I70,Classement_points[],2,FALSE)*Paramètres!$M$4)</f>
        <v>0</v>
      </c>
      <c r="K70" s="41"/>
      <c r="L70" s="88">
        <f>IF(ISBLANK(K70),,VLOOKUP(K70,Classement_points[],2,FALSE)*Paramètres!$M$5)</f>
        <v>0</v>
      </c>
      <c r="M70" s="42"/>
      <c r="N70" s="88">
        <f>IF(ISBLANK(M70),,VLOOKUP(M70,Classement_points[],2,FALSE)*Paramètres!$M$6)</f>
        <v>0</v>
      </c>
      <c r="O70" s="89">
        <f t="shared" si="5"/>
        <v>81</v>
      </c>
      <c r="P70" s="90">
        <f>COUNTA(Tableau1[[#This Row],[Points]],Tableau1[[#This Row],[Clt2]],Tableau1[[#This Row],[Clt4]],Tableau1[[#This Row],[Clt6]])</f>
        <v>1</v>
      </c>
    </row>
    <row r="71" spans="1:16" x14ac:dyDescent="0.35">
      <c r="A71" s="91">
        <f t="shared" si="4"/>
        <v>66</v>
      </c>
      <c r="B71" s="37" t="s">
        <v>3027</v>
      </c>
      <c r="C71" s="37" t="s">
        <v>2818</v>
      </c>
      <c r="D71" s="37" t="s">
        <v>3028</v>
      </c>
      <c r="E71" s="37" t="s">
        <v>2912</v>
      </c>
      <c r="F71" s="37" t="s">
        <v>2957</v>
      </c>
      <c r="G71" s="92" t="str">
        <f>IF(ISBLANK(Tableau1[[#This Row],[Points]]),"",RANK(Tableau1[[#This Row],[Points]],H:H))</f>
        <v/>
      </c>
      <c r="H71" s="111"/>
      <c r="I71" s="40">
        <v>18</v>
      </c>
      <c r="J71" s="88">
        <f>IF(ISBLANK(I71),,VLOOKUP(I71,Classement_points[],2,FALSE)*Paramètres!$M$4)</f>
        <v>39</v>
      </c>
      <c r="K71" s="41">
        <v>23</v>
      </c>
      <c r="L71" s="88">
        <f>IF(ISBLANK(K71),,VLOOKUP(K71,Classement_points[],2,FALSE)*Paramètres!$M$5)</f>
        <v>42</v>
      </c>
      <c r="M71" s="42"/>
      <c r="N71" s="88">
        <f>IF(ISBLANK(M71),,VLOOKUP(M71,Classement_points[],2,FALSE)*Paramètres!$M$6)</f>
        <v>0</v>
      </c>
      <c r="O71" s="89">
        <f t="shared" si="5"/>
        <v>81</v>
      </c>
      <c r="P71" s="90">
        <f>COUNTA(Tableau1[[#This Row],[Points]],Tableau1[[#This Row],[Clt2]],Tableau1[[#This Row],[Clt4]],Tableau1[[#This Row],[Clt6]])</f>
        <v>2</v>
      </c>
    </row>
    <row r="72" spans="1:16" x14ac:dyDescent="0.35">
      <c r="A72" s="91">
        <f t="shared" si="4"/>
        <v>68</v>
      </c>
      <c r="B72" s="37" t="s">
        <v>3037</v>
      </c>
      <c r="C72" s="37" t="s">
        <v>737</v>
      </c>
      <c r="D72" s="37" t="s">
        <v>3038</v>
      </c>
      <c r="E72" s="37" t="s">
        <v>2926</v>
      </c>
      <c r="F72" s="37" t="s">
        <v>2957</v>
      </c>
      <c r="G72" s="92">
        <f>IF(ISBLANK(Tableau1[[#This Row],[Points]]),"",RANK(Tableau1[[#This Row],[Points]],H:H))</f>
        <v>64</v>
      </c>
      <c r="H72" s="37">
        <v>80</v>
      </c>
      <c r="I72" s="40"/>
      <c r="J72" s="88">
        <f>IF(ISBLANK(I72),,VLOOKUP(I72,Classement_points[],2,FALSE)*Paramètres!$M$4)</f>
        <v>0</v>
      </c>
      <c r="K72" s="41"/>
      <c r="L72" s="88">
        <f>IF(ISBLANK(K72),,VLOOKUP(K72,Classement_points[],2,FALSE)*Paramètres!$M$5)</f>
        <v>0</v>
      </c>
      <c r="M72" s="42"/>
      <c r="N72" s="88">
        <f>IF(ISBLANK(M72),,VLOOKUP(M72,Classement_points[],2,FALSE)*Paramètres!$M$6)</f>
        <v>0</v>
      </c>
      <c r="O72" s="89">
        <f t="shared" si="5"/>
        <v>80</v>
      </c>
      <c r="P72" s="90">
        <f>COUNTA(Tableau1[[#This Row],[Points]],Tableau1[[#This Row],[Clt2]],Tableau1[[#This Row],[Clt4]],Tableau1[[#This Row],[Clt6]])</f>
        <v>1</v>
      </c>
    </row>
    <row r="73" spans="1:16" x14ac:dyDescent="0.35">
      <c r="A73" s="91">
        <f t="shared" si="4"/>
        <v>69</v>
      </c>
      <c r="B73" s="37" t="s">
        <v>1276</v>
      </c>
      <c r="C73" s="37" t="s">
        <v>253</v>
      </c>
      <c r="D73" s="37" t="s">
        <v>1277</v>
      </c>
      <c r="E73" s="37" t="s">
        <v>701</v>
      </c>
      <c r="F73" s="52" t="s">
        <v>648</v>
      </c>
      <c r="G73" s="92">
        <f>IF(ISBLANK(Tableau1[[#This Row],[Points]]),"",RANK(Tableau1[[#This Row],[Points]],H:H))</f>
        <v>65</v>
      </c>
      <c r="H73" s="37">
        <v>79</v>
      </c>
      <c r="I73" s="40"/>
      <c r="J73" s="88">
        <f>IF(ISBLANK(I73),,VLOOKUP(I73,Classement_points[],2,FALSE)*Paramètres!$M$4)</f>
        <v>0</v>
      </c>
      <c r="K73" s="41"/>
      <c r="L73" s="88">
        <f>IF(ISBLANK(K73),,VLOOKUP(K73,Classement_points[],2,FALSE)*Paramètres!$M$5)</f>
        <v>0</v>
      </c>
      <c r="M73" s="42"/>
      <c r="N73" s="88">
        <f>IF(ISBLANK(M73),,VLOOKUP(M73,Classement_points[],2,FALSE)*Paramètres!$M$6)</f>
        <v>0</v>
      </c>
      <c r="O73" s="89">
        <f t="shared" si="5"/>
        <v>79</v>
      </c>
      <c r="P73" s="90">
        <f>COUNTA(Tableau1[[#This Row],[Points]],Tableau1[[#This Row],[Clt2]],Tableau1[[#This Row],[Clt4]],Tableau1[[#This Row],[Clt6]])</f>
        <v>1</v>
      </c>
    </row>
    <row r="74" spans="1:16" x14ac:dyDescent="0.35">
      <c r="A74" s="91">
        <f t="shared" si="4"/>
        <v>69</v>
      </c>
      <c r="B74" s="37" t="s">
        <v>3008</v>
      </c>
      <c r="C74" s="37" t="s">
        <v>3009</v>
      </c>
      <c r="D74" s="37" t="s">
        <v>3010</v>
      </c>
      <c r="E74" s="37" t="s">
        <v>2917</v>
      </c>
      <c r="F74" s="37" t="s">
        <v>2957</v>
      </c>
      <c r="G74" s="92">
        <f>IF(ISBLANK(Tableau1[[#This Row],[Points]]),"",RANK(Tableau1[[#This Row],[Points]],H:H))</f>
        <v>65</v>
      </c>
      <c r="H74" s="37">
        <v>79</v>
      </c>
      <c r="I74" s="40"/>
      <c r="J74" s="88">
        <f>IF(ISBLANK(I74),,VLOOKUP(I74,Classement_points[],2,FALSE)*Paramètres!$M$4)</f>
        <v>0</v>
      </c>
      <c r="K74" s="41"/>
      <c r="L74" s="88">
        <f>IF(ISBLANK(K74),,VLOOKUP(K74,Classement_points[],2,FALSE)*Paramètres!$M$5)</f>
        <v>0</v>
      </c>
      <c r="M74" s="42"/>
      <c r="N74" s="88">
        <f>IF(ISBLANK(M74),,VLOOKUP(M74,Classement_points[],2,FALSE)*Paramètres!$M$6)</f>
        <v>0</v>
      </c>
      <c r="O74" s="89">
        <f t="shared" si="5"/>
        <v>79</v>
      </c>
      <c r="P74" s="90">
        <f>COUNTA(Tableau1[[#This Row],[Points]],Tableau1[[#This Row],[Clt2]],Tableau1[[#This Row],[Clt4]],Tableau1[[#This Row],[Clt6]])</f>
        <v>1</v>
      </c>
    </row>
    <row r="75" spans="1:16" x14ac:dyDescent="0.35">
      <c r="A75" s="91">
        <f t="shared" si="4"/>
        <v>69</v>
      </c>
      <c r="B75" s="37" t="s">
        <v>1319</v>
      </c>
      <c r="C75" s="37" t="s">
        <v>49</v>
      </c>
      <c r="D75" s="37" t="s">
        <v>1320</v>
      </c>
      <c r="E75" s="37" t="s">
        <v>711</v>
      </c>
      <c r="F75" s="52" t="s">
        <v>648</v>
      </c>
      <c r="G75" s="92">
        <f>IF(ISBLANK(Tableau1[[#This Row],[Points]]),"",RANK(Tableau1[[#This Row],[Points]],H:H))</f>
        <v>65</v>
      </c>
      <c r="H75" s="37">
        <v>79</v>
      </c>
      <c r="I75" s="40"/>
      <c r="J75" s="88">
        <f>IF(ISBLANK(I75),,VLOOKUP(I75,Classement_points[],2,FALSE)*Paramètres!$M$4)</f>
        <v>0</v>
      </c>
      <c r="K75" s="41"/>
      <c r="L75" s="88">
        <f>IF(ISBLANK(K75),,VLOOKUP(K75,Classement_points[],2,FALSE)*Paramètres!$M$5)</f>
        <v>0</v>
      </c>
      <c r="M75" s="42"/>
      <c r="N75" s="88">
        <f>IF(ISBLANK(M75),,VLOOKUP(M75,Classement_points[],2,FALSE)*Paramètres!$M$6)</f>
        <v>0</v>
      </c>
      <c r="O75" s="89">
        <f t="shared" si="5"/>
        <v>79</v>
      </c>
      <c r="P75" s="90">
        <f>COUNTA(Tableau1[[#This Row],[Points]],Tableau1[[#This Row],[Clt2]],Tableau1[[#This Row],[Clt4]],Tableau1[[#This Row],[Clt6]])</f>
        <v>1</v>
      </c>
    </row>
    <row r="76" spans="1:16" x14ac:dyDescent="0.35">
      <c r="A76" s="91">
        <f t="shared" si="4"/>
        <v>72</v>
      </c>
      <c r="B76" s="37" t="s">
        <v>3993</v>
      </c>
      <c r="C76" s="37" t="s">
        <v>3994</v>
      </c>
      <c r="D76" s="37" t="s">
        <v>2155</v>
      </c>
      <c r="E76" s="37" t="s">
        <v>3989</v>
      </c>
      <c r="F76" s="52" t="s">
        <v>2956</v>
      </c>
      <c r="G76" s="92">
        <f>IF(ISBLANK(Tableau1[[#This Row],[Points]]),"",RANK(Tableau1[[#This Row],[Points]],H:H))</f>
        <v>68</v>
      </c>
      <c r="H76" s="37">
        <v>78</v>
      </c>
      <c r="I76" s="40"/>
      <c r="J76" s="88">
        <f>IF(ISBLANK(I76),,VLOOKUP(I76,Classement_points[],2,FALSE)*Paramètres!$M$4)</f>
        <v>0</v>
      </c>
      <c r="K76" s="41"/>
      <c r="L76" s="88">
        <f>IF(ISBLANK(K76),,VLOOKUP(K76,Classement_points[],2,FALSE)*Paramètres!$M$5)</f>
        <v>0</v>
      </c>
      <c r="M76" s="42"/>
      <c r="N76" s="88">
        <f>IF(ISBLANK(M76),,VLOOKUP(M76,Classement_points[],2,FALSE)*Paramètres!$M$6)</f>
        <v>0</v>
      </c>
      <c r="O76" s="89">
        <f t="shared" si="5"/>
        <v>78</v>
      </c>
      <c r="P76" s="90">
        <f>COUNTA(Tableau1[[#This Row],[Points]],Tableau1[[#This Row],[Clt2]],Tableau1[[#This Row],[Clt4]],Tableau1[[#This Row],[Clt6]])</f>
        <v>1</v>
      </c>
    </row>
    <row r="77" spans="1:16" x14ac:dyDescent="0.35">
      <c r="A77" s="91">
        <f t="shared" si="4"/>
        <v>72</v>
      </c>
      <c r="B77" s="37" t="s">
        <v>1351</v>
      </c>
      <c r="C77" s="37" t="s">
        <v>1352</v>
      </c>
      <c r="D77" s="37" t="s">
        <v>1353</v>
      </c>
      <c r="E77" s="37" t="s">
        <v>647</v>
      </c>
      <c r="F77" s="52" t="s">
        <v>648</v>
      </c>
      <c r="G77" s="92">
        <f>IF(ISBLANK(Tableau1[[#This Row],[Points]]),"",RANK(Tableau1[[#This Row],[Points]],H:H))</f>
        <v>68</v>
      </c>
      <c r="H77" s="37">
        <v>78</v>
      </c>
      <c r="I77" s="40"/>
      <c r="J77" s="88">
        <f>IF(ISBLANK(I77),,VLOOKUP(I77,Classement_points[],2,FALSE)*Paramètres!$M$4)</f>
        <v>0</v>
      </c>
      <c r="K77" s="41"/>
      <c r="L77" s="88">
        <f>IF(ISBLANK(K77),,VLOOKUP(K77,Classement_points[],2,FALSE)*Paramètres!$M$5)</f>
        <v>0</v>
      </c>
      <c r="M77" s="42"/>
      <c r="N77" s="88">
        <f>IF(ISBLANK(M77),,VLOOKUP(M77,Classement_points[],2,FALSE)*Paramètres!$M$6)</f>
        <v>0</v>
      </c>
      <c r="O77" s="89">
        <f t="shared" si="5"/>
        <v>78</v>
      </c>
      <c r="P77" s="90">
        <f>COUNTA(Tableau1[[#This Row],[Points]],Tableau1[[#This Row],[Clt2]],Tableau1[[#This Row],[Clt4]],Tableau1[[#This Row],[Clt6]])</f>
        <v>1</v>
      </c>
    </row>
    <row r="78" spans="1:16" x14ac:dyDescent="0.35">
      <c r="A78" s="91">
        <f t="shared" si="4"/>
        <v>74</v>
      </c>
      <c r="B78" s="37" t="s">
        <v>4001</v>
      </c>
      <c r="C78" s="37" t="s">
        <v>4002</v>
      </c>
      <c r="D78" s="37" t="s">
        <v>4003</v>
      </c>
      <c r="E78" s="37" t="s">
        <v>3963</v>
      </c>
      <c r="F78" s="52" t="s">
        <v>2956</v>
      </c>
      <c r="G78" s="92">
        <f>IF(ISBLANK(Tableau1[[#This Row],[Points]]),"",RANK(Tableau1[[#This Row],[Points]],H:H))</f>
        <v>71</v>
      </c>
      <c r="H78" s="37">
        <v>77</v>
      </c>
      <c r="I78" s="40"/>
      <c r="J78" s="88">
        <f>IF(ISBLANK(I78),,VLOOKUP(I78,Classement_points[],2,FALSE)*Paramètres!$M$4)</f>
        <v>0</v>
      </c>
      <c r="K78" s="41"/>
      <c r="L78" s="88">
        <f>IF(ISBLANK(K78),,VLOOKUP(K78,Classement_points[],2,FALSE)*Paramètres!$M$5)</f>
        <v>0</v>
      </c>
      <c r="M78" s="42"/>
      <c r="N78" s="88">
        <f>IF(ISBLANK(M78),,VLOOKUP(M78,Classement_points[],2,FALSE)*Paramètres!$M$6)</f>
        <v>0</v>
      </c>
      <c r="O78" s="89">
        <f t="shared" si="5"/>
        <v>77</v>
      </c>
      <c r="P78" s="90">
        <f>COUNTA(Tableau1[[#This Row],[Points]],Tableau1[[#This Row],[Clt2]],Tableau1[[#This Row],[Clt4]],Tableau1[[#This Row],[Clt6]])</f>
        <v>1</v>
      </c>
    </row>
    <row r="79" spans="1:16" x14ac:dyDescent="0.35">
      <c r="A79" s="91">
        <f t="shared" si="4"/>
        <v>75</v>
      </c>
      <c r="B79" s="37" t="s">
        <v>4026</v>
      </c>
      <c r="C79" s="37" t="s">
        <v>4027</v>
      </c>
      <c r="D79" s="37" t="s">
        <v>4028</v>
      </c>
      <c r="E79" s="37" t="s">
        <v>3936</v>
      </c>
      <c r="F79" s="52" t="s">
        <v>2956</v>
      </c>
      <c r="G79" s="92">
        <f>IF(ISBLANK(Tableau1[[#This Row],[Points]]),"",RANK(Tableau1[[#This Row],[Points]],H:H))</f>
        <v>73</v>
      </c>
      <c r="H79" s="37">
        <v>76</v>
      </c>
      <c r="I79" s="40"/>
      <c r="J79" s="88">
        <f>IF(ISBLANK(I79),,VLOOKUP(I79,Classement_points[],2,FALSE)*Paramètres!$M$4)</f>
        <v>0</v>
      </c>
      <c r="K79" s="41"/>
      <c r="L79" s="88">
        <f>IF(ISBLANK(K79),,VLOOKUP(K79,Classement_points[],2,FALSE)*Paramètres!$M$5)</f>
        <v>0</v>
      </c>
      <c r="M79" s="42"/>
      <c r="N79" s="88">
        <f>IF(ISBLANK(M79),,VLOOKUP(M79,Classement_points[],2,FALSE)*Paramètres!$M$6)</f>
        <v>0</v>
      </c>
      <c r="O79" s="89">
        <f t="shared" si="5"/>
        <v>76</v>
      </c>
      <c r="P79" s="90">
        <f>COUNTA(Tableau1[[#This Row],[Points]],Tableau1[[#This Row],[Clt2]],Tableau1[[#This Row],[Clt4]],Tableau1[[#This Row],[Clt6]])</f>
        <v>1</v>
      </c>
    </row>
    <row r="80" spans="1:16" x14ac:dyDescent="0.35">
      <c r="A80" s="91">
        <f t="shared" si="4"/>
        <v>76</v>
      </c>
      <c r="B80" s="53" t="s">
        <v>769</v>
      </c>
      <c r="C80" s="53" t="s">
        <v>770</v>
      </c>
      <c r="D80" s="53" t="s">
        <v>771</v>
      </c>
      <c r="E80" s="53" t="s">
        <v>36</v>
      </c>
      <c r="F80" s="53" t="s">
        <v>714</v>
      </c>
      <c r="G80" s="92">
        <f>IF(ISBLANK(Tableau1[[#This Row],[Points]]),"",RANK(Tableau1[[#This Row],[Points]],H:H))</f>
        <v>74</v>
      </c>
      <c r="H80" s="37">
        <v>74</v>
      </c>
      <c r="I80" s="40"/>
      <c r="J80" s="88">
        <f>IF(ISBLANK(I80),,VLOOKUP(I80,Classement_points[],2,FALSE)*Paramètres!$M$4)</f>
        <v>0</v>
      </c>
      <c r="K80" s="41"/>
      <c r="L80" s="88">
        <f>IF(ISBLANK(K80),,VLOOKUP(K80,Classement_points[],2,FALSE)*Paramètres!$M$5)</f>
        <v>0</v>
      </c>
      <c r="M80" s="42"/>
      <c r="N80" s="88">
        <f>IF(ISBLANK(M80),,VLOOKUP(M80,Classement_points[],2,FALSE)*Paramètres!$M$6)</f>
        <v>0</v>
      </c>
      <c r="O80" s="89">
        <f t="shared" si="5"/>
        <v>74</v>
      </c>
      <c r="P80" s="90">
        <f>COUNTA(Tableau1[[#This Row],[Points]],Tableau1[[#This Row],[Clt2]],Tableau1[[#This Row],[Clt4]],Tableau1[[#This Row],[Clt6]])</f>
        <v>1</v>
      </c>
    </row>
    <row r="81" spans="1:16" x14ac:dyDescent="0.35">
      <c r="A81" s="91">
        <f t="shared" si="4"/>
        <v>77</v>
      </c>
      <c r="B81" s="53" t="s">
        <v>736</v>
      </c>
      <c r="C81" s="53" t="s">
        <v>737</v>
      </c>
      <c r="D81" s="53" t="s">
        <v>322</v>
      </c>
      <c r="E81" s="53" t="s">
        <v>18</v>
      </c>
      <c r="F81" s="53" t="s">
        <v>714</v>
      </c>
      <c r="G81" s="92">
        <f>IF(ISBLANK(Tableau1[[#This Row],[Points]]),"",RANK(Tableau1[[#This Row],[Points]],H:H))</f>
        <v>75</v>
      </c>
      <c r="H81" s="37">
        <v>73</v>
      </c>
      <c r="I81" s="40"/>
      <c r="J81" s="88">
        <f>IF(ISBLANK(I81),,VLOOKUP(I81,Classement_points[],2,FALSE)*Paramètres!$M$4)</f>
        <v>0</v>
      </c>
      <c r="K81" s="41"/>
      <c r="L81" s="88">
        <f>IF(ISBLANK(K81),,VLOOKUP(K81,Classement_points[],2,FALSE)*Paramètres!$M$5)</f>
        <v>0</v>
      </c>
      <c r="M81" s="42"/>
      <c r="N81" s="88">
        <f>IF(ISBLANK(M81),,VLOOKUP(M81,Classement_points[],2,FALSE)*Paramètres!$M$6)</f>
        <v>0</v>
      </c>
      <c r="O81" s="89">
        <f t="shared" si="5"/>
        <v>73</v>
      </c>
      <c r="P81" s="90">
        <f>COUNTA(Tableau1[[#This Row],[Points]],Tableau1[[#This Row],[Clt2]],Tableau1[[#This Row],[Clt4]],Tableau1[[#This Row],[Clt6]])</f>
        <v>1</v>
      </c>
    </row>
    <row r="82" spans="1:16" x14ac:dyDescent="0.35">
      <c r="A82" s="91">
        <f t="shared" si="4"/>
        <v>77</v>
      </c>
      <c r="B82" s="37" t="s">
        <v>1347</v>
      </c>
      <c r="C82" s="37" t="s">
        <v>176</v>
      </c>
      <c r="D82" s="37" t="s">
        <v>280</v>
      </c>
      <c r="E82" s="37" t="s">
        <v>679</v>
      </c>
      <c r="F82" s="52" t="s">
        <v>648</v>
      </c>
      <c r="G82" s="92">
        <f>IF(ISBLANK(Tableau1[[#This Row],[Points]]),"",RANK(Tableau1[[#This Row],[Points]],H:H))</f>
        <v>75</v>
      </c>
      <c r="H82" s="37">
        <v>73</v>
      </c>
      <c r="I82" s="40"/>
      <c r="J82" s="88">
        <f>IF(ISBLANK(I82),,VLOOKUP(I82,Classement_points[],2,FALSE)*Paramètres!$M$4)</f>
        <v>0</v>
      </c>
      <c r="K82" s="41"/>
      <c r="L82" s="88">
        <f>IF(ISBLANK(K82),,VLOOKUP(K82,Classement_points[],2,FALSE)*Paramètres!$M$5)</f>
        <v>0</v>
      </c>
      <c r="M82" s="42"/>
      <c r="N82" s="88">
        <f>IF(ISBLANK(M82),,VLOOKUP(M82,Classement_points[],2,FALSE)*Paramètres!$M$6)</f>
        <v>0</v>
      </c>
      <c r="O82" s="89">
        <f t="shared" si="5"/>
        <v>73</v>
      </c>
      <c r="P82" s="90">
        <f>COUNTA(Tableau1[[#This Row],[Points]],Tableau1[[#This Row],[Clt2]],Tableau1[[#This Row],[Clt4]],Tableau1[[#This Row],[Clt6]])</f>
        <v>1</v>
      </c>
    </row>
    <row r="83" spans="1:16" x14ac:dyDescent="0.35">
      <c r="A83" s="91">
        <f t="shared" si="4"/>
        <v>77</v>
      </c>
      <c r="B83" s="37" t="s">
        <v>4008</v>
      </c>
      <c r="C83" s="37" t="s">
        <v>4009</v>
      </c>
      <c r="D83" s="37" t="s">
        <v>2655</v>
      </c>
      <c r="E83" s="37" t="s">
        <v>3989</v>
      </c>
      <c r="F83" s="52" t="s">
        <v>2956</v>
      </c>
      <c r="G83" s="92">
        <f>IF(ISBLANK(Tableau1[[#This Row],[Points]]),"",RANK(Tableau1[[#This Row],[Points]],H:H))</f>
        <v>75</v>
      </c>
      <c r="H83" s="37">
        <v>73</v>
      </c>
      <c r="I83" s="40"/>
      <c r="J83" s="88">
        <f>IF(ISBLANK(I83),,VLOOKUP(I83,Classement_points[],2,FALSE)*Paramètres!$M$4)</f>
        <v>0</v>
      </c>
      <c r="K83" s="41"/>
      <c r="L83" s="88">
        <f>IF(ISBLANK(K83),,VLOOKUP(K83,Classement_points[],2,FALSE)*Paramètres!$M$5)</f>
        <v>0</v>
      </c>
      <c r="M83" s="42"/>
      <c r="N83" s="88">
        <f>IF(ISBLANK(M83),,VLOOKUP(M83,Classement_points[],2,FALSE)*Paramètres!$M$6)</f>
        <v>0</v>
      </c>
      <c r="O83" s="89">
        <f t="shared" si="5"/>
        <v>73</v>
      </c>
      <c r="P83" s="90">
        <f>COUNTA(Tableau1[[#This Row],[Points]],Tableau1[[#This Row],[Clt2]],Tableau1[[#This Row],[Clt4]],Tableau1[[#This Row],[Clt6]])</f>
        <v>1</v>
      </c>
    </row>
    <row r="84" spans="1:16" x14ac:dyDescent="0.35">
      <c r="A84" s="91">
        <f t="shared" si="4"/>
        <v>80</v>
      </c>
      <c r="B84" s="37" t="s">
        <v>1289</v>
      </c>
      <c r="C84" s="37" t="s">
        <v>99</v>
      </c>
      <c r="D84" s="37" t="s">
        <v>1290</v>
      </c>
      <c r="E84" s="37" t="s">
        <v>704</v>
      </c>
      <c r="F84" s="52" t="s">
        <v>648</v>
      </c>
      <c r="G84" s="92">
        <f>IF(ISBLANK(Tableau1[[#This Row],[Points]]),"",RANK(Tableau1[[#This Row],[Points]],H:H))</f>
        <v>79</v>
      </c>
      <c r="H84" s="37">
        <v>72</v>
      </c>
      <c r="I84" s="40"/>
      <c r="J84" s="88">
        <f>IF(ISBLANK(I84),,VLOOKUP(I84,Classement_points[],2,FALSE)*Paramètres!$M$4)</f>
        <v>0</v>
      </c>
      <c r="K84" s="41"/>
      <c r="L84" s="88">
        <f>IF(ISBLANK(K84),,VLOOKUP(K84,Classement_points[],2,FALSE)*Paramètres!$M$5)</f>
        <v>0</v>
      </c>
      <c r="M84" s="42"/>
      <c r="N84" s="88">
        <f>IF(ISBLANK(M84),,VLOOKUP(M84,Classement_points[],2,FALSE)*Paramètres!$M$6)</f>
        <v>0</v>
      </c>
      <c r="O84" s="89">
        <f t="shared" si="5"/>
        <v>72</v>
      </c>
      <c r="P84" s="90">
        <f>COUNTA(Tableau1[[#This Row],[Points]],Tableau1[[#This Row],[Clt2]],Tableau1[[#This Row],[Clt4]],Tableau1[[#This Row],[Clt6]])</f>
        <v>1</v>
      </c>
    </row>
    <row r="85" spans="1:16" x14ac:dyDescent="0.35">
      <c r="A85" s="91">
        <f t="shared" si="4"/>
        <v>80</v>
      </c>
      <c r="B85" s="37" t="s">
        <v>2981</v>
      </c>
      <c r="C85" s="37" t="s">
        <v>1381</v>
      </c>
      <c r="D85" s="37" t="s">
        <v>2982</v>
      </c>
      <c r="E85" s="37" t="s">
        <v>2945</v>
      </c>
      <c r="F85" s="37" t="s">
        <v>2957</v>
      </c>
      <c r="G85" s="92">
        <f>IF(ISBLANK(Tableau1[[#This Row],[Points]]),"",RANK(Tableau1[[#This Row],[Points]],H:H))</f>
        <v>79</v>
      </c>
      <c r="H85" s="37">
        <v>72</v>
      </c>
      <c r="I85" s="40"/>
      <c r="J85" s="88">
        <f>IF(ISBLANK(I85),,VLOOKUP(I85,Classement_points[],2,FALSE)*Paramètres!$M$4)</f>
        <v>0</v>
      </c>
      <c r="K85" s="41"/>
      <c r="L85" s="88">
        <f>IF(ISBLANK(K85),,VLOOKUP(K85,Classement_points[],2,FALSE)*Paramètres!$M$5)</f>
        <v>0</v>
      </c>
      <c r="M85" s="42"/>
      <c r="N85" s="88">
        <f>IF(ISBLANK(M85),,VLOOKUP(M85,Classement_points[],2,FALSE)*Paramètres!$M$6)</f>
        <v>0</v>
      </c>
      <c r="O85" s="89">
        <f t="shared" si="5"/>
        <v>72</v>
      </c>
      <c r="P85" s="90">
        <f>COUNTA(Tableau1[[#This Row],[Points]],Tableau1[[#This Row],[Clt2]],Tableau1[[#This Row],[Clt4]],Tableau1[[#This Row],[Clt6]])</f>
        <v>1</v>
      </c>
    </row>
    <row r="86" spans="1:16" x14ac:dyDescent="0.35">
      <c r="A86" s="91">
        <f t="shared" si="4"/>
        <v>80</v>
      </c>
      <c r="B86" s="37" t="s">
        <v>3999</v>
      </c>
      <c r="C86" s="37" t="s">
        <v>730</v>
      </c>
      <c r="D86" s="37" t="s">
        <v>1342</v>
      </c>
      <c r="E86" s="37" t="s">
        <v>4000</v>
      </c>
      <c r="F86" s="52" t="s">
        <v>2956</v>
      </c>
      <c r="G86" s="92">
        <f>IF(ISBLANK(Tableau1[[#This Row],[Points]]),"",RANK(Tableau1[[#This Row],[Points]],H:H))</f>
        <v>79</v>
      </c>
      <c r="H86" s="37">
        <v>72</v>
      </c>
      <c r="I86" s="40"/>
      <c r="J86" s="88">
        <f>IF(ISBLANK(I86),,VLOOKUP(I86,Classement_points[],2,FALSE)*Paramètres!$M$4)</f>
        <v>0</v>
      </c>
      <c r="K86" s="41"/>
      <c r="L86" s="88">
        <f>IF(ISBLANK(K86),,VLOOKUP(K86,Classement_points[],2,FALSE)*Paramètres!$M$5)</f>
        <v>0</v>
      </c>
      <c r="M86" s="42"/>
      <c r="N86" s="88">
        <f>IF(ISBLANK(M86),,VLOOKUP(M86,Classement_points[],2,FALSE)*Paramètres!$M$6)</f>
        <v>0</v>
      </c>
      <c r="O86" s="89">
        <f t="shared" si="5"/>
        <v>72</v>
      </c>
      <c r="P86" s="90">
        <f>COUNTA(Tableau1[[#This Row],[Points]],Tableau1[[#This Row],[Clt2]],Tableau1[[#This Row],[Clt4]],Tableau1[[#This Row],[Clt6]])</f>
        <v>1</v>
      </c>
    </row>
    <row r="87" spans="1:16" x14ac:dyDescent="0.35">
      <c r="A87" s="91">
        <f t="shared" si="4"/>
        <v>83</v>
      </c>
      <c r="B87" s="37" t="s">
        <v>3972</v>
      </c>
      <c r="C87" s="37" t="s">
        <v>89</v>
      </c>
      <c r="D87" s="37" t="s">
        <v>3973</v>
      </c>
      <c r="E87" s="37" t="s">
        <v>3963</v>
      </c>
      <c r="F87" s="52" t="s">
        <v>2956</v>
      </c>
      <c r="G87" s="92">
        <f>IF(ISBLANK(Tableau1[[#This Row],[Points]]),"",RANK(Tableau1[[#This Row],[Points]],H:H))</f>
        <v>82</v>
      </c>
      <c r="H87" s="37">
        <v>71</v>
      </c>
      <c r="I87" s="40"/>
      <c r="J87" s="88">
        <f>IF(ISBLANK(I87),,VLOOKUP(I87,Classement_points[],2,FALSE)*Paramètres!$M$4)</f>
        <v>0</v>
      </c>
      <c r="K87" s="41"/>
      <c r="L87" s="88">
        <f>IF(ISBLANK(K87),,VLOOKUP(K87,Classement_points[],2,FALSE)*Paramètres!$M$5)</f>
        <v>0</v>
      </c>
      <c r="M87" s="42"/>
      <c r="N87" s="88">
        <f>IF(ISBLANK(M87),,VLOOKUP(M87,Classement_points[],2,FALSE)*Paramètres!$M$6)</f>
        <v>0</v>
      </c>
      <c r="O87" s="89">
        <f t="shared" si="5"/>
        <v>71</v>
      </c>
      <c r="P87" s="90">
        <f>COUNTA(Tableau1[[#This Row],[Points]],Tableau1[[#This Row],[Clt2]],Tableau1[[#This Row],[Clt4]],Tableau1[[#This Row],[Clt6]])</f>
        <v>1</v>
      </c>
    </row>
    <row r="88" spans="1:16" x14ac:dyDescent="0.35">
      <c r="A88" s="91">
        <f t="shared" si="4"/>
        <v>84</v>
      </c>
      <c r="B88" s="37" t="s">
        <v>1304</v>
      </c>
      <c r="C88" s="37" t="s">
        <v>1305</v>
      </c>
      <c r="D88" s="37" t="s">
        <v>1306</v>
      </c>
      <c r="E88" s="37" t="s">
        <v>653</v>
      </c>
      <c r="F88" s="52" t="s">
        <v>648</v>
      </c>
      <c r="G88" s="92">
        <f>IF(ISBLANK(Tableau1[[#This Row],[Points]]),"",RANK(Tableau1[[#This Row],[Points]],H:H))</f>
        <v>83</v>
      </c>
      <c r="H88" s="37">
        <v>70</v>
      </c>
      <c r="I88" s="40"/>
      <c r="J88" s="88">
        <f>IF(ISBLANK(I88),,VLOOKUP(I88,Classement_points[],2,FALSE)*Paramètres!$M$4)</f>
        <v>0</v>
      </c>
      <c r="K88" s="41"/>
      <c r="L88" s="88">
        <f>IF(ISBLANK(K88),,VLOOKUP(K88,Classement_points[],2,FALSE)*Paramètres!$M$5)</f>
        <v>0</v>
      </c>
      <c r="M88" s="42"/>
      <c r="N88" s="88">
        <f>IF(ISBLANK(M88),,VLOOKUP(M88,Classement_points[],2,FALSE)*Paramètres!$M$6)</f>
        <v>0</v>
      </c>
      <c r="O88" s="89">
        <f t="shared" si="5"/>
        <v>70</v>
      </c>
      <c r="P88" s="90">
        <f>COUNTA(Tableau1[[#This Row],[Points]],Tableau1[[#This Row],[Clt2]],Tableau1[[#This Row],[Clt4]],Tableau1[[#This Row],[Clt6]])</f>
        <v>1</v>
      </c>
    </row>
    <row r="89" spans="1:16" x14ac:dyDescent="0.35">
      <c r="A89" s="91">
        <f t="shared" si="4"/>
        <v>85</v>
      </c>
      <c r="B89" s="37" t="s">
        <v>3005</v>
      </c>
      <c r="C89" s="37" t="s">
        <v>3006</v>
      </c>
      <c r="D89" s="37" t="s">
        <v>3007</v>
      </c>
      <c r="E89" s="37" t="s">
        <v>2917</v>
      </c>
      <c r="F89" s="37" t="s">
        <v>2957</v>
      </c>
      <c r="G89" s="92">
        <f>IF(ISBLANK(Tableau1[[#This Row],[Points]]),"",RANK(Tableau1[[#This Row],[Points]],H:H))</f>
        <v>84</v>
      </c>
      <c r="H89" s="37">
        <v>69</v>
      </c>
      <c r="I89" s="40"/>
      <c r="J89" s="88">
        <f>IF(ISBLANK(I89),,VLOOKUP(I89,Classement_points[],2,FALSE)*Paramètres!$M$4)</f>
        <v>0</v>
      </c>
      <c r="K89" s="41"/>
      <c r="L89" s="88">
        <f>IF(ISBLANK(K89),,VLOOKUP(K89,Classement_points[],2,FALSE)*Paramètres!$M$5)</f>
        <v>0</v>
      </c>
      <c r="M89" s="42"/>
      <c r="N89" s="88">
        <f>IF(ISBLANK(M89),,VLOOKUP(M89,Classement_points[],2,FALSE)*Paramètres!$M$6)</f>
        <v>0</v>
      </c>
      <c r="O89" s="89">
        <f t="shared" si="5"/>
        <v>69</v>
      </c>
      <c r="P89" s="90">
        <f>COUNTA(Tableau1[[#This Row],[Points]],Tableau1[[#This Row],[Clt2]],Tableau1[[#This Row],[Clt4]],Tableau1[[#This Row],[Clt6]])</f>
        <v>1</v>
      </c>
    </row>
    <row r="90" spans="1:16" x14ac:dyDescent="0.35">
      <c r="A90" s="91">
        <f t="shared" si="4"/>
        <v>86</v>
      </c>
      <c r="B90" s="37" t="s">
        <v>1399</v>
      </c>
      <c r="C90" s="37" t="s">
        <v>98</v>
      </c>
      <c r="D90" s="37" t="s">
        <v>787</v>
      </c>
      <c r="E90" s="37" t="s">
        <v>652</v>
      </c>
      <c r="F90" s="52" t="s">
        <v>648</v>
      </c>
      <c r="G90" s="92">
        <f>IF(ISBLANK(Tableau1[[#This Row],[Points]]),"",RANK(Tableau1[[#This Row],[Points]],H:H))</f>
        <v>85</v>
      </c>
      <c r="H90" s="37">
        <v>67</v>
      </c>
      <c r="I90" s="40"/>
      <c r="J90" s="88">
        <f>IF(ISBLANK(I90),,VLOOKUP(I90,Classement_points[],2,FALSE)*Paramètres!$M$4)</f>
        <v>0</v>
      </c>
      <c r="K90" s="41"/>
      <c r="L90" s="88">
        <f>IF(ISBLANK(K90),,VLOOKUP(K90,Classement_points[],2,FALSE)*Paramètres!$M$5)</f>
        <v>0</v>
      </c>
      <c r="M90" s="42"/>
      <c r="N90" s="88">
        <f>IF(ISBLANK(M90),,VLOOKUP(M90,Classement_points[],2,FALSE)*Paramètres!$M$6)</f>
        <v>0</v>
      </c>
      <c r="O90" s="89">
        <f t="shared" si="5"/>
        <v>67</v>
      </c>
      <c r="P90" s="90">
        <f>COUNTA(Tableau1[[#This Row],[Points]],Tableau1[[#This Row],[Clt2]],Tableau1[[#This Row],[Clt4]],Tableau1[[#This Row],[Clt6]])</f>
        <v>1</v>
      </c>
    </row>
    <row r="91" spans="1:16" x14ac:dyDescent="0.35">
      <c r="A91" s="91">
        <f t="shared" si="4"/>
        <v>87</v>
      </c>
      <c r="B91" s="37" t="s">
        <v>3000</v>
      </c>
      <c r="C91" s="37" t="s">
        <v>3001</v>
      </c>
      <c r="D91" s="37" t="s">
        <v>3002</v>
      </c>
      <c r="E91" s="37" t="s">
        <v>2919</v>
      </c>
      <c r="F91" s="37" t="s">
        <v>2957</v>
      </c>
      <c r="G91" s="92">
        <f>IF(ISBLANK(Tableau1[[#This Row],[Points]]),"",RANK(Tableau1[[#This Row],[Points]],H:H))</f>
        <v>86</v>
      </c>
      <c r="H91" s="37">
        <v>65</v>
      </c>
      <c r="I91" s="40"/>
      <c r="J91" s="88">
        <f>IF(ISBLANK(I91),,VLOOKUP(I91,Classement_points[],2,FALSE)*Paramètres!$M$4)</f>
        <v>0</v>
      </c>
      <c r="K91" s="41"/>
      <c r="L91" s="88">
        <f>IF(ISBLANK(K91),,VLOOKUP(K91,Classement_points[],2,FALSE)*Paramètres!$M$5)</f>
        <v>0</v>
      </c>
      <c r="M91" s="42"/>
      <c r="N91" s="88">
        <f>IF(ISBLANK(M91),,VLOOKUP(M91,Classement_points[],2,FALSE)*Paramètres!$M$6)</f>
        <v>0</v>
      </c>
      <c r="O91" s="89">
        <f t="shared" si="5"/>
        <v>65</v>
      </c>
      <c r="P91" s="90">
        <f>COUNTA(Tableau1[[#This Row],[Points]],Tableau1[[#This Row],[Clt2]],Tableau1[[#This Row],[Clt4]],Tableau1[[#This Row],[Clt6]])</f>
        <v>1</v>
      </c>
    </row>
    <row r="92" spans="1:16" x14ac:dyDescent="0.35">
      <c r="A92" s="91">
        <f t="shared" si="4"/>
        <v>87</v>
      </c>
      <c r="B92" s="37" t="s">
        <v>3042</v>
      </c>
      <c r="C92" s="37" t="s">
        <v>323</v>
      </c>
      <c r="D92" s="37" t="s">
        <v>3043</v>
      </c>
      <c r="E92" s="37" t="s">
        <v>2921</v>
      </c>
      <c r="F92" s="37" t="s">
        <v>2957</v>
      </c>
      <c r="G92" s="92">
        <f>IF(ISBLANK(Tableau1[[#This Row],[Points]]),"",RANK(Tableau1[[#This Row],[Points]],H:H))</f>
        <v>86</v>
      </c>
      <c r="H92" s="37">
        <v>65</v>
      </c>
      <c r="I92" s="40"/>
      <c r="J92" s="88">
        <f>IF(ISBLANK(I92),,VLOOKUP(I92,Classement_points[],2,FALSE)*Paramètres!$M$4)</f>
        <v>0</v>
      </c>
      <c r="K92" s="41"/>
      <c r="L92" s="88">
        <f>IF(ISBLANK(K92),,VLOOKUP(K92,Classement_points[],2,FALSE)*Paramètres!$M$5)</f>
        <v>0</v>
      </c>
      <c r="M92" s="42"/>
      <c r="N92" s="88">
        <f>IF(ISBLANK(M92),,VLOOKUP(M92,Classement_points[],2,FALSE)*Paramètres!$M$6)</f>
        <v>0</v>
      </c>
      <c r="O92" s="89">
        <f t="shared" si="5"/>
        <v>65</v>
      </c>
      <c r="P92" s="90">
        <f>COUNTA(Tableau1[[#This Row],[Points]],Tableau1[[#This Row],[Clt2]],Tableau1[[#This Row],[Clt4]],Tableau1[[#This Row],[Clt6]])</f>
        <v>1</v>
      </c>
    </row>
    <row r="93" spans="1:16" x14ac:dyDescent="0.35">
      <c r="A93" s="91">
        <f t="shared" si="4"/>
        <v>89</v>
      </c>
      <c r="B93" s="37" t="s">
        <v>1380</v>
      </c>
      <c r="C93" s="37" t="s">
        <v>1381</v>
      </c>
      <c r="D93" s="37" t="s">
        <v>373</v>
      </c>
      <c r="E93" s="37" t="s">
        <v>647</v>
      </c>
      <c r="F93" s="52" t="s">
        <v>648</v>
      </c>
      <c r="G93" s="92">
        <f>IF(ISBLANK(Tableau1[[#This Row],[Points]]),"",RANK(Tableau1[[#This Row],[Points]],H:H))</f>
        <v>88</v>
      </c>
      <c r="H93" s="37">
        <v>64</v>
      </c>
      <c r="I93" s="40"/>
      <c r="J93" s="88">
        <f>IF(ISBLANK(I93),,VLOOKUP(I93,Classement_points[],2,FALSE)*Paramètres!$M$4)</f>
        <v>0</v>
      </c>
      <c r="K93" s="41"/>
      <c r="L93" s="88">
        <f>IF(ISBLANK(K93),,VLOOKUP(K93,Classement_points[],2,FALSE)*Paramètres!$M$5)</f>
        <v>0</v>
      </c>
      <c r="M93" s="42"/>
      <c r="N93" s="88">
        <f>IF(ISBLANK(M93),,VLOOKUP(M93,Classement_points[],2,FALSE)*Paramètres!$M$6)</f>
        <v>0</v>
      </c>
      <c r="O93" s="89">
        <f t="shared" si="5"/>
        <v>64</v>
      </c>
      <c r="P93" s="90">
        <f>COUNTA(Tableau1[[#This Row],[Points]],Tableau1[[#This Row],[Clt2]],Tableau1[[#This Row],[Clt4]],Tableau1[[#This Row],[Clt6]])</f>
        <v>1</v>
      </c>
    </row>
    <row r="94" spans="1:16" x14ac:dyDescent="0.35">
      <c r="A94" s="91">
        <f t="shared" si="4"/>
        <v>90</v>
      </c>
      <c r="B94" s="53" t="s">
        <v>413</v>
      </c>
      <c r="C94" s="53" t="s">
        <v>414</v>
      </c>
      <c r="D94" s="53" t="s">
        <v>415</v>
      </c>
      <c r="E94" s="53" t="s">
        <v>17</v>
      </c>
      <c r="F94" s="53" t="s">
        <v>714</v>
      </c>
      <c r="G94" s="92">
        <f>IF(ISBLANK(Tableau1[[#This Row],[Points]]),"",RANK(Tableau1[[#This Row],[Points]],H:H))</f>
        <v>89</v>
      </c>
      <c r="H94" s="37">
        <v>63</v>
      </c>
      <c r="I94" s="40"/>
      <c r="J94" s="88">
        <f>IF(ISBLANK(I94),,VLOOKUP(I94,Classement_points[],2,FALSE)*Paramètres!$M$4)</f>
        <v>0</v>
      </c>
      <c r="K94" s="41"/>
      <c r="L94" s="88">
        <f>IF(ISBLANK(K94),,VLOOKUP(K94,Classement_points[],2,FALSE)*Paramètres!$M$5)</f>
        <v>0</v>
      </c>
      <c r="M94" s="42"/>
      <c r="N94" s="88">
        <f>IF(ISBLANK(M94),,VLOOKUP(M94,Classement_points[],2,FALSE)*Paramètres!$M$6)</f>
        <v>0</v>
      </c>
      <c r="O94" s="89">
        <f t="shared" si="5"/>
        <v>63</v>
      </c>
      <c r="P94" s="90">
        <f>COUNTA(Tableau1[[#This Row],[Points]],Tableau1[[#This Row],[Clt2]],Tableau1[[#This Row],[Clt4]],Tableau1[[#This Row],[Clt6]])</f>
        <v>1</v>
      </c>
    </row>
    <row r="95" spans="1:16" x14ac:dyDescent="0.35">
      <c r="A95" s="91">
        <f t="shared" si="4"/>
        <v>91</v>
      </c>
      <c r="B95" s="53" t="s">
        <v>424</v>
      </c>
      <c r="C95" s="53" t="s">
        <v>425</v>
      </c>
      <c r="D95" s="53" t="s">
        <v>782</v>
      </c>
      <c r="E95" s="53" t="s">
        <v>15</v>
      </c>
      <c r="F95" s="53" t="s">
        <v>714</v>
      </c>
      <c r="G95" s="92">
        <f>IF(ISBLANK(Tableau1[[#This Row],[Points]]),"",RANK(Tableau1[[#This Row],[Points]],H:H))</f>
        <v>90</v>
      </c>
      <c r="H95" s="37">
        <v>62</v>
      </c>
      <c r="I95" s="40"/>
      <c r="J95" s="88">
        <f>IF(ISBLANK(I95),,VLOOKUP(I95,Classement_points[],2,FALSE)*Paramètres!$M$4)</f>
        <v>0</v>
      </c>
      <c r="K95" s="41"/>
      <c r="L95" s="88">
        <f>IF(ISBLANK(K95),,VLOOKUP(K95,Classement_points[],2,FALSE)*Paramètres!$M$5)</f>
        <v>0</v>
      </c>
      <c r="M95" s="42"/>
      <c r="N95" s="88">
        <f>IF(ISBLANK(M95),,VLOOKUP(M95,Classement_points[],2,FALSE)*Paramètres!$M$6)</f>
        <v>0</v>
      </c>
      <c r="O95" s="89">
        <f t="shared" si="5"/>
        <v>62</v>
      </c>
      <c r="P95" s="90">
        <f>COUNTA(Tableau1[[#This Row],[Points]],Tableau1[[#This Row],[Clt2]],Tableau1[[#This Row],[Clt4]],Tableau1[[#This Row],[Clt6]])</f>
        <v>1</v>
      </c>
    </row>
    <row r="96" spans="1:16" x14ac:dyDescent="0.35">
      <c r="A96" s="91">
        <f t="shared" si="4"/>
        <v>92</v>
      </c>
      <c r="B96" s="37" t="s">
        <v>1298</v>
      </c>
      <c r="C96" s="37" t="s">
        <v>1299</v>
      </c>
      <c r="D96" s="37" t="s">
        <v>1300</v>
      </c>
      <c r="E96" s="37" t="s">
        <v>709</v>
      </c>
      <c r="F96" s="52" t="s">
        <v>648</v>
      </c>
      <c r="G96" s="92">
        <f>IF(ISBLANK(Tableau1[[#This Row],[Points]]),"",RANK(Tableau1[[#This Row],[Points]],H:H))</f>
        <v>91</v>
      </c>
      <c r="H96" s="37">
        <v>61</v>
      </c>
      <c r="I96" s="40"/>
      <c r="J96" s="88">
        <f>IF(ISBLANK(I96),,VLOOKUP(I96,Classement_points[],2,FALSE)*Paramètres!$M$4)</f>
        <v>0</v>
      </c>
      <c r="K96" s="41"/>
      <c r="L96" s="88">
        <f>IF(ISBLANK(K96),,VLOOKUP(K96,Classement_points[],2,FALSE)*Paramètres!$M$5)</f>
        <v>0</v>
      </c>
      <c r="M96" s="42"/>
      <c r="N96" s="88">
        <f>IF(ISBLANK(M96),,VLOOKUP(M96,Classement_points[],2,FALSE)*Paramètres!$M$6)</f>
        <v>0</v>
      </c>
      <c r="O96" s="89">
        <f t="shared" si="5"/>
        <v>61</v>
      </c>
      <c r="P96" s="90">
        <f>COUNTA(Tableau1[[#This Row],[Points]],Tableau1[[#This Row],[Clt2]],Tableau1[[#This Row],[Clt4]],Tableau1[[#This Row],[Clt6]])</f>
        <v>1</v>
      </c>
    </row>
    <row r="97" spans="1:16" x14ac:dyDescent="0.35">
      <c r="A97" s="91">
        <f t="shared" si="4"/>
        <v>93</v>
      </c>
      <c r="B97" s="37" t="s">
        <v>4010</v>
      </c>
      <c r="C97" s="37" t="s">
        <v>4011</v>
      </c>
      <c r="D97" s="37" t="s">
        <v>4012</v>
      </c>
      <c r="E97" s="37" t="s">
        <v>3963</v>
      </c>
      <c r="F97" s="52" t="s">
        <v>2956</v>
      </c>
      <c r="G97" s="92">
        <f>IF(ISBLANK(Tableau1[[#This Row],[Points]]),"",RANK(Tableau1[[#This Row],[Points]],H:H))</f>
        <v>92</v>
      </c>
      <c r="H97" s="37">
        <v>60</v>
      </c>
      <c r="I97" s="40"/>
      <c r="J97" s="88">
        <f>IF(ISBLANK(I97),,VLOOKUP(I97,Classement_points[],2,FALSE)*Paramètres!$M$4)</f>
        <v>0</v>
      </c>
      <c r="K97" s="41"/>
      <c r="L97" s="88">
        <f>IF(ISBLANK(K97),,VLOOKUP(K97,Classement_points[],2,FALSE)*Paramètres!$M$5)</f>
        <v>0</v>
      </c>
      <c r="M97" s="42"/>
      <c r="N97" s="88">
        <f>IF(ISBLANK(M97),,VLOOKUP(M97,Classement_points[],2,FALSE)*Paramètres!$M$6)</f>
        <v>0</v>
      </c>
      <c r="O97" s="89">
        <f t="shared" si="5"/>
        <v>60</v>
      </c>
      <c r="P97" s="90">
        <f>COUNTA(Tableau1[[#This Row],[Points]],Tableau1[[#This Row],[Clt2]],Tableau1[[#This Row],[Clt4]],Tableau1[[#This Row],[Clt6]])</f>
        <v>1</v>
      </c>
    </row>
    <row r="98" spans="1:16" x14ac:dyDescent="0.35">
      <c r="A98" s="91">
        <f t="shared" si="4"/>
        <v>93</v>
      </c>
      <c r="B98" s="37" t="s">
        <v>4015</v>
      </c>
      <c r="C98" s="37" t="s">
        <v>278</v>
      </c>
      <c r="D98" s="37" t="s">
        <v>4016</v>
      </c>
      <c r="E98" s="37" t="s">
        <v>4017</v>
      </c>
      <c r="F98" s="52" t="s">
        <v>2956</v>
      </c>
      <c r="G98" s="92">
        <f>IF(ISBLANK(Tableau1[[#This Row],[Points]]),"",RANK(Tableau1[[#This Row],[Points]],H:H))</f>
        <v>92</v>
      </c>
      <c r="H98" s="37">
        <v>60</v>
      </c>
      <c r="I98" s="40"/>
      <c r="J98" s="88">
        <f>IF(ISBLANK(I98),,VLOOKUP(I98,Classement_points[],2,FALSE)*Paramètres!$M$4)</f>
        <v>0</v>
      </c>
      <c r="K98" s="41"/>
      <c r="L98" s="88">
        <f>IF(ISBLANK(K98),,VLOOKUP(K98,Classement_points[],2,FALSE)*Paramètres!$M$5)</f>
        <v>0</v>
      </c>
      <c r="M98" s="42"/>
      <c r="N98" s="88">
        <f>IF(ISBLANK(M98),,VLOOKUP(M98,Classement_points[],2,FALSE)*Paramètres!$M$6)</f>
        <v>0</v>
      </c>
      <c r="O98" s="89">
        <f t="shared" si="5"/>
        <v>60</v>
      </c>
      <c r="P98" s="90">
        <f>COUNTA(Tableau1[[#This Row],[Points]],Tableau1[[#This Row],[Clt2]],Tableau1[[#This Row],[Clt4]],Tableau1[[#This Row],[Clt6]])</f>
        <v>1</v>
      </c>
    </row>
    <row r="99" spans="1:16" x14ac:dyDescent="0.35">
      <c r="A99" s="91">
        <f t="shared" si="4"/>
        <v>95</v>
      </c>
      <c r="B99" s="37" t="s">
        <v>2976</v>
      </c>
      <c r="C99" s="37" t="s">
        <v>265</v>
      </c>
      <c r="D99" s="37" t="s">
        <v>2977</v>
      </c>
      <c r="E99" s="37" t="s">
        <v>2918</v>
      </c>
      <c r="F99" s="37" t="s">
        <v>2957</v>
      </c>
      <c r="G99" s="92">
        <f>IF(ISBLANK(Tableau1[[#This Row],[Points]]),"",RANK(Tableau1[[#This Row],[Points]],H:H))</f>
        <v>94</v>
      </c>
      <c r="H99" s="38">
        <v>59</v>
      </c>
      <c r="I99" s="40"/>
      <c r="J99" s="88">
        <f>IF(ISBLANK(I99),,VLOOKUP(I99,Classement_points[],2,FALSE)*Paramètres!$M$4)</f>
        <v>0</v>
      </c>
      <c r="K99" s="41"/>
      <c r="L99" s="88">
        <f>IF(ISBLANK(K99),,VLOOKUP(K99,Classement_points[],2,FALSE)*Paramètres!$M$5)</f>
        <v>0</v>
      </c>
      <c r="M99" s="42"/>
      <c r="N99" s="88">
        <f>IF(ISBLANK(M99),,VLOOKUP(M99,Classement_points[],2,FALSE)*Paramètres!$M$6)</f>
        <v>0</v>
      </c>
      <c r="O99" s="89">
        <f t="shared" si="5"/>
        <v>59</v>
      </c>
      <c r="P99" s="90">
        <f>COUNTA(Tableau1[[#This Row],[Points]],Tableau1[[#This Row],[Clt2]],Tableau1[[#This Row],[Clt4]],Tableau1[[#This Row],[Clt6]])</f>
        <v>1</v>
      </c>
    </row>
    <row r="100" spans="1:16" x14ac:dyDescent="0.35">
      <c r="A100" s="91">
        <f t="shared" si="4"/>
        <v>95</v>
      </c>
      <c r="B100" s="37" t="s">
        <v>1335</v>
      </c>
      <c r="C100" s="37" t="s">
        <v>73</v>
      </c>
      <c r="D100" s="37" t="s">
        <v>1336</v>
      </c>
      <c r="E100" s="37" t="s">
        <v>701</v>
      </c>
      <c r="F100" s="52" t="s">
        <v>648</v>
      </c>
      <c r="G100" s="92">
        <f>IF(ISBLANK(Tableau1[[#This Row],[Points]]),"",RANK(Tableau1[[#This Row],[Points]],H:H))</f>
        <v>94</v>
      </c>
      <c r="H100" s="37">
        <v>59</v>
      </c>
      <c r="I100" s="40"/>
      <c r="J100" s="88">
        <f>IF(ISBLANK(I100),,VLOOKUP(I100,Classement_points[],2,FALSE)*Paramètres!$M$4)</f>
        <v>0</v>
      </c>
      <c r="K100" s="41"/>
      <c r="L100" s="88">
        <f>IF(ISBLANK(K100),,VLOOKUP(K100,Classement_points[],2,FALSE)*Paramètres!$M$5)</f>
        <v>0</v>
      </c>
      <c r="M100" s="42"/>
      <c r="N100" s="88">
        <f>IF(ISBLANK(M100),,VLOOKUP(M100,Classement_points[],2,FALSE)*Paramètres!$M$6)</f>
        <v>0</v>
      </c>
      <c r="O100" s="89">
        <f t="shared" si="5"/>
        <v>59</v>
      </c>
      <c r="P100" s="90">
        <f>COUNTA(Tableau1[[#This Row],[Points]],Tableau1[[#This Row],[Clt2]],Tableau1[[#This Row],[Clt4]],Tableau1[[#This Row],[Clt6]])</f>
        <v>1</v>
      </c>
    </row>
    <row r="101" spans="1:16" x14ac:dyDescent="0.35">
      <c r="A101" s="91">
        <f t="shared" ref="A101:A132" si="6">RANK(O101,O:O)</f>
        <v>97</v>
      </c>
      <c r="B101" s="37" t="s">
        <v>3931</v>
      </c>
      <c r="C101" s="37" t="s">
        <v>103</v>
      </c>
      <c r="D101" s="37" t="s">
        <v>3932</v>
      </c>
      <c r="E101" s="37" t="s">
        <v>3933</v>
      </c>
      <c r="F101" s="52" t="s">
        <v>2956</v>
      </c>
      <c r="G101" s="92">
        <f>IF(ISBLANK(Tableau1[[#This Row],[Points]]),"",RANK(Tableau1[[#This Row],[Points]],H:H))</f>
        <v>96</v>
      </c>
      <c r="H101" s="38">
        <v>58</v>
      </c>
      <c r="I101" s="40"/>
      <c r="J101" s="88">
        <f>IF(ISBLANK(I101),,VLOOKUP(I101,Classement_points[],2,FALSE)*Paramètres!$M$4)</f>
        <v>0</v>
      </c>
      <c r="K101" s="41"/>
      <c r="L101" s="88">
        <f>IF(ISBLANK(K101),,VLOOKUP(K101,Classement_points[],2,FALSE)*Paramètres!$M$5)</f>
        <v>0</v>
      </c>
      <c r="M101" s="42"/>
      <c r="N101" s="88">
        <f>IF(ISBLANK(M101),,VLOOKUP(M101,Classement_points[],2,FALSE)*Paramètres!$M$6)</f>
        <v>0</v>
      </c>
      <c r="O101" s="89">
        <f t="shared" ref="O101:O132" si="7">H101+J101+L101+N101</f>
        <v>58</v>
      </c>
      <c r="P101" s="90">
        <f>COUNTA(Tableau1[[#This Row],[Points]],Tableau1[[#This Row],[Clt2]],Tableau1[[#This Row],[Clt4]],Tableau1[[#This Row],[Clt6]])</f>
        <v>1</v>
      </c>
    </row>
    <row r="102" spans="1:16" x14ac:dyDescent="0.35">
      <c r="A102" s="91">
        <f t="shared" si="6"/>
        <v>97</v>
      </c>
      <c r="B102" s="37" t="s">
        <v>1329</v>
      </c>
      <c r="C102" s="37" t="s">
        <v>1330</v>
      </c>
      <c r="D102" s="37" t="s">
        <v>1331</v>
      </c>
      <c r="E102" s="37" t="s">
        <v>693</v>
      </c>
      <c r="F102" s="52" t="s">
        <v>648</v>
      </c>
      <c r="G102" s="92">
        <f>IF(ISBLANK(Tableau1[[#This Row],[Points]]),"",RANK(Tableau1[[#This Row],[Points]],H:H))</f>
        <v>96</v>
      </c>
      <c r="H102" s="37">
        <v>58</v>
      </c>
      <c r="I102" s="40"/>
      <c r="J102" s="88">
        <f>IF(ISBLANK(I102),,VLOOKUP(I102,Classement_points[],2,FALSE)*Paramètres!$M$4)</f>
        <v>0</v>
      </c>
      <c r="K102" s="41"/>
      <c r="L102" s="88">
        <f>IF(ISBLANK(K102),,VLOOKUP(K102,Classement_points[],2,FALSE)*Paramètres!$M$5)</f>
        <v>0</v>
      </c>
      <c r="M102" s="42"/>
      <c r="N102" s="88">
        <f>IF(ISBLANK(M102),,VLOOKUP(M102,Classement_points[],2,FALSE)*Paramètres!$M$6)</f>
        <v>0</v>
      </c>
      <c r="O102" s="89">
        <f t="shared" si="7"/>
        <v>58</v>
      </c>
      <c r="P102" s="90">
        <f>COUNTA(Tableau1[[#This Row],[Points]],Tableau1[[#This Row],[Clt2]],Tableau1[[#This Row],[Clt4]],Tableau1[[#This Row],[Clt6]])</f>
        <v>1</v>
      </c>
    </row>
    <row r="103" spans="1:16" x14ac:dyDescent="0.35">
      <c r="A103" s="91">
        <f t="shared" si="6"/>
        <v>99</v>
      </c>
      <c r="B103" s="37" t="s">
        <v>2961</v>
      </c>
      <c r="C103" s="37" t="s">
        <v>278</v>
      </c>
      <c r="D103" s="37" t="s">
        <v>2962</v>
      </c>
      <c r="E103" s="37" t="s">
        <v>2913</v>
      </c>
      <c r="F103" s="37" t="s">
        <v>2957</v>
      </c>
      <c r="G103" s="92">
        <f>IF(ISBLANK(Tableau1[[#This Row],[Points]]),"",RANK(Tableau1[[#This Row],[Points]],H:H))</f>
        <v>98</v>
      </c>
      <c r="H103" s="37">
        <v>57</v>
      </c>
      <c r="I103" s="40"/>
      <c r="J103" s="88">
        <f>IF(ISBLANK(I103),,VLOOKUP(I103,Classement_points[],2,FALSE)*Paramètres!$M$4)</f>
        <v>0</v>
      </c>
      <c r="K103" s="41"/>
      <c r="L103" s="88">
        <f>IF(ISBLANK(K103),,VLOOKUP(K103,Classement_points[],2,FALSE)*Paramètres!$M$5)</f>
        <v>0</v>
      </c>
      <c r="M103" s="42"/>
      <c r="N103" s="88">
        <f>IF(ISBLANK(M103),,VLOOKUP(M103,Classement_points[],2,FALSE)*Paramètres!$M$6)</f>
        <v>0</v>
      </c>
      <c r="O103" s="89">
        <f t="shared" si="7"/>
        <v>57</v>
      </c>
      <c r="P103" s="90">
        <f>COUNTA(Tableau1[[#This Row],[Points]],Tableau1[[#This Row],[Clt2]],Tableau1[[#This Row],[Clt4]],Tableau1[[#This Row],[Clt6]])</f>
        <v>1</v>
      </c>
    </row>
    <row r="104" spans="1:16" x14ac:dyDescent="0.35">
      <c r="A104" s="91">
        <f t="shared" si="6"/>
        <v>99</v>
      </c>
      <c r="B104" s="37" t="s">
        <v>1356</v>
      </c>
      <c r="C104" s="37" t="s">
        <v>1357</v>
      </c>
      <c r="D104" s="37" t="s">
        <v>1358</v>
      </c>
      <c r="E104" s="37" t="s">
        <v>653</v>
      </c>
      <c r="F104" s="52" t="s">
        <v>648</v>
      </c>
      <c r="G104" s="92">
        <f>IF(ISBLANK(Tableau1[[#This Row],[Points]]),"",RANK(Tableau1[[#This Row],[Points]],H:H))</f>
        <v>98</v>
      </c>
      <c r="H104" s="37">
        <v>57</v>
      </c>
      <c r="I104" s="40"/>
      <c r="J104" s="88">
        <f>IF(ISBLANK(I104),,VLOOKUP(I104,Classement_points[],2,FALSE)*Paramètres!$M$4)</f>
        <v>0</v>
      </c>
      <c r="K104" s="41"/>
      <c r="L104" s="88">
        <f>IF(ISBLANK(K104),,VLOOKUP(K104,Classement_points[],2,FALSE)*Paramètres!$M$5)</f>
        <v>0</v>
      </c>
      <c r="M104" s="42"/>
      <c r="N104" s="88">
        <f>IF(ISBLANK(M104),,VLOOKUP(M104,Classement_points[],2,FALSE)*Paramètres!$M$6)</f>
        <v>0</v>
      </c>
      <c r="O104" s="89">
        <f t="shared" si="7"/>
        <v>57</v>
      </c>
      <c r="P104" s="90">
        <f>COUNTA(Tableau1[[#This Row],[Points]],Tableau1[[#This Row],[Clt2]],Tableau1[[#This Row],[Clt4]],Tableau1[[#This Row],[Clt6]])</f>
        <v>1</v>
      </c>
    </row>
    <row r="105" spans="1:16" x14ac:dyDescent="0.35">
      <c r="A105" s="91">
        <f t="shared" si="6"/>
        <v>101</v>
      </c>
      <c r="B105" s="37" t="s">
        <v>1251</v>
      </c>
      <c r="C105" s="37" t="s">
        <v>162</v>
      </c>
      <c r="D105" s="37" t="s">
        <v>1252</v>
      </c>
      <c r="E105" s="37" t="s">
        <v>682</v>
      </c>
      <c r="F105" s="52" t="s">
        <v>648</v>
      </c>
      <c r="G105" s="92">
        <f>IF(ISBLANK(Tableau1[[#This Row],[Points]]),"",RANK(Tableau1[[#This Row],[Points]],H:H))</f>
        <v>100</v>
      </c>
      <c r="H105" s="37">
        <v>56</v>
      </c>
      <c r="I105" s="40"/>
      <c r="J105" s="88">
        <f>IF(ISBLANK(I105),,VLOOKUP(I105,Classement_points[],2,FALSE)*Paramètres!$M$4)</f>
        <v>0</v>
      </c>
      <c r="K105" s="41"/>
      <c r="L105" s="88">
        <f>IF(ISBLANK(K105),,VLOOKUP(K105,Classement_points[],2,FALSE)*Paramètres!$M$5)</f>
        <v>0</v>
      </c>
      <c r="M105" s="42"/>
      <c r="N105" s="88">
        <f>IF(ISBLANK(M105),,VLOOKUP(M105,Classement_points[],2,FALSE)*Paramètres!$M$6)</f>
        <v>0</v>
      </c>
      <c r="O105" s="89">
        <f t="shared" si="7"/>
        <v>56</v>
      </c>
      <c r="P105" s="90">
        <f>COUNTA(Tableau1[[#This Row],[Points]],Tableau1[[#This Row],[Clt2]],Tableau1[[#This Row],[Clt4]],Tableau1[[#This Row],[Clt6]])</f>
        <v>1</v>
      </c>
    </row>
    <row r="106" spans="1:16" x14ac:dyDescent="0.35">
      <c r="A106" s="91">
        <f t="shared" si="6"/>
        <v>101</v>
      </c>
      <c r="B106" s="37" t="s">
        <v>1372</v>
      </c>
      <c r="C106" s="37" t="s">
        <v>1373</v>
      </c>
      <c r="D106" s="37" t="s">
        <v>1374</v>
      </c>
      <c r="E106" s="37" t="s">
        <v>708</v>
      </c>
      <c r="F106" s="52" t="s">
        <v>648</v>
      </c>
      <c r="G106" s="92">
        <f>IF(ISBLANK(Tableau1[[#This Row],[Points]]),"",RANK(Tableau1[[#This Row],[Points]],H:H))</f>
        <v>100</v>
      </c>
      <c r="H106" s="37">
        <v>56</v>
      </c>
      <c r="I106" s="40"/>
      <c r="J106" s="88">
        <f>IF(ISBLANK(I106),,VLOOKUP(I106,Classement_points[],2,FALSE)*Paramètres!$M$4)</f>
        <v>0</v>
      </c>
      <c r="K106" s="41"/>
      <c r="L106" s="88">
        <f>IF(ISBLANK(K106),,VLOOKUP(K106,Classement_points[],2,FALSE)*Paramètres!$M$5)</f>
        <v>0</v>
      </c>
      <c r="M106" s="42"/>
      <c r="N106" s="88">
        <f>IF(ISBLANK(M106),,VLOOKUP(M106,Classement_points[],2,FALSE)*Paramètres!$M$6)</f>
        <v>0</v>
      </c>
      <c r="O106" s="89">
        <f t="shared" si="7"/>
        <v>56</v>
      </c>
      <c r="P106" s="90">
        <f>COUNTA(Tableau1[[#This Row],[Points]],Tableau1[[#This Row],[Clt2]],Tableau1[[#This Row],[Clt4]],Tableau1[[#This Row],[Clt6]])</f>
        <v>1</v>
      </c>
    </row>
    <row r="107" spans="1:16" x14ac:dyDescent="0.35">
      <c r="A107" s="91">
        <f t="shared" si="6"/>
        <v>103</v>
      </c>
      <c r="B107" s="53" t="s">
        <v>432</v>
      </c>
      <c r="C107" s="53" t="s">
        <v>433</v>
      </c>
      <c r="D107" s="53" t="s">
        <v>434</v>
      </c>
      <c r="E107" s="53" t="s">
        <v>724</v>
      </c>
      <c r="F107" s="53" t="s">
        <v>714</v>
      </c>
      <c r="G107" s="92">
        <f>IF(ISBLANK(Tableau1[[#This Row],[Points]]),"",RANK(Tableau1[[#This Row],[Points]],H:H))</f>
        <v>102</v>
      </c>
      <c r="H107" s="37">
        <v>55</v>
      </c>
      <c r="I107" s="40"/>
      <c r="J107" s="88">
        <f>IF(ISBLANK(I107),,VLOOKUP(I107,Classement_points[],2,FALSE)*Paramètres!$M$4)</f>
        <v>0</v>
      </c>
      <c r="K107" s="41"/>
      <c r="L107" s="88">
        <f>IF(ISBLANK(K107),,VLOOKUP(K107,Classement_points[],2,FALSE)*Paramètres!$M$5)</f>
        <v>0</v>
      </c>
      <c r="M107" s="42"/>
      <c r="N107" s="88">
        <f>IF(ISBLANK(M107),,VLOOKUP(M107,Classement_points[],2,FALSE)*Paramètres!$M$6)</f>
        <v>0</v>
      </c>
      <c r="O107" s="89">
        <f t="shared" si="7"/>
        <v>55</v>
      </c>
      <c r="P107" s="90">
        <f>COUNTA(Tableau1[[#This Row],[Points]],Tableau1[[#This Row],[Clt2]],Tableau1[[#This Row],[Clt4]],Tableau1[[#This Row],[Clt6]])</f>
        <v>1</v>
      </c>
    </row>
    <row r="108" spans="1:16" x14ac:dyDescent="0.35">
      <c r="A108" s="91">
        <f t="shared" si="6"/>
        <v>104</v>
      </c>
      <c r="B108" s="53" t="s">
        <v>430</v>
      </c>
      <c r="C108" s="53" t="s">
        <v>431</v>
      </c>
      <c r="D108" s="53" t="s">
        <v>91</v>
      </c>
      <c r="E108" s="53" t="s">
        <v>724</v>
      </c>
      <c r="F108" s="53" t="s">
        <v>714</v>
      </c>
      <c r="G108" s="92">
        <f>IF(ISBLANK(Tableau1[[#This Row],[Points]]),"",RANK(Tableau1[[#This Row],[Points]],H:H))</f>
        <v>103</v>
      </c>
      <c r="H108" s="37">
        <v>54</v>
      </c>
      <c r="I108" s="40"/>
      <c r="J108" s="88">
        <f>IF(ISBLANK(I108),,VLOOKUP(I108,Classement_points[],2,FALSE)*Paramètres!$M$4)</f>
        <v>0</v>
      </c>
      <c r="K108" s="41"/>
      <c r="L108" s="88">
        <f>IF(ISBLANK(K108),,VLOOKUP(K108,Classement_points[],2,FALSE)*Paramètres!$M$5)</f>
        <v>0</v>
      </c>
      <c r="M108" s="42"/>
      <c r="N108" s="88">
        <f>IF(ISBLANK(M108),,VLOOKUP(M108,Classement_points[],2,FALSE)*Paramètres!$M$6)</f>
        <v>0</v>
      </c>
      <c r="O108" s="89">
        <f t="shared" si="7"/>
        <v>54</v>
      </c>
      <c r="P108" s="90">
        <f>COUNTA(Tableau1[[#This Row],[Points]],Tableau1[[#This Row],[Clt2]],Tableau1[[#This Row],[Clt4]],Tableau1[[#This Row],[Clt6]])</f>
        <v>1</v>
      </c>
    </row>
    <row r="109" spans="1:16" x14ac:dyDescent="0.35">
      <c r="A109" s="91">
        <f t="shared" si="6"/>
        <v>105</v>
      </c>
      <c r="B109" s="53" t="s">
        <v>788</v>
      </c>
      <c r="C109" s="53" t="s">
        <v>99</v>
      </c>
      <c r="D109" s="53" t="s">
        <v>789</v>
      </c>
      <c r="E109" s="53" t="s">
        <v>37</v>
      </c>
      <c r="F109" s="53" t="s">
        <v>714</v>
      </c>
      <c r="G109" s="92">
        <f>IF(ISBLANK(Tableau1[[#This Row],[Points]]),"",RANK(Tableau1[[#This Row],[Points]],H:H))</f>
        <v>104</v>
      </c>
      <c r="H109" s="37">
        <v>53</v>
      </c>
      <c r="I109" s="40"/>
      <c r="J109" s="88">
        <f>IF(ISBLANK(I109),,VLOOKUP(I109,Classement_points[],2,FALSE)*Paramètres!$M$4)</f>
        <v>0</v>
      </c>
      <c r="K109" s="41"/>
      <c r="L109" s="88">
        <f>IF(ISBLANK(K109),,VLOOKUP(K109,Classement_points[],2,FALSE)*Paramètres!$M$5)</f>
        <v>0</v>
      </c>
      <c r="M109" s="42"/>
      <c r="N109" s="88">
        <f>IF(ISBLANK(M109),,VLOOKUP(M109,Classement_points[],2,FALSE)*Paramètres!$M$6)</f>
        <v>0</v>
      </c>
      <c r="O109" s="89">
        <f t="shared" si="7"/>
        <v>53</v>
      </c>
      <c r="P109" s="90">
        <f>COUNTA(Tableau1[[#This Row],[Points]],Tableau1[[#This Row],[Clt2]],Tableau1[[#This Row],[Clt4]],Tableau1[[#This Row],[Clt6]])</f>
        <v>1</v>
      </c>
    </row>
    <row r="110" spans="1:16" x14ac:dyDescent="0.35">
      <c r="A110" s="91">
        <f t="shared" si="6"/>
        <v>106</v>
      </c>
      <c r="B110" s="37" t="s">
        <v>3022</v>
      </c>
      <c r="C110" s="37" t="s">
        <v>3023</v>
      </c>
      <c r="D110" s="37" t="s">
        <v>3024</v>
      </c>
      <c r="E110" s="37" t="s">
        <v>2929</v>
      </c>
      <c r="F110" s="37" t="s">
        <v>2957</v>
      </c>
      <c r="G110" s="92">
        <f>IF(ISBLANK(Tableau1[[#This Row],[Points]]),"",RANK(Tableau1[[#This Row],[Points]],H:H))</f>
        <v>105</v>
      </c>
      <c r="H110" s="37">
        <v>52</v>
      </c>
      <c r="I110" s="40"/>
      <c r="J110" s="88">
        <f>IF(ISBLANK(I110),,VLOOKUP(I110,Classement_points[],2,FALSE)*Paramètres!$M$4)</f>
        <v>0</v>
      </c>
      <c r="K110" s="41"/>
      <c r="L110" s="88">
        <f>IF(ISBLANK(K110),,VLOOKUP(K110,Classement_points[],2,FALSE)*Paramètres!$M$5)</f>
        <v>0</v>
      </c>
      <c r="M110" s="42"/>
      <c r="N110" s="88">
        <f>IF(ISBLANK(M110),,VLOOKUP(M110,Classement_points[],2,FALSE)*Paramètres!$M$6)</f>
        <v>0</v>
      </c>
      <c r="O110" s="89">
        <f t="shared" si="7"/>
        <v>52</v>
      </c>
      <c r="P110" s="90">
        <f>COUNTA(Tableau1[[#This Row],[Points]],Tableau1[[#This Row],[Clt2]],Tableau1[[#This Row],[Clt4]],Tableau1[[#This Row],[Clt6]])</f>
        <v>1</v>
      </c>
    </row>
    <row r="111" spans="1:16" x14ac:dyDescent="0.35">
      <c r="A111" s="91">
        <f t="shared" si="6"/>
        <v>106</v>
      </c>
      <c r="B111" s="37" t="s">
        <v>4023</v>
      </c>
      <c r="C111" s="37" t="s">
        <v>4024</v>
      </c>
      <c r="D111" s="37" t="s">
        <v>4025</v>
      </c>
      <c r="E111" s="37" t="s">
        <v>3936</v>
      </c>
      <c r="F111" s="52" t="s">
        <v>2956</v>
      </c>
      <c r="G111" s="92">
        <f>IF(ISBLANK(Tableau1[[#This Row],[Points]]),"",RANK(Tableau1[[#This Row],[Points]],H:H))</f>
        <v>105</v>
      </c>
      <c r="H111" s="37">
        <v>52</v>
      </c>
      <c r="I111" s="40"/>
      <c r="J111" s="88">
        <f>IF(ISBLANK(I111),,VLOOKUP(I111,Classement_points[],2,FALSE)*Paramètres!$M$4)</f>
        <v>0</v>
      </c>
      <c r="K111" s="41"/>
      <c r="L111" s="88">
        <f>IF(ISBLANK(K111),,VLOOKUP(K111,Classement_points[],2,FALSE)*Paramètres!$M$5)</f>
        <v>0</v>
      </c>
      <c r="M111" s="42"/>
      <c r="N111" s="88">
        <f>IF(ISBLANK(M111),,VLOOKUP(M111,Classement_points[],2,FALSE)*Paramètres!$M$6)</f>
        <v>0</v>
      </c>
      <c r="O111" s="89">
        <f t="shared" si="7"/>
        <v>52</v>
      </c>
      <c r="P111" s="90">
        <f>COUNTA(Tableau1[[#This Row],[Points]],Tableau1[[#This Row],[Clt2]],Tableau1[[#This Row],[Clt4]],Tableau1[[#This Row],[Clt6]])</f>
        <v>1</v>
      </c>
    </row>
    <row r="112" spans="1:16" x14ac:dyDescent="0.35">
      <c r="A112" s="91">
        <f t="shared" si="6"/>
        <v>108</v>
      </c>
      <c r="B112" s="53" t="s">
        <v>785</v>
      </c>
      <c r="C112" s="53" t="s">
        <v>786</v>
      </c>
      <c r="D112" s="53" t="s">
        <v>787</v>
      </c>
      <c r="E112" s="53" t="s">
        <v>40</v>
      </c>
      <c r="F112" s="53" t="s">
        <v>714</v>
      </c>
      <c r="G112" s="92">
        <f>IF(ISBLANK(Tableau1[[#This Row],[Points]]),"",RANK(Tableau1[[#This Row],[Points]],H:H))</f>
        <v>107</v>
      </c>
      <c r="H112" s="37">
        <v>51</v>
      </c>
      <c r="I112" s="40"/>
      <c r="J112" s="88">
        <f>IF(ISBLANK(I112),,VLOOKUP(I112,Classement_points[],2,FALSE)*Paramètres!$M$4)</f>
        <v>0</v>
      </c>
      <c r="K112" s="41"/>
      <c r="L112" s="88">
        <f>IF(ISBLANK(K112),,VLOOKUP(K112,Classement_points[],2,FALSE)*Paramètres!$M$5)</f>
        <v>0</v>
      </c>
      <c r="M112" s="42"/>
      <c r="N112" s="88">
        <f>IF(ISBLANK(M112),,VLOOKUP(M112,Classement_points[],2,FALSE)*Paramètres!$M$6)</f>
        <v>0</v>
      </c>
      <c r="O112" s="89">
        <f t="shared" si="7"/>
        <v>51</v>
      </c>
      <c r="P112" s="90">
        <f>COUNTA(Tableau1[[#This Row],[Points]],Tableau1[[#This Row],[Clt2]],Tableau1[[#This Row],[Clt4]],Tableau1[[#This Row],[Clt6]])</f>
        <v>1</v>
      </c>
    </row>
    <row r="113" spans="1:16" x14ac:dyDescent="0.35">
      <c r="A113" s="91">
        <f t="shared" si="6"/>
        <v>109</v>
      </c>
      <c r="B113" s="37" t="s">
        <v>1281</v>
      </c>
      <c r="C113" s="37" t="s">
        <v>1282</v>
      </c>
      <c r="D113" s="37" t="s">
        <v>1283</v>
      </c>
      <c r="E113" s="37" t="s">
        <v>703</v>
      </c>
      <c r="F113" s="52" t="s">
        <v>648</v>
      </c>
      <c r="G113" s="92">
        <f>IF(ISBLANK(Tableau1[[#This Row],[Points]]),"",RANK(Tableau1[[#This Row],[Points]],H:H))</f>
        <v>108</v>
      </c>
      <c r="H113" s="37">
        <v>47</v>
      </c>
      <c r="I113" s="40"/>
      <c r="J113" s="88">
        <f>IF(ISBLANK(I113),,VLOOKUP(I113,Classement_points[],2,FALSE)*Paramètres!$M$4)</f>
        <v>0</v>
      </c>
      <c r="K113" s="41"/>
      <c r="L113" s="88">
        <f>IF(ISBLANK(K113),,VLOOKUP(K113,Classement_points[],2,FALSE)*Paramètres!$M$5)</f>
        <v>0</v>
      </c>
      <c r="M113" s="42"/>
      <c r="N113" s="88">
        <f>IF(ISBLANK(M113),,VLOOKUP(M113,Classement_points[],2,FALSE)*Paramètres!$M$6)</f>
        <v>0</v>
      </c>
      <c r="O113" s="89">
        <f t="shared" si="7"/>
        <v>47</v>
      </c>
      <c r="P113" s="90">
        <f>COUNTA(Tableau1[[#This Row],[Points]],Tableau1[[#This Row],[Clt2]],Tableau1[[#This Row],[Clt4]],Tableau1[[#This Row],[Clt6]])</f>
        <v>1</v>
      </c>
    </row>
    <row r="114" spans="1:16" x14ac:dyDescent="0.35">
      <c r="A114" s="91">
        <f t="shared" si="6"/>
        <v>109</v>
      </c>
      <c r="B114" s="53" t="s">
        <v>763</v>
      </c>
      <c r="C114" s="53" t="s">
        <v>764</v>
      </c>
      <c r="D114" s="53" t="s">
        <v>765</v>
      </c>
      <c r="E114" s="53" t="s">
        <v>37</v>
      </c>
      <c r="F114" s="53" t="s">
        <v>714</v>
      </c>
      <c r="G114" s="92">
        <f>IF(ISBLANK(Tableau1[[#This Row],[Points]]),"",RANK(Tableau1[[#This Row],[Points]],H:H))</f>
        <v>108</v>
      </c>
      <c r="H114" s="37">
        <v>47</v>
      </c>
      <c r="I114" s="40"/>
      <c r="J114" s="88">
        <f>IF(ISBLANK(I114),,VLOOKUP(I114,Classement_points[],2,FALSE)*Paramètres!$M$4)</f>
        <v>0</v>
      </c>
      <c r="K114" s="41"/>
      <c r="L114" s="88">
        <f>IF(ISBLANK(K114),,VLOOKUP(K114,Classement_points[],2,FALSE)*Paramètres!$M$5)</f>
        <v>0</v>
      </c>
      <c r="M114" s="42"/>
      <c r="N114" s="88">
        <f>IF(ISBLANK(M114),,VLOOKUP(M114,Classement_points[],2,FALSE)*Paramètres!$M$6)</f>
        <v>0</v>
      </c>
      <c r="O114" s="89">
        <f t="shared" si="7"/>
        <v>47</v>
      </c>
      <c r="P114" s="90">
        <f>COUNTA(Tableau1[[#This Row],[Points]],Tableau1[[#This Row],[Clt2]],Tableau1[[#This Row],[Clt4]],Tableau1[[#This Row],[Clt6]])</f>
        <v>1</v>
      </c>
    </row>
    <row r="115" spans="1:16" x14ac:dyDescent="0.35">
      <c r="A115" s="91">
        <f t="shared" si="6"/>
        <v>111</v>
      </c>
      <c r="B115" s="37" t="s">
        <v>1321</v>
      </c>
      <c r="C115" s="37" t="s">
        <v>118</v>
      </c>
      <c r="D115" s="37" t="s">
        <v>1322</v>
      </c>
      <c r="E115" s="37" t="s">
        <v>702</v>
      </c>
      <c r="F115" s="52" t="s">
        <v>648</v>
      </c>
      <c r="G115" s="92">
        <f>IF(ISBLANK(Tableau1[[#This Row],[Points]]),"",RANK(Tableau1[[#This Row],[Points]],H:H))</f>
        <v>110</v>
      </c>
      <c r="H115" s="37">
        <v>46</v>
      </c>
      <c r="I115" s="40"/>
      <c r="J115" s="88">
        <f>IF(ISBLANK(I115),,VLOOKUP(I115,Classement_points[],2,FALSE)*Paramètres!$M$4)</f>
        <v>0</v>
      </c>
      <c r="K115" s="41"/>
      <c r="L115" s="88">
        <f>IF(ISBLANK(K115),,VLOOKUP(K115,Classement_points[],2,FALSE)*Paramètres!$M$5)</f>
        <v>0</v>
      </c>
      <c r="M115" s="42"/>
      <c r="N115" s="88">
        <f>IF(ISBLANK(M115),,VLOOKUP(M115,Classement_points[],2,FALSE)*Paramètres!$M$6)</f>
        <v>0</v>
      </c>
      <c r="O115" s="89">
        <f t="shared" si="7"/>
        <v>46</v>
      </c>
      <c r="P115" s="90">
        <f>COUNTA(Tableau1[[#This Row],[Points]],Tableau1[[#This Row],[Clt2]],Tableau1[[#This Row],[Clt4]],Tableau1[[#This Row],[Clt6]])</f>
        <v>1</v>
      </c>
    </row>
    <row r="116" spans="1:16" x14ac:dyDescent="0.35">
      <c r="A116" s="91">
        <f t="shared" si="6"/>
        <v>112</v>
      </c>
      <c r="B116" s="37" t="s">
        <v>2973</v>
      </c>
      <c r="C116" s="37" t="s">
        <v>2974</v>
      </c>
      <c r="D116" s="37" t="s">
        <v>2975</v>
      </c>
      <c r="E116" s="37" t="s">
        <v>2924</v>
      </c>
      <c r="F116" s="37" t="s">
        <v>2957</v>
      </c>
      <c r="G116" s="92">
        <f>IF(ISBLANK(Tableau1[[#This Row],[Points]]),"",RANK(Tableau1[[#This Row],[Points]],H:H))</f>
        <v>111</v>
      </c>
      <c r="H116" s="37">
        <v>43</v>
      </c>
      <c r="I116" s="40"/>
      <c r="J116" s="88">
        <f>IF(ISBLANK(I116),,VLOOKUP(I116,Classement_points[],2,FALSE)*Paramètres!$M$4)</f>
        <v>0</v>
      </c>
      <c r="K116" s="41"/>
      <c r="L116" s="88">
        <f>IF(ISBLANK(K116),,VLOOKUP(K116,Classement_points[],2,FALSE)*Paramètres!$M$5)</f>
        <v>0</v>
      </c>
      <c r="M116" s="42"/>
      <c r="N116" s="88">
        <f>IF(ISBLANK(M116),,VLOOKUP(M116,Classement_points[],2,FALSE)*Paramètres!$M$6)</f>
        <v>0</v>
      </c>
      <c r="O116" s="89">
        <f t="shared" si="7"/>
        <v>43</v>
      </c>
      <c r="P116" s="90">
        <f>COUNTA(Tableau1[[#This Row],[Points]],Tableau1[[#This Row],[Clt2]],Tableau1[[#This Row],[Clt4]],Tableau1[[#This Row],[Clt6]])</f>
        <v>1</v>
      </c>
    </row>
    <row r="117" spans="1:16" x14ac:dyDescent="0.35">
      <c r="A117" s="91">
        <f t="shared" si="6"/>
        <v>113</v>
      </c>
      <c r="B117" s="37" t="s">
        <v>4031</v>
      </c>
      <c r="C117" s="37" t="s">
        <v>122</v>
      </c>
      <c r="D117" s="37" t="s">
        <v>4032</v>
      </c>
      <c r="E117" s="37" t="s">
        <v>3998</v>
      </c>
      <c r="F117" s="52" t="s">
        <v>2956</v>
      </c>
      <c r="G117" s="92">
        <f>IF(ISBLANK(Tableau1[[#This Row],[Points]]),"",RANK(Tableau1[[#This Row],[Points]],H:H))</f>
        <v>112</v>
      </c>
      <c r="H117" s="37">
        <v>40</v>
      </c>
      <c r="I117" s="40"/>
      <c r="J117" s="88">
        <f>IF(ISBLANK(I117),,VLOOKUP(I117,Classement_points[],2,FALSE)*Paramètres!$M$4)</f>
        <v>0</v>
      </c>
      <c r="K117" s="41"/>
      <c r="L117" s="88">
        <f>IF(ISBLANK(K117),,VLOOKUP(K117,Classement_points[],2,FALSE)*Paramètres!$M$5)</f>
        <v>0</v>
      </c>
      <c r="M117" s="42"/>
      <c r="N117" s="88">
        <f>IF(ISBLANK(M117),,VLOOKUP(M117,Classement_points[],2,FALSE)*Paramètres!$M$6)</f>
        <v>0</v>
      </c>
      <c r="O117" s="89">
        <f t="shared" si="7"/>
        <v>40</v>
      </c>
      <c r="P117" s="90">
        <f>COUNTA(Tableau1[[#This Row],[Points]],Tableau1[[#This Row],[Clt2]],Tableau1[[#This Row],[Clt4]],Tableau1[[#This Row],[Clt6]])</f>
        <v>1</v>
      </c>
    </row>
    <row r="118" spans="1:16" x14ac:dyDescent="0.35">
      <c r="A118" s="91">
        <f t="shared" si="6"/>
        <v>114</v>
      </c>
      <c r="B118" s="37" t="s">
        <v>4029</v>
      </c>
      <c r="C118" s="37" t="s">
        <v>177</v>
      </c>
      <c r="D118" s="37" t="s">
        <v>4030</v>
      </c>
      <c r="E118" s="37" t="s">
        <v>3989</v>
      </c>
      <c r="F118" s="52" t="s">
        <v>2956</v>
      </c>
      <c r="G118" s="92">
        <f>IF(ISBLANK(Tableau1[[#This Row],[Points]]),"",RANK(Tableau1[[#This Row],[Points]],H:H))</f>
        <v>113</v>
      </c>
      <c r="H118" s="37">
        <v>38</v>
      </c>
      <c r="I118" s="40"/>
      <c r="J118" s="88">
        <f>IF(ISBLANK(I118),,VLOOKUP(I118,Classement_points[],2,FALSE)*Paramètres!$M$4)</f>
        <v>0</v>
      </c>
      <c r="K118" s="41"/>
      <c r="L118" s="88">
        <f>IF(ISBLANK(K118),,VLOOKUP(K118,Classement_points[],2,FALSE)*Paramètres!$M$5)</f>
        <v>0</v>
      </c>
      <c r="M118" s="42"/>
      <c r="N118" s="88">
        <f>IF(ISBLANK(M118),,VLOOKUP(M118,Classement_points[],2,FALSE)*Paramètres!$M$6)</f>
        <v>0</v>
      </c>
      <c r="O118" s="89">
        <f t="shared" si="7"/>
        <v>38</v>
      </c>
      <c r="P118" s="90">
        <f>COUNTA(Tableau1[[#This Row],[Points]],Tableau1[[#This Row],[Clt2]],Tableau1[[#This Row],[Clt4]],Tableau1[[#This Row],[Clt6]])</f>
        <v>1</v>
      </c>
    </row>
    <row r="119" spans="1:16" x14ac:dyDescent="0.35">
      <c r="A119" s="91">
        <f t="shared" si="6"/>
        <v>115</v>
      </c>
      <c r="B119" s="37" t="s">
        <v>3974</v>
      </c>
      <c r="C119" s="37" t="s">
        <v>145</v>
      </c>
      <c r="D119" s="37" t="s">
        <v>3975</v>
      </c>
      <c r="E119" s="37" t="s">
        <v>3976</v>
      </c>
      <c r="F119" s="52" t="s">
        <v>2956</v>
      </c>
      <c r="G119" s="92">
        <f>IF(ISBLANK(Tableau1[[#This Row],[Points]]),"",RANK(Tableau1[[#This Row],[Points]],H:H))</f>
        <v>114</v>
      </c>
      <c r="H119" s="37">
        <v>37</v>
      </c>
      <c r="I119" s="40"/>
      <c r="J119" s="88">
        <f>IF(ISBLANK(I119),,VLOOKUP(I119,Classement_points[],2,FALSE)*Paramètres!$M$4)</f>
        <v>0</v>
      </c>
      <c r="K119" s="41"/>
      <c r="L119" s="88">
        <f>IF(ISBLANK(K119),,VLOOKUP(K119,Classement_points[],2,FALSE)*Paramètres!$M$5)</f>
        <v>0</v>
      </c>
      <c r="M119" s="42"/>
      <c r="N119" s="88">
        <f>IF(ISBLANK(M119),,VLOOKUP(M119,Classement_points[],2,FALSE)*Paramètres!$M$6)</f>
        <v>0</v>
      </c>
      <c r="O119" s="89">
        <f t="shared" si="7"/>
        <v>37</v>
      </c>
      <c r="P119" s="90">
        <f>COUNTA(Tableau1[[#This Row],[Points]],Tableau1[[#This Row],[Clt2]],Tableau1[[#This Row],[Clt4]],Tableau1[[#This Row],[Clt6]])</f>
        <v>1</v>
      </c>
    </row>
    <row r="120" spans="1:16" x14ac:dyDescent="0.35">
      <c r="A120" s="91">
        <f t="shared" si="6"/>
        <v>116</v>
      </c>
      <c r="B120" s="37" t="s">
        <v>4018</v>
      </c>
      <c r="C120" s="37" t="s">
        <v>77</v>
      </c>
      <c r="D120" s="37" t="s">
        <v>4019</v>
      </c>
      <c r="E120" s="37" t="s">
        <v>4020</v>
      </c>
      <c r="F120" s="52" t="s">
        <v>2956</v>
      </c>
      <c r="G120" s="92" t="str">
        <f>IF(ISBLANK(Tableau1[[#This Row],[Points]]),"",RANK(Tableau1[[#This Row],[Points]],H:H))</f>
        <v/>
      </c>
      <c r="H120" s="111"/>
      <c r="I120" s="40">
        <v>20</v>
      </c>
      <c r="J120" s="88">
        <f>IF(ISBLANK(I120),,VLOOKUP(I120,Classement_points[],2,FALSE)*Paramètres!$M$4)</f>
        <v>36</v>
      </c>
      <c r="K120" s="41"/>
      <c r="L120" s="88">
        <f>IF(ISBLANK(K120),,VLOOKUP(K120,Classement_points[],2,FALSE)*Paramètres!$M$5)</f>
        <v>0</v>
      </c>
      <c r="M120" s="42"/>
      <c r="N120" s="88">
        <f>IF(ISBLANK(M120),,VLOOKUP(M120,Classement_points[],2,FALSE)*Paramètres!$M$6)</f>
        <v>0</v>
      </c>
      <c r="O120" s="89">
        <f t="shared" si="7"/>
        <v>36</v>
      </c>
      <c r="P120" s="90">
        <f>COUNTA(Tableau1[[#This Row],[Points]],Tableau1[[#This Row],[Clt2]],Tableau1[[#This Row],[Clt4]],Tableau1[[#This Row],[Clt6]])</f>
        <v>1</v>
      </c>
    </row>
    <row r="121" spans="1:16" x14ac:dyDescent="0.35">
      <c r="A121" s="91">
        <f t="shared" si="6"/>
        <v>117</v>
      </c>
      <c r="B121" s="37" t="s">
        <v>3934</v>
      </c>
      <c r="C121" s="37" t="s">
        <v>1033</v>
      </c>
      <c r="D121" s="37" t="s">
        <v>3935</v>
      </c>
      <c r="E121" s="37" t="s">
        <v>3936</v>
      </c>
      <c r="F121" s="52" t="s">
        <v>2956</v>
      </c>
      <c r="G121" s="92">
        <f>IF(ISBLANK(Tableau1[[#This Row],[Points]]),"",RANK(Tableau1[[#This Row],[Points]],H:H))</f>
        <v>115</v>
      </c>
      <c r="H121" s="37">
        <v>29</v>
      </c>
      <c r="I121" s="40"/>
      <c r="J121" s="88">
        <f>IF(ISBLANK(I121),,VLOOKUP(I121,Classement_points[],2,FALSE)*Paramètres!$M$4)</f>
        <v>0</v>
      </c>
      <c r="K121" s="41"/>
      <c r="L121" s="88">
        <f>IF(ISBLANK(K121),,VLOOKUP(K121,Classement_points[],2,FALSE)*Paramètres!$M$5)</f>
        <v>0</v>
      </c>
      <c r="M121" s="42"/>
      <c r="N121" s="88">
        <f>IF(ISBLANK(M121),,VLOOKUP(M121,Classement_points[],2,FALSE)*Paramètres!$M$6)</f>
        <v>0</v>
      </c>
      <c r="O121" s="89">
        <f t="shared" si="7"/>
        <v>29</v>
      </c>
      <c r="P121" s="90">
        <f>COUNTA(Tableau1[[#This Row],[Points]],Tableau1[[#This Row],[Clt2]],Tableau1[[#This Row],[Clt4]],Tableau1[[#This Row],[Clt6]])</f>
        <v>1</v>
      </c>
    </row>
    <row r="122" spans="1:16" x14ac:dyDescent="0.35">
      <c r="A122" s="91">
        <f t="shared" si="6"/>
        <v>117</v>
      </c>
      <c r="B122" s="37" t="s">
        <v>3981</v>
      </c>
      <c r="C122" s="37" t="s">
        <v>2810</v>
      </c>
      <c r="D122" s="37" t="s">
        <v>3982</v>
      </c>
      <c r="E122" s="37" t="s">
        <v>3933</v>
      </c>
      <c r="F122" s="52" t="s">
        <v>2956</v>
      </c>
      <c r="G122" s="92">
        <f>IF(ISBLANK(Tableau1[[#This Row],[Points]]),"",RANK(Tableau1[[#This Row],[Points]],H:H))</f>
        <v>115</v>
      </c>
      <c r="H122" s="38">
        <v>29</v>
      </c>
      <c r="I122" s="40"/>
      <c r="J122" s="88">
        <f>IF(ISBLANK(I122),,VLOOKUP(I122,Classement_points[],2,FALSE)*Paramètres!$M$4)</f>
        <v>0</v>
      </c>
      <c r="K122" s="41"/>
      <c r="L122" s="88">
        <f>IF(ISBLANK(K122),,VLOOKUP(K122,Classement_points[],2,FALSE)*Paramètres!$M$5)</f>
        <v>0</v>
      </c>
      <c r="M122" s="42"/>
      <c r="N122" s="88">
        <f>IF(ISBLANK(M122),,VLOOKUP(M122,Classement_points[],2,FALSE)*Paramètres!$M$6)</f>
        <v>0</v>
      </c>
      <c r="O122" s="89">
        <f t="shared" si="7"/>
        <v>29</v>
      </c>
      <c r="P122" s="90">
        <f>COUNTA(Tableau1[[#This Row],[Points]],Tableau1[[#This Row],[Clt2]],Tableau1[[#This Row],[Clt4]],Tableau1[[#This Row],[Clt6]])</f>
        <v>1</v>
      </c>
    </row>
    <row r="123" spans="1:16" x14ac:dyDescent="0.35">
      <c r="A123" s="91">
        <f t="shared" si="6"/>
        <v>119</v>
      </c>
      <c r="B123" s="37" t="s">
        <v>3983</v>
      </c>
      <c r="C123" s="37" t="s">
        <v>3984</v>
      </c>
      <c r="D123" s="37" t="s">
        <v>841</v>
      </c>
      <c r="E123" s="37" t="s">
        <v>3963</v>
      </c>
      <c r="F123" s="52" t="s">
        <v>2956</v>
      </c>
      <c r="G123" s="92">
        <f>IF(ISBLANK(Tableau1[[#This Row],[Points]]),"",RANK(Tableau1[[#This Row],[Points]],H:H))</f>
        <v>117</v>
      </c>
      <c r="H123" s="38">
        <v>27</v>
      </c>
      <c r="I123" s="40"/>
      <c r="J123" s="88">
        <f>IF(ISBLANK(I123),,VLOOKUP(I123,Classement_points[],2,FALSE)*Paramètres!$M$4)</f>
        <v>0</v>
      </c>
      <c r="K123" s="41"/>
      <c r="L123" s="88">
        <f>IF(ISBLANK(K123),,VLOOKUP(K123,Classement_points[],2,FALSE)*Paramètres!$M$5)</f>
        <v>0</v>
      </c>
      <c r="M123" s="42"/>
      <c r="N123" s="88">
        <f>IF(ISBLANK(M123),,VLOOKUP(M123,Classement_points[],2,FALSE)*Paramètres!$M$6)</f>
        <v>0</v>
      </c>
      <c r="O123" s="89">
        <f t="shared" si="7"/>
        <v>27</v>
      </c>
      <c r="P123" s="90">
        <f>COUNTA(Tableau1[[#This Row],[Points]],Tableau1[[#This Row],[Clt2]],Tableau1[[#This Row],[Clt4]],Tableau1[[#This Row],[Clt6]])</f>
        <v>1</v>
      </c>
    </row>
    <row r="124" spans="1:16" x14ac:dyDescent="0.35">
      <c r="A124" s="91">
        <f t="shared" si="6"/>
        <v>119</v>
      </c>
      <c r="B124" s="37" t="s">
        <v>1394</v>
      </c>
      <c r="C124" s="37" t="s">
        <v>264</v>
      </c>
      <c r="D124" s="37" t="s">
        <v>1395</v>
      </c>
      <c r="E124" s="37" t="s">
        <v>682</v>
      </c>
      <c r="F124" s="52" t="s">
        <v>648</v>
      </c>
      <c r="G124" s="92">
        <f>IF(ISBLANK(Tableau1[[#This Row],[Points]]),"",RANK(Tableau1[[#This Row],[Points]],H:H))</f>
        <v>117</v>
      </c>
      <c r="H124" s="38">
        <v>27</v>
      </c>
      <c r="I124" s="40"/>
      <c r="J124" s="88">
        <f>IF(ISBLANK(I124),,VLOOKUP(I124,Classement_points[],2,FALSE)*Paramètres!$M$4)</f>
        <v>0</v>
      </c>
      <c r="K124" s="41"/>
      <c r="L124" s="88">
        <f>IF(ISBLANK(K124),,VLOOKUP(K124,Classement_points[],2,FALSE)*Paramètres!$M$5)</f>
        <v>0</v>
      </c>
      <c r="M124" s="42"/>
      <c r="N124" s="88">
        <f>IF(ISBLANK(M124),,VLOOKUP(M124,Classement_points[],2,FALSE)*Paramètres!$M$6)</f>
        <v>0</v>
      </c>
      <c r="O124" s="89">
        <f t="shared" si="7"/>
        <v>27</v>
      </c>
      <c r="P124" s="90">
        <f>COUNTA(Tableau1[[#This Row],[Points]],Tableau1[[#This Row],[Clt2]],Tableau1[[#This Row],[Clt4]],Tableau1[[#This Row],[Clt6]])</f>
        <v>1</v>
      </c>
    </row>
    <row r="125" spans="1:16" x14ac:dyDescent="0.35">
      <c r="A125" s="91">
        <f t="shared" si="6"/>
        <v>121</v>
      </c>
      <c r="B125" s="53" t="s">
        <v>754</v>
      </c>
      <c r="C125" s="53" t="s">
        <v>755</v>
      </c>
      <c r="D125" s="53" t="s">
        <v>756</v>
      </c>
      <c r="E125" s="53" t="s">
        <v>17</v>
      </c>
      <c r="F125" s="53" t="s">
        <v>714</v>
      </c>
      <c r="G125" s="92">
        <f>IF(ISBLANK(Tableau1[[#This Row],[Points]]),"",RANK(Tableau1[[#This Row],[Points]],H:H))</f>
        <v>119</v>
      </c>
      <c r="H125" s="38">
        <v>14</v>
      </c>
      <c r="I125" s="40"/>
      <c r="J125" s="88">
        <f>IF(ISBLANK(I125),,VLOOKUP(I125,Classement_points[],2,FALSE)*Paramètres!$M$4)</f>
        <v>0</v>
      </c>
      <c r="K125" s="41"/>
      <c r="L125" s="88">
        <f>IF(ISBLANK(K125),,VLOOKUP(K125,Classement_points[],2,FALSE)*Paramètres!$M$5)</f>
        <v>0</v>
      </c>
      <c r="M125" s="42"/>
      <c r="N125" s="88">
        <f>IF(ISBLANK(M125),,VLOOKUP(M125,Classement_points[],2,FALSE)*Paramètres!$M$6)</f>
        <v>0</v>
      </c>
      <c r="O125" s="89">
        <f t="shared" si="7"/>
        <v>14</v>
      </c>
      <c r="P125" s="90">
        <f>COUNTA(Tableau1[[#This Row],[Points]],Tableau1[[#This Row],[Clt2]],Tableau1[[#This Row],[Clt4]],Tableau1[[#This Row],[Clt6]])</f>
        <v>1</v>
      </c>
    </row>
    <row r="126" spans="1:16" x14ac:dyDescent="0.35">
      <c r="A126" s="91">
        <f t="shared" si="6"/>
        <v>122</v>
      </c>
      <c r="B126" s="53" t="s">
        <v>733</v>
      </c>
      <c r="C126" s="53" t="s">
        <v>441</v>
      </c>
      <c r="D126" s="53" t="s">
        <v>442</v>
      </c>
      <c r="E126" s="53" t="s">
        <v>37</v>
      </c>
      <c r="F126" s="53" t="s">
        <v>714</v>
      </c>
      <c r="G126" s="92">
        <f>IF(ISBLANK(Tableau1[[#This Row],[Points]]),"",RANK(Tableau1[[#This Row],[Points]],H:H))</f>
        <v>120</v>
      </c>
      <c r="H126" s="38">
        <v>11</v>
      </c>
      <c r="I126" s="40"/>
      <c r="J126" s="88">
        <f>IF(ISBLANK(I126),,VLOOKUP(I126,Classement_points[],2,FALSE)*Paramètres!$M$4)</f>
        <v>0</v>
      </c>
      <c r="K126" s="41"/>
      <c r="L126" s="88">
        <f>IF(ISBLANK(K126),,VLOOKUP(K126,Classement_points[],2,FALSE)*Paramètres!$M$5)</f>
        <v>0</v>
      </c>
      <c r="M126" s="42"/>
      <c r="N126" s="88">
        <f>IF(ISBLANK(M126),,VLOOKUP(M126,Classement_points[],2,FALSE)*Paramètres!$M$6)</f>
        <v>0</v>
      </c>
      <c r="O126" s="89">
        <f t="shared" si="7"/>
        <v>11</v>
      </c>
      <c r="P126" s="90">
        <f>COUNTA(Tableau1[[#This Row],[Points]],Tableau1[[#This Row],[Clt2]],Tableau1[[#This Row],[Clt4]],Tableau1[[#This Row],[Clt6]])</f>
        <v>1</v>
      </c>
    </row>
    <row r="127" spans="1:16" x14ac:dyDescent="0.35">
      <c r="A127" s="91">
        <f t="shared" si="6"/>
        <v>122</v>
      </c>
      <c r="B127" s="37" t="s">
        <v>1340</v>
      </c>
      <c r="C127" s="37" t="s">
        <v>1341</v>
      </c>
      <c r="D127" s="37" t="s">
        <v>1342</v>
      </c>
      <c r="E127" s="37" t="s">
        <v>709</v>
      </c>
      <c r="F127" s="52" t="s">
        <v>648</v>
      </c>
      <c r="G127" s="92">
        <f>IF(ISBLANK(Tableau1[[#This Row],[Points]]),"",RANK(Tableau1[[#This Row],[Points]],H:H))</f>
        <v>120</v>
      </c>
      <c r="H127" s="38">
        <v>11</v>
      </c>
      <c r="I127" s="40"/>
      <c r="J127" s="88">
        <f>IF(ISBLANK(I127),,VLOOKUP(I127,Classement_points[],2,FALSE)*Paramètres!$M$4)</f>
        <v>0</v>
      </c>
      <c r="K127" s="41"/>
      <c r="L127" s="88">
        <f>IF(ISBLANK(K127),,VLOOKUP(K127,Classement_points[],2,FALSE)*Paramètres!$M$5)</f>
        <v>0</v>
      </c>
      <c r="M127" s="42"/>
      <c r="N127" s="88">
        <f>IF(ISBLANK(M127),,VLOOKUP(M127,Classement_points[],2,FALSE)*Paramètres!$M$6)</f>
        <v>0</v>
      </c>
      <c r="O127" s="89">
        <f t="shared" si="7"/>
        <v>11</v>
      </c>
      <c r="P127" s="90">
        <f>COUNTA(Tableau1[[#This Row],[Points]],Tableau1[[#This Row],[Clt2]],Tableau1[[#This Row],[Clt4]],Tableau1[[#This Row],[Clt6]])</f>
        <v>1</v>
      </c>
    </row>
    <row r="128" spans="1:16" x14ac:dyDescent="0.35">
      <c r="A128" s="91">
        <f t="shared" si="6"/>
        <v>124</v>
      </c>
      <c r="B128" s="53" t="s">
        <v>796</v>
      </c>
      <c r="C128" s="53" t="s">
        <v>244</v>
      </c>
      <c r="D128" s="53" t="s">
        <v>797</v>
      </c>
      <c r="E128" s="53" t="s">
        <v>17</v>
      </c>
      <c r="F128" s="53" t="s">
        <v>714</v>
      </c>
      <c r="G128" s="92">
        <f>IF(ISBLANK(Tableau1[[#This Row],[Points]]),"",RANK(Tableau1[[#This Row],[Points]],H:H))</f>
        <v>122</v>
      </c>
      <c r="H128" s="112">
        <v>8</v>
      </c>
      <c r="I128" s="40"/>
      <c r="J128" s="88">
        <f>IF(ISBLANK(I128),,VLOOKUP(I128,Classement_points[],2,FALSE)*Paramètres!$M$4)</f>
        <v>0</v>
      </c>
      <c r="K128" s="41"/>
      <c r="L128" s="88">
        <f>IF(ISBLANK(K128),,VLOOKUP(K128,Classement_points[],2,FALSE)*Paramètres!$M$5)</f>
        <v>0</v>
      </c>
      <c r="M128" s="42"/>
      <c r="N128" s="88">
        <f>IF(ISBLANK(M128),,VLOOKUP(M128,Classement_points[],2,FALSE)*Paramètres!$M$6)</f>
        <v>0</v>
      </c>
      <c r="O128" s="89">
        <f t="shared" si="7"/>
        <v>8</v>
      </c>
      <c r="P128" s="90">
        <f>COUNTA(Tableau1[[#This Row],[Points]],Tableau1[[#This Row],[Clt2]],Tableau1[[#This Row],[Clt4]],Tableau1[[#This Row],[Clt6]])</f>
        <v>1</v>
      </c>
    </row>
    <row r="129" spans="1:16" x14ac:dyDescent="0.35">
      <c r="A129" s="91">
        <f t="shared" si="6"/>
        <v>125</v>
      </c>
      <c r="B129" s="37" t="s">
        <v>3948</v>
      </c>
      <c r="C129" s="37" t="s">
        <v>3949</v>
      </c>
      <c r="D129" s="37" t="s">
        <v>3950</v>
      </c>
      <c r="E129" s="37" t="s">
        <v>3943</v>
      </c>
      <c r="F129" s="52" t="s">
        <v>2956</v>
      </c>
      <c r="G129" s="92">
        <f>IF(ISBLANK(Tableau1[[#This Row],[Points]]),"",RANK(Tableau1[[#This Row],[Points]],H:H))</f>
        <v>123</v>
      </c>
      <c r="H129" s="112">
        <v>1</v>
      </c>
      <c r="I129" s="40"/>
      <c r="J129" s="88">
        <f>IF(ISBLANK(I129),,VLOOKUP(I129,Classement_points[],2,FALSE)*Paramètres!$M$4)</f>
        <v>0</v>
      </c>
      <c r="K129" s="41"/>
      <c r="L129" s="88">
        <f>IF(ISBLANK(K129),,VLOOKUP(K129,Classement_points[],2,FALSE)*Paramètres!$M$5)</f>
        <v>0</v>
      </c>
      <c r="M129" s="42"/>
      <c r="N129" s="88">
        <f>IF(ISBLANK(M129),,VLOOKUP(M129,Classement_points[],2,FALSE)*Paramètres!$M$6)</f>
        <v>0</v>
      </c>
      <c r="O129" s="89">
        <f t="shared" si="7"/>
        <v>1</v>
      </c>
      <c r="P129" s="90">
        <f>COUNTA(Tableau1[[#This Row],[Points]],Tableau1[[#This Row],[Clt2]],Tableau1[[#This Row],[Clt4]],Tableau1[[#This Row],[Clt6]])</f>
        <v>1</v>
      </c>
    </row>
    <row r="130" spans="1:16" x14ac:dyDescent="0.35">
      <c r="A130" s="91">
        <f t="shared" si="6"/>
        <v>126</v>
      </c>
      <c r="B130" s="37" t="s">
        <v>3017</v>
      </c>
      <c r="C130" s="37" t="s">
        <v>998</v>
      </c>
      <c r="D130" s="37" t="s">
        <v>3018</v>
      </c>
      <c r="E130" s="37" t="s">
        <v>2929</v>
      </c>
      <c r="F130" s="37" t="s">
        <v>2957</v>
      </c>
      <c r="G130" s="92" t="str">
        <f>IF(ISBLANK(Tableau1[[#This Row],[Points]]),"",RANK(Tableau1[[#This Row],[Points]],H:H))</f>
        <v/>
      </c>
      <c r="H130" s="39"/>
      <c r="I130" s="40"/>
      <c r="J130" s="88">
        <f>IF(ISBLANK(I130),,VLOOKUP(I130,Classement_points[],2,FALSE)*Paramètres!$M$4)</f>
        <v>0</v>
      </c>
      <c r="K130" s="41"/>
      <c r="L130" s="88">
        <f>IF(ISBLANK(K130),,VLOOKUP(K130,Classement_points[],2,FALSE)*Paramètres!$M$5)</f>
        <v>0</v>
      </c>
      <c r="M130" s="42"/>
      <c r="N130" s="88">
        <f>IF(ISBLANK(M130),,VLOOKUP(M130,Classement_points[],2,FALSE)*Paramètres!$M$6)</f>
        <v>0</v>
      </c>
      <c r="O130" s="89">
        <f t="shared" si="7"/>
        <v>0</v>
      </c>
      <c r="P130" s="90">
        <f>COUNTA(Tableau1[[#This Row],[Points]],Tableau1[[#This Row],[Clt2]],Tableau1[[#This Row],[Clt4]],Tableau1[[#This Row],[Clt6]])</f>
        <v>0</v>
      </c>
    </row>
    <row r="131" spans="1:16" x14ac:dyDescent="0.35">
      <c r="A131" s="91">
        <f t="shared" si="6"/>
        <v>126</v>
      </c>
      <c r="B131" s="53" t="s">
        <v>726</v>
      </c>
      <c r="C131" s="53" t="s">
        <v>727</v>
      </c>
      <c r="D131" s="53" t="s">
        <v>728</v>
      </c>
      <c r="E131" s="53" t="s">
        <v>380</v>
      </c>
      <c r="F131" s="53" t="s">
        <v>714</v>
      </c>
      <c r="G131" s="92" t="str">
        <f>IF(ISBLANK(Tableau1[[#This Row],[Points]]),"",RANK(Tableau1[[#This Row],[Points]],H:H))</f>
        <v/>
      </c>
      <c r="H131" s="39"/>
      <c r="I131" s="40"/>
      <c r="J131" s="88">
        <f>IF(ISBLANK(I131),,VLOOKUP(I131,Classement_points[],2,FALSE)*Paramètres!$M$4)</f>
        <v>0</v>
      </c>
      <c r="K131" s="41"/>
      <c r="L131" s="88">
        <f>IF(ISBLANK(K131),,VLOOKUP(K131,Classement_points[],2,FALSE)*Paramètres!$M$5)</f>
        <v>0</v>
      </c>
      <c r="M131" s="42"/>
      <c r="N131" s="88">
        <f>IF(ISBLANK(M131),,VLOOKUP(M131,Classement_points[],2,FALSE)*Paramètres!$M$6)</f>
        <v>0</v>
      </c>
      <c r="O131" s="89">
        <f t="shared" si="7"/>
        <v>0</v>
      </c>
      <c r="P131" s="90">
        <f>COUNTA(Tableau1[[#This Row],[Points]],Tableau1[[#This Row],[Clt2]],Tableau1[[#This Row],[Clt4]],Tableau1[[#This Row],[Clt6]])</f>
        <v>0</v>
      </c>
    </row>
    <row r="132" spans="1:16" x14ac:dyDescent="0.35">
      <c r="A132" s="91">
        <f t="shared" si="6"/>
        <v>126</v>
      </c>
      <c r="B132" s="37" t="s">
        <v>2995</v>
      </c>
      <c r="C132" s="37" t="s">
        <v>2996</v>
      </c>
      <c r="D132" s="37" t="s">
        <v>2997</v>
      </c>
      <c r="E132" s="37" t="s">
        <v>2948</v>
      </c>
      <c r="F132" s="37" t="s">
        <v>2957</v>
      </c>
      <c r="G132" s="92" t="str">
        <f>IF(ISBLANK(Tableau1[[#This Row],[Points]]),"",RANK(Tableau1[[#This Row],[Points]],H:H))</f>
        <v/>
      </c>
      <c r="H132" s="39"/>
      <c r="I132" s="40"/>
      <c r="J132" s="88">
        <f>IF(ISBLANK(I132),,VLOOKUP(I132,Classement_points[],2,FALSE)*Paramètres!$M$4)</f>
        <v>0</v>
      </c>
      <c r="K132" s="41"/>
      <c r="L132" s="88">
        <f>IF(ISBLANK(K132),,VLOOKUP(K132,Classement_points[],2,FALSE)*Paramètres!$M$5)</f>
        <v>0</v>
      </c>
      <c r="M132" s="42"/>
      <c r="N132" s="88">
        <f>IF(ISBLANK(M132),,VLOOKUP(M132,Classement_points[],2,FALSE)*Paramètres!$M$6)</f>
        <v>0</v>
      </c>
      <c r="O132" s="89">
        <f t="shared" si="7"/>
        <v>0</v>
      </c>
      <c r="P132" s="90">
        <f>COUNTA(Tableau1[[#This Row],[Points]],Tableau1[[#This Row],[Clt2]],Tableau1[[#This Row],[Clt4]],Tableau1[[#This Row],[Clt6]])</f>
        <v>0</v>
      </c>
    </row>
    <row r="133" spans="1:16" x14ac:dyDescent="0.35">
      <c r="A133" s="91">
        <f t="shared" ref="A133:A164" si="8">RANK(O133,O:O)</f>
        <v>126</v>
      </c>
      <c r="B133" s="37" t="s">
        <v>1244</v>
      </c>
      <c r="C133" s="37" t="s">
        <v>1245</v>
      </c>
      <c r="D133" s="37" t="s">
        <v>1246</v>
      </c>
      <c r="E133" s="37" t="s">
        <v>653</v>
      </c>
      <c r="F133" s="52" t="s">
        <v>648</v>
      </c>
      <c r="G133" s="92" t="str">
        <f>IF(ISBLANK(Tableau1[[#This Row],[Points]]),"",RANK(Tableau1[[#This Row],[Points]],H:H))</f>
        <v/>
      </c>
      <c r="H133" s="39"/>
      <c r="I133" s="40"/>
      <c r="J133" s="88">
        <f>IF(ISBLANK(I133),,VLOOKUP(I133,Classement_points[],2,FALSE)*Paramètres!$M$4)</f>
        <v>0</v>
      </c>
      <c r="K133" s="41"/>
      <c r="L133" s="88">
        <f>IF(ISBLANK(K133),,VLOOKUP(K133,Classement_points[],2,FALSE)*Paramètres!$M$5)</f>
        <v>0</v>
      </c>
      <c r="M133" s="42"/>
      <c r="N133" s="88">
        <f>IF(ISBLANK(M133),,VLOOKUP(M133,Classement_points[],2,FALSE)*Paramètres!$M$6)</f>
        <v>0</v>
      </c>
      <c r="O133" s="89">
        <f t="shared" ref="O133:O164" si="9">H133+J133+L133+N133</f>
        <v>0</v>
      </c>
      <c r="P133" s="90">
        <f>COUNTA(Tableau1[[#This Row],[Points]],Tableau1[[#This Row],[Clt2]],Tableau1[[#This Row],[Clt4]],Tableau1[[#This Row],[Clt6]])</f>
        <v>0</v>
      </c>
    </row>
    <row r="134" spans="1:16" x14ac:dyDescent="0.35">
      <c r="A134" s="91">
        <f t="shared" si="8"/>
        <v>126</v>
      </c>
      <c r="B134" s="37" t="s">
        <v>3029</v>
      </c>
      <c r="C134" s="37" t="s">
        <v>3030</v>
      </c>
      <c r="D134" s="37" t="s">
        <v>3031</v>
      </c>
      <c r="E134" s="37" t="s">
        <v>2941</v>
      </c>
      <c r="F134" s="37" t="s">
        <v>2957</v>
      </c>
      <c r="G134" s="92" t="str">
        <f>IF(ISBLANK(Tableau1[[#This Row],[Points]]),"",RANK(Tableau1[[#This Row],[Points]],H:H))</f>
        <v/>
      </c>
      <c r="H134" s="39"/>
      <c r="I134" s="40"/>
      <c r="J134" s="88">
        <f>IF(ISBLANK(I134),,VLOOKUP(I134,Classement_points[],2,FALSE)*Paramètres!$M$4)</f>
        <v>0</v>
      </c>
      <c r="K134" s="41"/>
      <c r="L134" s="88">
        <f>IF(ISBLANK(K134),,VLOOKUP(K134,Classement_points[],2,FALSE)*Paramètres!$M$5)</f>
        <v>0</v>
      </c>
      <c r="M134" s="42"/>
      <c r="N134" s="88">
        <f>IF(ISBLANK(M134),,VLOOKUP(M134,Classement_points[],2,FALSE)*Paramètres!$M$6)</f>
        <v>0</v>
      </c>
      <c r="O134" s="89">
        <f t="shared" si="9"/>
        <v>0</v>
      </c>
      <c r="P134" s="90">
        <f>COUNTA(Tableau1[[#This Row],[Points]],Tableau1[[#This Row],[Clt2]],Tableau1[[#This Row],[Clt4]],Tableau1[[#This Row],[Clt6]])</f>
        <v>0</v>
      </c>
    </row>
    <row r="135" spans="1:16" x14ac:dyDescent="0.35">
      <c r="A135" s="91">
        <f t="shared" si="8"/>
        <v>126</v>
      </c>
      <c r="B135" s="53" t="s">
        <v>729</v>
      </c>
      <c r="C135" s="53" t="s">
        <v>730</v>
      </c>
      <c r="D135" s="53" t="s">
        <v>731</v>
      </c>
      <c r="E135" s="53" t="s">
        <v>724</v>
      </c>
      <c r="F135" s="53" t="s">
        <v>714</v>
      </c>
      <c r="G135" s="92" t="str">
        <f>IF(ISBLANK(Tableau1[[#This Row],[Points]]),"",RANK(Tableau1[[#This Row],[Points]],H:H))</f>
        <v/>
      </c>
      <c r="H135" s="39"/>
      <c r="I135" s="40"/>
      <c r="J135" s="88">
        <f>IF(ISBLANK(I135),,VLOOKUP(I135,Classement_points[],2,FALSE)*Paramètres!$M$4)</f>
        <v>0</v>
      </c>
      <c r="K135" s="41"/>
      <c r="L135" s="88">
        <f>IF(ISBLANK(K135),,VLOOKUP(K135,Classement_points[],2,FALSE)*Paramètres!$M$5)</f>
        <v>0</v>
      </c>
      <c r="M135" s="42"/>
      <c r="N135" s="88">
        <f>IF(ISBLANK(M135),,VLOOKUP(M135,Classement_points[],2,FALSE)*Paramètres!$M$6)</f>
        <v>0</v>
      </c>
      <c r="O135" s="89">
        <f t="shared" si="9"/>
        <v>0</v>
      </c>
      <c r="P135" s="90">
        <f>COUNTA(Tableau1[[#This Row],[Points]],Tableau1[[#This Row],[Clt2]],Tableau1[[#This Row],[Clt4]],Tableau1[[#This Row],[Clt6]])</f>
        <v>0</v>
      </c>
    </row>
    <row r="136" spans="1:16" x14ac:dyDescent="0.35">
      <c r="A136" s="91">
        <f t="shared" si="8"/>
        <v>126</v>
      </c>
      <c r="B136" s="37" t="s">
        <v>3003</v>
      </c>
      <c r="C136" s="37" t="s">
        <v>77</v>
      </c>
      <c r="D136" s="37" t="s">
        <v>3004</v>
      </c>
      <c r="E136" s="37" t="s">
        <v>2917</v>
      </c>
      <c r="F136" s="37" t="s">
        <v>2957</v>
      </c>
      <c r="G136" s="92" t="str">
        <f>IF(ISBLANK(Tableau1[[#This Row],[Points]]),"",RANK(Tableau1[[#This Row],[Points]],H:H))</f>
        <v/>
      </c>
      <c r="H136" s="39"/>
      <c r="I136" s="40"/>
      <c r="J136" s="88">
        <f>IF(ISBLANK(I136),,VLOOKUP(I136,Classement_points[],2,FALSE)*Paramètres!$M$4)</f>
        <v>0</v>
      </c>
      <c r="K136" s="41"/>
      <c r="L136" s="88">
        <f>IF(ISBLANK(K136),,VLOOKUP(K136,Classement_points[],2,FALSE)*Paramètres!$M$5)</f>
        <v>0</v>
      </c>
      <c r="M136" s="42"/>
      <c r="N136" s="88">
        <f>IF(ISBLANK(M136),,VLOOKUP(M136,Classement_points[],2,FALSE)*Paramètres!$M$6)</f>
        <v>0</v>
      </c>
      <c r="O136" s="89">
        <f t="shared" si="9"/>
        <v>0</v>
      </c>
      <c r="P136" s="90">
        <f>COUNTA(Tableau1[[#This Row],[Points]],Tableau1[[#This Row],[Clt2]],Tableau1[[#This Row],[Clt4]],Tableau1[[#This Row],[Clt6]])</f>
        <v>0</v>
      </c>
    </row>
    <row r="137" spans="1:16" x14ac:dyDescent="0.35">
      <c r="A137" s="91">
        <f t="shared" si="8"/>
        <v>126</v>
      </c>
      <c r="B137" s="37" t="s">
        <v>1253</v>
      </c>
      <c r="C137" s="37" t="s">
        <v>288</v>
      </c>
      <c r="D137" s="37" t="s">
        <v>1254</v>
      </c>
      <c r="E137" s="37" t="s">
        <v>709</v>
      </c>
      <c r="F137" s="52" t="s">
        <v>648</v>
      </c>
      <c r="G137" s="92" t="str">
        <f>IF(ISBLANK(Tableau1[[#This Row],[Points]]),"",RANK(Tableau1[[#This Row],[Points]],H:H))</f>
        <v/>
      </c>
      <c r="H137" s="39"/>
      <c r="I137" s="40"/>
      <c r="J137" s="88">
        <f>IF(ISBLANK(I137),,VLOOKUP(I137,Classement_points[],2,FALSE)*Paramètres!$M$4)</f>
        <v>0</v>
      </c>
      <c r="K137" s="41"/>
      <c r="L137" s="88">
        <f>IF(ISBLANK(K137),,VLOOKUP(K137,Classement_points[],2,FALSE)*Paramètres!$M$5)</f>
        <v>0</v>
      </c>
      <c r="M137" s="42"/>
      <c r="N137" s="88">
        <f>IF(ISBLANK(M137),,VLOOKUP(M137,Classement_points[],2,FALSE)*Paramètres!$M$6)</f>
        <v>0</v>
      </c>
      <c r="O137" s="89">
        <f t="shared" si="9"/>
        <v>0</v>
      </c>
      <c r="P137" s="90">
        <f>COUNTA(Tableau1[[#This Row],[Points]],Tableau1[[#This Row],[Clt2]],Tableau1[[#This Row],[Clt4]],Tableau1[[#This Row],[Clt6]])</f>
        <v>0</v>
      </c>
    </row>
    <row r="138" spans="1:16" x14ac:dyDescent="0.35">
      <c r="A138" s="91">
        <f t="shared" si="8"/>
        <v>126</v>
      </c>
      <c r="B138" s="37" t="s">
        <v>1258</v>
      </c>
      <c r="C138" s="37" t="s">
        <v>221</v>
      </c>
      <c r="D138" s="37" t="s">
        <v>1259</v>
      </c>
      <c r="E138" s="37" t="s">
        <v>653</v>
      </c>
      <c r="F138" s="52" t="s">
        <v>648</v>
      </c>
      <c r="G138" s="92" t="str">
        <f>IF(ISBLANK(Tableau1[[#This Row],[Points]]),"",RANK(Tableau1[[#This Row],[Points]],H:H))</f>
        <v/>
      </c>
      <c r="H138" s="39"/>
      <c r="I138" s="40"/>
      <c r="J138" s="88">
        <f>IF(ISBLANK(I138),,VLOOKUP(I138,Classement_points[],2,FALSE)*Paramètres!$M$4)</f>
        <v>0</v>
      </c>
      <c r="K138" s="41"/>
      <c r="L138" s="88">
        <f>IF(ISBLANK(K138),,VLOOKUP(K138,Classement_points[],2,FALSE)*Paramètres!$M$5)</f>
        <v>0</v>
      </c>
      <c r="M138" s="42"/>
      <c r="N138" s="88">
        <f>IF(ISBLANK(M138),,VLOOKUP(M138,Classement_points[],2,FALSE)*Paramètres!$M$6)</f>
        <v>0</v>
      </c>
      <c r="O138" s="89">
        <f t="shared" si="9"/>
        <v>0</v>
      </c>
      <c r="P138" s="90">
        <f>COUNTA(Tableau1[[#This Row],[Points]],Tableau1[[#This Row],[Clt2]],Tableau1[[#This Row],[Clt4]],Tableau1[[#This Row],[Clt6]])</f>
        <v>0</v>
      </c>
    </row>
    <row r="139" spans="1:16" x14ac:dyDescent="0.35">
      <c r="A139" s="91">
        <f t="shared" si="8"/>
        <v>126</v>
      </c>
      <c r="B139" s="37" t="s">
        <v>3049</v>
      </c>
      <c r="C139" s="37" t="s">
        <v>3050</v>
      </c>
      <c r="D139" s="37" t="s">
        <v>279</v>
      </c>
      <c r="E139" s="37" t="s">
        <v>2920</v>
      </c>
      <c r="F139" s="37" t="s">
        <v>2957</v>
      </c>
      <c r="G139" s="92" t="str">
        <f>IF(ISBLANK(Tableau1[[#This Row],[Points]]),"",RANK(Tableau1[[#This Row],[Points]],H:H))</f>
        <v/>
      </c>
      <c r="H139" s="39"/>
      <c r="I139" s="40"/>
      <c r="J139" s="88">
        <f>IF(ISBLANK(I139),,VLOOKUP(I139,Classement_points[],2,FALSE)*Paramètres!$M$4)</f>
        <v>0</v>
      </c>
      <c r="K139" s="41"/>
      <c r="L139" s="88">
        <f>IF(ISBLANK(K139),,VLOOKUP(K139,Classement_points[],2,FALSE)*Paramètres!$M$5)</f>
        <v>0</v>
      </c>
      <c r="M139" s="42"/>
      <c r="N139" s="88">
        <f>IF(ISBLANK(M139),,VLOOKUP(M139,Classement_points[],2,FALSE)*Paramètres!$M$6)</f>
        <v>0</v>
      </c>
      <c r="O139" s="89">
        <f t="shared" si="9"/>
        <v>0</v>
      </c>
      <c r="P139" s="90">
        <f>COUNTA(Tableau1[[#This Row],[Points]],Tableau1[[#This Row],[Clt2]],Tableau1[[#This Row],[Clt4]],Tableau1[[#This Row],[Clt6]])</f>
        <v>0</v>
      </c>
    </row>
    <row r="140" spans="1:16" x14ac:dyDescent="0.35">
      <c r="A140" s="91">
        <f t="shared" si="8"/>
        <v>126</v>
      </c>
      <c r="B140" s="37" t="s">
        <v>1260</v>
      </c>
      <c r="C140" s="37" t="s">
        <v>767</v>
      </c>
      <c r="D140" s="37" t="s">
        <v>1261</v>
      </c>
      <c r="E140" s="37" t="s">
        <v>679</v>
      </c>
      <c r="F140" s="52" t="s">
        <v>648</v>
      </c>
      <c r="G140" s="92" t="str">
        <f>IF(ISBLANK(Tableau1[[#This Row],[Points]]),"",RANK(Tableau1[[#This Row],[Points]],H:H))</f>
        <v/>
      </c>
      <c r="H140" s="39"/>
      <c r="I140" s="40"/>
      <c r="J140" s="88">
        <f>IF(ISBLANK(I140),,VLOOKUP(I140,Classement_points[],2,FALSE)*Paramètres!$M$4)</f>
        <v>0</v>
      </c>
      <c r="K140" s="41"/>
      <c r="L140" s="88">
        <f>IF(ISBLANK(K140),,VLOOKUP(K140,Classement_points[],2,FALSE)*Paramètres!$M$5)</f>
        <v>0</v>
      </c>
      <c r="M140" s="42"/>
      <c r="N140" s="88">
        <f>IF(ISBLANK(M140),,VLOOKUP(M140,Classement_points[],2,FALSE)*Paramètres!$M$6)</f>
        <v>0</v>
      </c>
      <c r="O140" s="89">
        <f t="shared" si="9"/>
        <v>0</v>
      </c>
      <c r="P140" s="90">
        <f>COUNTA(Tableau1[[#This Row],[Points]],Tableau1[[#This Row],[Clt2]],Tableau1[[#This Row],[Clt4]],Tableau1[[#This Row],[Clt6]])</f>
        <v>0</v>
      </c>
    </row>
    <row r="141" spans="1:16" x14ac:dyDescent="0.35">
      <c r="A141" s="91">
        <f t="shared" si="8"/>
        <v>126</v>
      </c>
      <c r="B141" s="37" t="s">
        <v>3954</v>
      </c>
      <c r="C141" s="37" t="s">
        <v>1285</v>
      </c>
      <c r="D141" s="37" t="s">
        <v>3955</v>
      </c>
      <c r="E141" s="37" t="s">
        <v>3956</v>
      </c>
      <c r="F141" s="52" t="s">
        <v>2956</v>
      </c>
      <c r="G141" s="92" t="str">
        <f>IF(ISBLANK(Tableau1[[#This Row],[Points]]),"",RANK(Tableau1[[#This Row],[Points]],H:H))</f>
        <v/>
      </c>
      <c r="H141" s="39"/>
      <c r="I141" s="40"/>
      <c r="J141" s="88">
        <f>IF(ISBLANK(I141),,VLOOKUP(I141,Classement_points[],2,FALSE)*Paramètres!$M$4)</f>
        <v>0</v>
      </c>
      <c r="K141" s="41"/>
      <c r="L141" s="88">
        <f>IF(ISBLANK(K141),,VLOOKUP(K141,Classement_points[],2,FALSE)*Paramètres!$M$5)</f>
        <v>0</v>
      </c>
      <c r="M141" s="42"/>
      <c r="N141" s="88">
        <f>IF(ISBLANK(M141),,VLOOKUP(M141,Classement_points[],2,FALSE)*Paramètres!$M$6)</f>
        <v>0</v>
      </c>
      <c r="O141" s="89">
        <f t="shared" si="9"/>
        <v>0</v>
      </c>
      <c r="P141" s="90">
        <f>COUNTA(Tableau1[[#This Row],[Points]],Tableau1[[#This Row],[Clt2]],Tableau1[[#This Row],[Clt4]],Tableau1[[#This Row],[Clt6]])</f>
        <v>0</v>
      </c>
    </row>
    <row r="142" spans="1:16" x14ac:dyDescent="0.35">
      <c r="A142" s="91">
        <f t="shared" si="8"/>
        <v>126</v>
      </c>
      <c r="B142" s="53" t="s">
        <v>734</v>
      </c>
      <c r="C142" s="53" t="s">
        <v>735</v>
      </c>
      <c r="D142" s="53" t="s">
        <v>70</v>
      </c>
      <c r="E142" s="53" t="s">
        <v>40</v>
      </c>
      <c r="F142" s="53" t="s">
        <v>714</v>
      </c>
      <c r="G142" s="92" t="str">
        <f>IF(ISBLANK(Tableau1[[#This Row],[Points]]),"",RANK(Tableau1[[#This Row],[Points]],H:H))</f>
        <v/>
      </c>
      <c r="H142" s="39"/>
      <c r="I142" s="40"/>
      <c r="J142" s="88">
        <f>IF(ISBLANK(I142),,VLOOKUP(I142,Classement_points[],2,FALSE)*Paramètres!$M$4)</f>
        <v>0</v>
      </c>
      <c r="K142" s="41"/>
      <c r="L142" s="88">
        <f>IF(ISBLANK(K142),,VLOOKUP(K142,Classement_points[],2,FALSE)*Paramètres!$M$5)</f>
        <v>0</v>
      </c>
      <c r="M142" s="42"/>
      <c r="N142" s="88">
        <f>IF(ISBLANK(M142),,VLOOKUP(M142,Classement_points[],2,FALSE)*Paramètres!$M$6)</f>
        <v>0</v>
      </c>
      <c r="O142" s="89">
        <f t="shared" si="9"/>
        <v>0</v>
      </c>
      <c r="P142" s="90">
        <f>COUNTA(Tableau1[[#This Row],[Points]],Tableau1[[#This Row],[Clt2]],Tableau1[[#This Row],[Clt4]],Tableau1[[#This Row],[Clt6]])</f>
        <v>0</v>
      </c>
    </row>
    <row r="143" spans="1:16" x14ac:dyDescent="0.35">
      <c r="A143" s="91">
        <f t="shared" si="8"/>
        <v>126</v>
      </c>
      <c r="B143" s="53" t="s">
        <v>438</v>
      </c>
      <c r="C143" s="53" t="s">
        <v>439</v>
      </c>
      <c r="D143" s="53" t="s">
        <v>440</v>
      </c>
      <c r="E143" s="53" t="s">
        <v>17</v>
      </c>
      <c r="F143" s="53" t="s">
        <v>714</v>
      </c>
      <c r="G143" s="92" t="str">
        <f>IF(ISBLANK(Tableau1[[#This Row],[Points]]),"",RANK(Tableau1[[#This Row],[Points]],H:H))</f>
        <v/>
      </c>
      <c r="H143" s="39"/>
      <c r="I143" s="40"/>
      <c r="J143" s="88">
        <f>IF(ISBLANK(I143),,VLOOKUP(I143,Classement_points[],2,FALSE)*Paramètres!$M$4)</f>
        <v>0</v>
      </c>
      <c r="K143" s="41"/>
      <c r="L143" s="88">
        <f>IF(ISBLANK(K143),,VLOOKUP(K143,Classement_points[],2,FALSE)*Paramètres!$M$5)</f>
        <v>0</v>
      </c>
      <c r="M143" s="42"/>
      <c r="N143" s="88">
        <f>IF(ISBLANK(M143),,VLOOKUP(M143,Classement_points[],2,FALSE)*Paramètres!$M$6)</f>
        <v>0</v>
      </c>
      <c r="O143" s="89">
        <f t="shared" si="9"/>
        <v>0</v>
      </c>
      <c r="P143" s="90">
        <f>COUNTA(Tableau1[[#This Row],[Points]],Tableau1[[#This Row],[Clt2]],Tableau1[[#This Row],[Clt4]],Tableau1[[#This Row],[Clt6]])</f>
        <v>0</v>
      </c>
    </row>
    <row r="144" spans="1:16" x14ac:dyDescent="0.35">
      <c r="A144" s="91">
        <f t="shared" si="8"/>
        <v>126</v>
      </c>
      <c r="B144" s="37" t="s">
        <v>1270</v>
      </c>
      <c r="C144" s="37" t="s">
        <v>1271</v>
      </c>
      <c r="D144" s="37" t="s">
        <v>1272</v>
      </c>
      <c r="E144" s="37" t="s">
        <v>664</v>
      </c>
      <c r="F144" s="52" t="s">
        <v>648</v>
      </c>
      <c r="G144" s="92" t="str">
        <f>IF(ISBLANK(Tableau1[[#This Row],[Points]]),"",RANK(Tableau1[[#This Row],[Points]],H:H))</f>
        <v/>
      </c>
      <c r="H144" s="39"/>
      <c r="I144" s="40"/>
      <c r="J144" s="88">
        <f>IF(ISBLANK(I144),,VLOOKUP(I144,Classement_points[],2,FALSE)*Paramètres!$M$4)</f>
        <v>0</v>
      </c>
      <c r="K144" s="41"/>
      <c r="L144" s="88">
        <f>IF(ISBLANK(K144),,VLOOKUP(K144,Classement_points[],2,FALSE)*Paramètres!$M$5)</f>
        <v>0</v>
      </c>
      <c r="M144" s="42"/>
      <c r="N144" s="88">
        <f>IF(ISBLANK(M144),,VLOOKUP(M144,Classement_points[],2,FALSE)*Paramètres!$M$6)</f>
        <v>0</v>
      </c>
      <c r="O144" s="89">
        <f t="shared" si="9"/>
        <v>0</v>
      </c>
      <c r="P144" s="90">
        <f>COUNTA(Tableau1[[#This Row],[Points]],Tableau1[[#This Row],[Clt2]],Tableau1[[#This Row],[Clt4]],Tableau1[[#This Row],[Clt6]])</f>
        <v>0</v>
      </c>
    </row>
    <row r="145" spans="1:16" x14ac:dyDescent="0.35">
      <c r="A145" s="91">
        <f t="shared" si="8"/>
        <v>126</v>
      </c>
      <c r="B145" s="37" t="s">
        <v>1273</v>
      </c>
      <c r="C145" s="37" t="s">
        <v>1274</v>
      </c>
      <c r="D145" s="37" t="s">
        <v>1275</v>
      </c>
      <c r="E145" s="37" t="s">
        <v>687</v>
      </c>
      <c r="F145" s="52" t="s">
        <v>648</v>
      </c>
      <c r="G145" s="92" t="str">
        <f>IF(ISBLANK(Tableau1[[#This Row],[Points]]),"",RANK(Tableau1[[#This Row],[Points]],H:H))</f>
        <v/>
      </c>
      <c r="H145" s="39"/>
      <c r="I145" s="40"/>
      <c r="J145" s="88">
        <f>IF(ISBLANK(I145),,VLOOKUP(I145,Classement_points[],2,FALSE)*Paramètres!$M$4)</f>
        <v>0</v>
      </c>
      <c r="K145" s="41"/>
      <c r="L145" s="88">
        <f>IF(ISBLANK(K145),,VLOOKUP(K145,Classement_points[],2,FALSE)*Paramètres!$M$5)</f>
        <v>0</v>
      </c>
      <c r="M145" s="42"/>
      <c r="N145" s="88">
        <f>IF(ISBLANK(M145),,VLOOKUP(M145,Classement_points[],2,FALSE)*Paramètres!$M$6)</f>
        <v>0</v>
      </c>
      <c r="O145" s="89">
        <f t="shared" si="9"/>
        <v>0</v>
      </c>
      <c r="P145" s="90">
        <f>COUNTA(Tableau1[[#This Row],[Points]],Tableau1[[#This Row],[Clt2]],Tableau1[[#This Row],[Clt4]],Tableau1[[#This Row],[Clt6]])</f>
        <v>0</v>
      </c>
    </row>
    <row r="146" spans="1:16" x14ac:dyDescent="0.35">
      <c r="A146" s="91">
        <f t="shared" si="8"/>
        <v>126</v>
      </c>
      <c r="B146" s="37" t="s">
        <v>1278</v>
      </c>
      <c r="C146" s="37" t="s">
        <v>1279</v>
      </c>
      <c r="D146" s="37" t="s">
        <v>1280</v>
      </c>
      <c r="E146" s="37" t="s">
        <v>692</v>
      </c>
      <c r="F146" s="52" t="s">
        <v>648</v>
      </c>
      <c r="G146" s="92" t="str">
        <f>IF(ISBLANK(Tableau1[[#This Row],[Points]]),"",RANK(Tableau1[[#This Row],[Points]],H:H))</f>
        <v/>
      </c>
      <c r="H146" s="39"/>
      <c r="I146" s="40"/>
      <c r="J146" s="88">
        <f>IF(ISBLANK(I146),,VLOOKUP(I146,Classement_points[],2,FALSE)*Paramètres!$M$4)</f>
        <v>0</v>
      </c>
      <c r="K146" s="41"/>
      <c r="L146" s="88">
        <f>IF(ISBLANK(K146),,VLOOKUP(K146,Classement_points[],2,FALSE)*Paramètres!$M$5)</f>
        <v>0</v>
      </c>
      <c r="M146" s="42"/>
      <c r="N146" s="88">
        <f>IF(ISBLANK(M146),,VLOOKUP(M146,Classement_points[],2,FALSE)*Paramètres!$M$6)</f>
        <v>0</v>
      </c>
      <c r="O146" s="89">
        <f t="shared" si="9"/>
        <v>0</v>
      </c>
      <c r="P146" s="90">
        <f>COUNTA(Tableau1[[#This Row],[Points]],Tableau1[[#This Row],[Clt2]],Tableau1[[#This Row],[Clt4]],Tableau1[[#This Row],[Clt6]])</f>
        <v>0</v>
      </c>
    </row>
    <row r="147" spans="1:16" x14ac:dyDescent="0.35">
      <c r="A147" s="91">
        <f t="shared" si="8"/>
        <v>126</v>
      </c>
      <c r="B147" s="37" t="s">
        <v>1287</v>
      </c>
      <c r="C147" s="37" t="s">
        <v>227</v>
      </c>
      <c r="D147" s="37" t="s">
        <v>1288</v>
      </c>
      <c r="E147" s="37" t="s">
        <v>705</v>
      </c>
      <c r="F147" s="52" t="s">
        <v>648</v>
      </c>
      <c r="G147" s="92" t="str">
        <f>IF(ISBLANK(Tableau1[[#This Row],[Points]]),"",RANK(Tableau1[[#This Row],[Points]],H:H))</f>
        <v/>
      </c>
      <c r="H147" s="39"/>
      <c r="I147" s="40"/>
      <c r="J147" s="88">
        <f>IF(ISBLANK(I147),,VLOOKUP(I147,Classement_points[],2,FALSE)*Paramètres!$M$4)</f>
        <v>0</v>
      </c>
      <c r="K147" s="41"/>
      <c r="L147" s="88">
        <f>IF(ISBLANK(K147),,VLOOKUP(K147,Classement_points[],2,FALSE)*Paramètres!$M$5)</f>
        <v>0</v>
      </c>
      <c r="M147" s="42"/>
      <c r="N147" s="88">
        <f>IF(ISBLANK(M147),,VLOOKUP(M147,Classement_points[],2,FALSE)*Paramètres!$M$6)</f>
        <v>0</v>
      </c>
      <c r="O147" s="89">
        <f t="shared" si="9"/>
        <v>0</v>
      </c>
      <c r="P147" s="90">
        <f>COUNTA(Tableau1[[#This Row],[Points]],Tableau1[[#This Row],[Clt2]],Tableau1[[#This Row],[Clt4]],Tableau1[[#This Row],[Clt6]])</f>
        <v>0</v>
      </c>
    </row>
    <row r="148" spans="1:16" x14ac:dyDescent="0.35">
      <c r="A148" s="91">
        <f t="shared" si="8"/>
        <v>126</v>
      </c>
      <c r="B148" s="37" t="s">
        <v>1294</v>
      </c>
      <c r="C148" s="37" t="s">
        <v>425</v>
      </c>
      <c r="D148" s="37" t="s">
        <v>1295</v>
      </c>
      <c r="E148" s="37" t="s">
        <v>693</v>
      </c>
      <c r="F148" s="52" t="s">
        <v>648</v>
      </c>
      <c r="G148" s="92" t="str">
        <f>IF(ISBLANK(Tableau1[[#This Row],[Points]]),"",RANK(Tableau1[[#This Row],[Points]],H:H))</f>
        <v/>
      </c>
      <c r="H148" s="39"/>
      <c r="I148" s="40"/>
      <c r="J148" s="88">
        <f>IF(ISBLANK(I148),,VLOOKUP(I148,Classement_points[],2,FALSE)*Paramètres!$M$4)</f>
        <v>0</v>
      </c>
      <c r="K148" s="41"/>
      <c r="L148" s="88">
        <f>IF(ISBLANK(K148),,VLOOKUP(K148,Classement_points[],2,FALSE)*Paramètres!$M$5)</f>
        <v>0</v>
      </c>
      <c r="M148" s="42"/>
      <c r="N148" s="88">
        <f>IF(ISBLANK(M148),,VLOOKUP(M148,Classement_points[],2,FALSE)*Paramètres!$M$6)</f>
        <v>0</v>
      </c>
      <c r="O148" s="89">
        <f t="shared" si="9"/>
        <v>0</v>
      </c>
      <c r="P148" s="90">
        <f>COUNTA(Tableau1[[#This Row],[Points]],Tableau1[[#This Row],[Clt2]],Tableau1[[#This Row],[Clt4]],Tableau1[[#This Row],[Clt6]])</f>
        <v>0</v>
      </c>
    </row>
    <row r="149" spans="1:16" x14ac:dyDescent="0.35">
      <c r="A149" s="91">
        <f t="shared" si="8"/>
        <v>126</v>
      </c>
      <c r="B149" s="53" t="s">
        <v>738</v>
      </c>
      <c r="C149" s="53" t="s">
        <v>26</v>
      </c>
      <c r="D149" s="53" t="s">
        <v>234</v>
      </c>
      <c r="E149" s="53" t="s">
        <v>14</v>
      </c>
      <c r="F149" s="53" t="s">
        <v>714</v>
      </c>
      <c r="G149" s="92" t="str">
        <f>IF(ISBLANK(Tableau1[[#This Row],[Points]]),"",RANK(Tableau1[[#This Row],[Points]],H:H))</f>
        <v/>
      </c>
      <c r="H149" s="39"/>
      <c r="I149" s="40"/>
      <c r="J149" s="88">
        <f>IF(ISBLANK(I149),,VLOOKUP(I149,Classement_points[],2,FALSE)*Paramètres!$M$4)</f>
        <v>0</v>
      </c>
      <c r="K149" s="41"/>
      <c r="L149" s="88">
        <f>IF(ISBLANK(K149),,VLOOKUP(K149,Classement_points[],2,FALSE)*Paramètres!$M$5)</f>
        <v>0</v>
      </c>
      <c r="M149" s="42"/>
      <c r="N149" s="88">
        <f>IF(ISBLANK(M149),,VLOOKUP(M149,Classement_points[],2,FALSE)*Paramètres!$M$6)</f>
        <v>0</v>
      </c>
      <c r="O149" s="89">
        <f t="shared" si="9"/>
        <v>0</v>
      </c>
      <c r="P149" s="90">
        <f>COUNTA(Tableau1[[#This Row],[Points]],Tableau1[[#This Row],[Clt2]],Tableau1[[#This Row],[Clt4]],Tableau1[[#This Row],[Clt6]])</f>
        <v>0</v>
      </c>
    </row>
    <row r="150" spans="1:16" x14ac:dyDescent="0.35">
      <c r="A150" s="91">
        <f t="shared" si="8"/>
        <v>126</v>
      </c>
      <c r="B150" s="37" t="s">
        <v>3969</v>
      </c>
      <c r="C150" s="37" t="s">
        <v>2170</v>
      </c>
      <c r="D150" s="37" t="s">
        <v>3970</v>
      </c>
      <c r="E150" s="37" t="s">
        <v>3971</v>
      </c>
      <c r="F150" s="52" t="s">
        <v>2956</v>
      </c>
      <c r="G150" s="92" t="str">
        <f>IF(ISBLANK(Tableau1[[#This Row],[Points]]),"",RANK(Tableau1[[#This Row],[Points]],H:H))</f>
        <v/>
      </c>
      <c r="H150" s="39"/>
      <c r="I150" s="40"/>
      <c r="J150" s="88">
        <f>IF(ISBLANK(I150),,VLOOKUP(I150,Classement_points[],2,FALSE)*Paramètres!$M$4)</f>
        <v>0</v>
      </c>
      <c r="K150" s="41"/>
      <c r="L150" s="88">
        <f>IF(ISBLANK(K150),,VLOOKUP(K150,Classement_points[],2,FALSE)*Paramètres!$M$5)</f>
        <v>0</v>
      </c>
      <c r="M150" s="42"/>
      <c r="N150" s="88">
        <f>IF(ISBLANK(M150),,VLOOKUP(M150,Classement_points[],2,FALSE)*Paramètres!$M$6)</f>
        <v>0</v>
      </c>
      <c r="O150" s="89">
        <f t="shared" si="9"/>
        <v>0</v>
      </c>
      <c r="P150" s="90">
        <f>COUNTA(Tableau1[[#This Row],[Points]],Tableau1[[#This Row],[Clt2]],Tableau1[[#This Row],[Clt4]],Tableau1[[#This Row],[Clt6]])</f>
        <v>0</v>
      </c>
    </row>
    <row r="151" spans="1:16" x14ac:dyDescent="0.35">
      <c r="A151" s="91">
        <f t="shared" si="8"/>
        <v>126</v>
      </c>
      <c r="B151" s="37" t="s">
        <v>3013</v>
      </c>
      <c r="C151" s="37" t="s">
        <v>2000</v>
      </c>
      <c r="D151" s="37" t="s">
        <v>3012</v>
      </c>
      <c r="E151" s="37" t="s">
        <v>2948</v>
      </c>
      <c r="F151" s="37" t="s">
        <v>2957</v>
      </c>
      <c r="G151" s="92" t="str">
        <f>IF(ISBLANK(Tableau1[[#This Row],[Points]]),"",RANK(Tableau1[[#This Row],[Points]],H:H))</f>
        <v/>
      </c>
      <c r="H151" s="39"/>
      <c r="I151" s="40"/>
      <c r="J151" s="88">
        <f>IF(ISBLANK(I151),,VLOOKUP(I151,Classement_points[],2,FALSE)*Paramètres!$M$4)</f>
        <v>0</v>
      </c>
      <c r="K151" s="41"/>
      <c r="L151" s="88">
        <f>IF(ISBLANK(K151),,VLOOKUP(K151,Classement_points[],2,FALSE)*Paramètres!$M$5)</f>
        <v>0</v>
      </c>
      <c r="M151" s="42"/>
      <c r="N151" s="88">
        <f>IF(ISBLANK(M151),,VLOOKUP(M151,Classement_points[],2,FALSE)*Paramètres!$M$6)</f>
        <v>0</v>
      </c>
      <c r="O151" s="89">
        <f t="shared" si="9"/>
        <v>0</v>
      </c>
      <c r="P151" s="90">
        <f>COUNTA(Tableau1[[#This Row],[Points]],Tableau1[[#This Row],[Clt2]],Tableau1[[#This Row],[Clt4]],Tableau1[[#This Row],[Clt6]])</f>
        <v>0</v>
      </c>
    </row>
    <row r="152" spans="1:16" x14ac:dyDescent="0.35">
      <c r="A152" s="91">
        <f t="shared" si="8"/>
        <v>126</v>
      </c>
      <c r="B152" s="37" t="s">
        <v>3011</v>
      </c>
      <c r="C152" s="37" t="s">
        <v>278</v>
      </c>
      <c r="D152" s="37" t="s">
        <v>3012</v>
      </c>
      <c r="E152" s="37" t="s">
        <v>2948</v>
      </c>
      <c r="F152" s="37" t="s">
        <v>2957</v>
      </c>
      <c r="G152" s="92" t="str">
        <f>IF(ISBLANK(Tableau1[[#This Row],[Points]]),"",RANK(Tableau1[[#This Row],[Points]],H:H))</f>
        <v/>
      </c>
      <c r="H152" s="39"/>
      <c r="I152" s="40"/>
      <c r="J152" s="88">
        <f>IF(ISBLANK(I152),,VLOOKUP(I152,Classement_points[],2,FALSE)*Paramètres!$M$4)</f>
        <v>0</v>
      </c>
      <c r="K152" s="41"/>
      <c r="L152" s="88">
        <f>IF(ISBLANK(K152),,VLOOKUP(K152,Classement_points[],2,FALSE)*Paramètres!$M$5)</f>
        <v>0</v>
      </c>
      <c r="M152" s="42"/>
      <c r="N152" s="88">
        <f>IF(ISBLANK(M152),,VLOOKUP(M152,Classement_points[],2,FALSE)*Paramètres!$M$6)</f>
        <v>0</v>
      </c>
      <c r="O152" s="89">
        <f t="shared" si="9"/>
        <v>0</v>
      </c>
      <c r="P152" s="90">
        <f>COUNTA(Tableau1[[#This Row],[Points]],Tableau1[[#This Row],[Clt2]],Tableau1[[#This Row],[Clt4]],Tableau1[[#This Row],[Clt6]])</f>
        <v>0</v>
      </c>
    </row>
    <row r="153" spans="1:16" x14ac:dyDescent="0.35">
      <c r="A153" s="91">
        <f t="shared" si="8"/>
        <v>126</v>
      </c>
      <c r="B153" s="37" t="s">
        <v>1301</v>
      </c>
      <c r="C153" s="37" t="s">
        <v>1302</v>
      </c>
      <c r="D153" s="37" t="s">
        <v>1303</v>
      </c>
      <c r="E153" s="37" t="s">
        <v>687</v>
      </c>
      <c r="F153" s="52" t="s">
        <v>648</v>
      </c>
      <c r="G153" s="92" t="str">
        <f>IF(ISBLANK(Tableau1[[#This Row],[Points]]),"",RANK(Tableau1[[#This Row],[Points]],H:H))</f>
        <v/>
      </c>
      <c r="H153" s="39"/>
      <c r="I153" s="40"/>
      <c r="J153" s="88">
        <f>IF(ISBLANK(I153),,VLOOKUP(I153,Classement_points[],2,FALSE)*Paramètres!$M$4)</f>
        <v>0</v>
      </c>
      <c r="K153" s="41"/>
      <c r="L153" s="88">
        <f>IF(ISBLANK(K153),,VLOOKUP(K153,Classement_points[],2,FALSE)*Paramètres!$M$5)</f>
        <v>0</v>
      </c>
      <c r="M153" s="42"/>
      <c r="N153" s="88">
        <f>IF(ISBLANK(M153),,VLOOKUP(M153,Classement_points[],2,FALSE)*Paramètres!$M$6)</f>
        <v>0</v>
      </c>
      <c r="O153" s="89">
        <f t="shared" si="9"/>
        <v>0</v>
      </c>
      <c r="P153" s="90">
        <f>COUNTA(Tableau1[[#This Row],[Points]],Tableau1[[#This Row],[Clt2]],Tableau1[[#This Row],[Clt4]],Tableau1[[#This Row],[Clt6]])</f>
        <v>0</v>
      </c>
    </row>
    <row r="154" spans="1:16" x14ac:dyDescent="0.35">
      <c r="A154" s="91">
        <f t="shared" si="8"/>
        <v>126</v>
      </c>
      <c r="B154" s="37" t="s">
        <v>1307</v>
      </c>
      <c r="C154" s="37" t="s">
        <v>1308</v>
      </c>
      <c r="D154" s="37" t="s">
        <v>1309</v>
      </c>
      <c r="E154" s="37" t="s">
        <v>653</v>
      </c>
      <c r="F154" s="52" t="s">
        <v>648</v>
      </c>
      <c r="G154" s="92" t="str">
        <f>IF(ISBLANK(Tableau1[[#This Row],[Points]]),"",RANK(Tableau1[[#This Row],[Points]],H:H))</f>
        <v/>
      </c>
      <c r="H154" s="39"/>
      <c r="I154" s="40"/>
      <c r="J154" s="88">
        <f>IF(ISBLANK(I154),,VLOOKUP(I154,Classement_points[],2,FALSE)*Paramètres!$M$4)</f>
        <v>0</v>
      </c>
      <c r="K154" s="41"/>
      <c r="L154" s="88">
        <f>IF(ISBLANK(K154),,VLOOKUP(K154,Classement_points[],2,FALSE)*Paramètres!$M$5)</f>
        <v>0</v>
      </c>
      <c r="M154" s="42"/>
      <c r="N154" s="88">
        <f>IF(ISBLANK(M154),,VLOOKUP(M154,Classement_points[],2,FALSE)*Paramètres!$M$6)</f>
        <v>0</v>
      </c>
      <c r="O154" s="89">
        <f t="shared" si="9"/>
        <v>0</v>
      </c>
      <c r="P154" s="90">
        <f>COUNTA(Tableau1[[#This Row],[Points]],Tableau1[[#This Row],[Clt2]],Tableau1[[#This Row],[Clt4]],Tableau1[[#This Row],[Clt6]])</f>
        <v>0</v>
      </c>
    </row>
    <row r="155" spans="1:16" x14ac:dyDescent="0.35">
      <c r="A155" s="91">
        <f t="shared" si="8"/>
        <v>126</v>
      </c>
      <c r="B155" s="53" t="s">
        <v>742</v>
      </c>
      <c r="C155" s="53" t="s">
        <v>743</v>
      </c>
      <c r="D155" s="53" t="s">
        <v>539</v>
      </c>
      <c r="E155" s="53" t="s">
        <v>161</v>
      </c>
      <c r="F155" s="53" t="s">
        <v>714</v>
      </c>
      <c r="G155" s="92" t="str">
        <f>IF(ISBLANK(Tableau1[[#This Row],[Points]]),"",RANK(Tableau1[[#This Row],[Points]],H:H))</f>
        <v/>
      </c>
      <c r="H155" s="39"/>
      <c r="I155" s="40"/>
      <c r="J155" s="88">
        <f>IF(ISBLANK(I155),,VLOOKUP(I155,Classement_points[],2,FALSE)*Paramètres!$M$4)</f>
        <v>0</v>
      </c>
      <c r="K155" s="41"/>
      <c r="L155" s="88">
        <f>IF(ISBLANK(K155),,VLOOKUP(K155,Classement_points[],2,FALSE)*Paramètres!$M$5)</f>
        <v>0</v>
      </c>
      <c r="M155" s="42"/>
      <c r="N155" s="88">
        <f>IF(ISBLANK(M155),,VLOOKUP(M155,Classement_points[],2,FALSE)*Paramètres!$M$6)</f>
        <v>0</v>
      </c>
      <c r="O155" s="89">
        <f t="shared" si="9"/>
        <v>0</v>
      </c>
      <c r="P155" s="90">
        <f>COUNTA(Tableau1[[#This Row],[Points]],Tableau1[[#This Row],[Clt2]],Tableau1[[#This Row],[Clt4]],Tableau1[[#This Row],[Clt6]])</f>
        <v>0</v>
      </c>
    </row>
    <row r="156" spans="1:16" x14ac:dyDescent="0.35">
      <c r="A156" s="91">
        <f t="shared" si="8"/>
        <v>126</v>
      </c>
      <c r="B156" s="37" t="s">
        <v>2966</v>
      </c>
      <c r="C156" s="37" t="s">
        <v>427</v>
      </c>
      <c r="D156" s="37" t="s">
        <v>2967</v>
      </c>
      <c r="E156" s="37" t="s">
        <v>2917</v>
      </c>
      <c r="F156" s="37" t="s">
        <v>2957</v>
      </c>
      <c r="G156" s="92" t="str">
        <f>IF(ISBLANK(Tableau1[[#This Row],[Points]]),"",RANK(Tableau1[[#This Row],[Points]],H:H))</f>
        <v/>
      </c>
      <c r="H156" s="39"/>
      <c r="I156" s="40"/>
      <c r="J156" s="88">
        <f>IF(ISBLANK(I156),,VLOOKUP(I156,Classement_points[],2,FALSE)*Paramètres!$M$4)</f>
        <v>0</v>
      </c>
      <c r="K156" s="41"/>
      <c r="L156" s="88">
        <f>IF(ISBLANK(K156),,VLOOKUP(K156,Classement_points[],2,FALSE)*Paramètres!$M$5)</f>
        <v>0</v>
      </c>
      <c r="M156" s="42"/>
      <c r="N156" s="88">
        <f>IF(ISBLANK(M156),,VLOOKUP(M156,Classement_points[],2,FALSE)*Paramètres!$M$6)</f>
        <v>0</v>
      </c>
      <c r="O156" s="89">
        <f t="shared" si="9"/>
        <v>0</v>
      </c>
      <c r="P156" s="90">
        <f>COUNTA(Tableau1[[#This Row],[Points]],Tableau1[[#This Row],[Clt2]],Tableau1[[#This Row],[Clt4]],Tableau1[[#This Row],[Clt6]])</f>
        <v>0</v>
      </c>
    </row>
    <row r="157" spans="1:16" x14ac:dyDescent="0.35">
      <c r="A157" s="91">
        <f t="shared" si="8"/>
        <v>126</v>
      </c>
      <c r="B157" s="37" t="s">
        <v>3019</v>
      </c>
      <c r="C157" s="37" t="s">
        <v>3020</v>
      </c>
      <c r="D157" s="37" t="s">
        <v>3021</v>
      </c>
      <c r="E157" s="37" t="s">
        <v>2926</v>
      </c>
      <c r="F157" s="37" t="s">
        <v>2957</v>
      </c>
      <c r="G157" s="92" t="str">
        <f>IF(ISBLANK(Tableau1[[#This Row],[Points]]),"",RANK(Tableau1[[#This Row],[Points]],H:H))</f>
        <v/>
      </c>
      <c r="H157" s="39"/>
      <c r="I157" s="40"/>
      <c r="J157" s="88">
        <f>IF(ISBLANK(I157),,VLOOKUP(I157,Classement_points[],2,FALSE)*Paramètres!$M$4)</f>
        <v>0</v>
      </c>
      <c r="K157" s="41"/>
      <c r="L157" s="88">
        <f>IF(ISBLANK(K157),,VLOOKUP(K157,Classement_points[],2,FALSE)*Paramètres!$M$5)</f>
        <v>0</v>
      </c>
      <c r="M157" s="42"/>
      <c r="N157" s="88">
        <f>IF(ISBLANK(M157),,VLOOKUP(M157,Classement_points[],2,FALSE)*Paramètres!$M$6)</f>
        <v>0</v>
      </c>
      <c r="O157" s="89">
        <f t="shared" si="9"/>
        <v>0</v>
      </c>
      <c r="P157" s="90">
        <f>COUNTA(Tableau1[[#This Row],[Points]],Tableau1[[#This Row],[Clt2]],Tableau1[[#This Row],[Clt4]],Tableau1[[#This Row],[Clt6]])</f>
        <v>0</v>
      </c>
    </row>
    <row r="158" spans="1:16" x14ac:dyDescent="0.35">
      <c r="A158" s="91">
        <f t="shared" si="8"/>
        <v>126</v>
      </c>
      <c r="B158" s="37" t="s">
        <v>2978</v>
      </c>
      <c r="C158" s="37" t="s">
        <v>2979</v>
      </c>
      <c r="D158" s="37" t="s">
        <v>2980</v>
      </c>
      <c r="E158" s="37" t="s">
        <v>2948</v>
      </c>
      <c r="F158" s="37" t="s">
        <v>2957</v>
      </c>
      <c r="G158" s="92" t="str">
        <f>IF(ISBLANK(Tableau1[[#This Row],[Points]]),"",RANK(Tableau1[[#This Row],[Points]],H:H))</f>
        <v/>
      </c>
      <c r="H158" s="39"/>
      <c r="I158" s="40"/>
      <c r="J158" s="88">
        <f>IF(ISBLANK(I158),,VLOOKUP(I158,Classement_points[],2,FALSE)*Paramètres!$M$4)</f>
        <v>0</v>
      </c>
      <c r="K158" s="41"/>
      <c r="L158" s="88">
        <f>IF(ISBLANK(K158),,VLOOKUP(K158,Classement_points[],2,FALSE)*Paramètres!$M$5)</f>
        <v>0</v>
      </c>
      <c r="M158" s="42"/>
      <c r="N158" s="88">
        <f>IF(ISBLANK(M158),,VLOOKUP(M158,Classement_points[],2,FALSE)*Paramètres!$M$6)</f>
        <v>0</v>
      </c>
      <c r="O158" s="89">
        <f t="shared" si="9"/>
        <v>0</v>
      </c>
      <c r="P158" s="90">
        <f>COUNTA(Tableau1[[#This Row],[Points]],Tableau1[[#This Row],[Clt2]],Tableau1[[#This Row],[Clt4]],Tableau1[[#This Row],[Clt6]])</f>
        <v>0</v>
      </c>
    </row>
    <row r="159" spans="1:16" x14ac:dyDescent="0.35">
      <c r="A159" s="91">
        <f t="shared" si="8"/>
        <v>126</v>
      </c>
      <c r="B159" s="37" t="s">
        <v>2958</v>
      </c>
      <c r="C159" s="37" t="s">
        <v>2959</v>
      </c>
      <c r="D159" s="37" t="s">
        <v>2960</v>
      </c>
      <c r="E159" s="37" t="s">
        <v>2942</v>
      </c>
      <c r="F159" s="37" t="s">
        <v>2957</v>
      </c>
      <c r="G159" s="92" t="str">
        <f>IF(ISBLANK(Tableau1[[#This Row],[Points]]),"",RANK(Tableau1[[#This Row],[Points]],H:H))</f>
        <v/>
      </c>
      <c r="H159" s="39"/>
      <c r="I159" s="40"/>
      <c r="J159" s="88">
        <f>IF(ISBLANK(I159),,VLOOKUP(I159,Classement_points[],2,FALSE)*Paramètres!$M$4)</f>
        <v>0</v>
      </c>
      <c r="K159" s="41"/>
      <c r="L159" s="88">
        <f>IF(ISBLANK(K159),,VLOOKUP(K159,Classement_points[],2,FALSE)*Paramètres!$M$5)</f>
        <v>0</v>
      </c>
      <c r="M159" s="42"/>
      <c r="N159" s="88">
        <f>IF(ISBLANK(M159),,VLOOKUP(M159,Classement_points[],2,FALSE)*Paramètres!$M$6)</f>
        <v>0</v>
      </c>
      <c r="O159" s="89">
        <f t="shared" si="9"/>
        <v>0</v>
      </c>
      <c r="P159" s="90">
        <f>COUNTA(Tableau1[[#This Row],[Points]],Tableau1[[#This Row],[Clt2]],Tableau1[[#This Row],[Clt4]],Tableau1[[#This Row],[Clt6]])</f>
        <v>0</v>
      </c>
    </row>
    <row r="160" spans="1:16" x14ac:dyDescent="0.35">
      <c r="A160" s="91">
        <f t="shared" si="8"/>
        <v>126</v>
      </c>
      <c r="B160" s="53" t="s">
        <v>744</v>
      </c>
      <c r="C160" s="53" t="s">
        <v>745</v>
      </c>
      <c r="D160" s="53" t="s">
        <v>444</v>
      </c>
      <c r="E160" s="53" t="s">
        <v>724</v>
      </c>
      <c r="F160" s="53" t="s">
        <v>714</v>
      </c>
      <c r="G160" s="92" t="str">
        <f>IF(ISBLANK(Tableau1[[#This Row],[Points]]),"",RANK(Tableau1[[#This Row],[Points]],H:H))</f>
        <v/>
      </c>
      <c r="H160" s="39"/>
      <c r="I160" s="40"/>
      <c r="J160" s="88">
        <f>IF(ISBLANK(I160),,VLOOKUP(I160,Classement_points[],2,FALSE)*Paramètres!$M$4)</f>
        <v>0</v>
      </c>
      <c r="K160" s="41"/>
      <c r="L160" s="88">
        <f>IF(ISBLANK(K160),,VLOOKUP(K160,Classement_points[],2,FALSE)*Paramètres!$M$5)</f>
        <v>0</v>
      </c>
      <c r="M160" s="42"/>
      <c r="N160" s="88">
        <f>IF(ISBLANK(M160),,VLOOKUP(M160,Classement_points[],2,FALSE)*Paramètres!$M$6)</f>
        <v>0</v>
      </c>
      <c r="O160" s="89">
        <f t="shared" si="9"/>
        <v>0</v>
      </c>
      <c r="P160" s="90">
        <f>COUNTA(Tableau1[[#This Row],[Points]],Tableau1[[#This Row],[Clt2]],Tableau1[[#This Row],[Clt4]],Tableau1[[#This Row],[Clt6]])</f>
        <v>0</v>
      </c>
    </row>
    <row r="161" spans="1:16" x14ac:dyDescent="0.35">
      <c r="A161" s="91">
        <f t="shared" si="8"/>
        <v>126</v>
      </c>
      <c r="B161" s="53" t="s">
        <v>746</v>
      </c>
      <c r="C161" s="53" t="s">
        <v>77</v>
      </c>
      <c r="D161" s="53" t="s">
        <v>747</v>
      </c>
      <c r="E161" s="53" t="s">
        <v>724</v>
      </c>
      <c r="F161" s="53" t="s">
        <v>714</v>
      </c>
      <c r="G161" s="92" t="str">
        <f>IF(ISBLANK(Tableau1[[#This Row],[Points]]),"",RANK(Tableau1[[#This Row],[Points]],H:H))</f>
        <v/>
      </c>
      <c r="H161" s="39"/>
      <c r="I161" s="40"/>
      <c r="J161" s="88">
        <f>IF(ISBLANK(I161),,VLOOKUP(I161,Classement_points[],2,FALSE)*Paramètres!$M$4)</f>
        <v>0</v>
      </c>
      <c r="K161" s="41"/>
      <c r="L161" s="88">
        <f>IF(ISBLANK(K161),,VLOOKUP(K161,Classement_points[],2,FALSE)*Paramètres!$M$5)</f>
        <v>0</v>
      </c>
      <c r="M161" s="42"/>
      <c r="N161" s="88">
        <f>IF(ISBLANK(M161),,VLOOKUP(M161,Classement_points[],2,FALSE)*Paramètres!$M$6)</f>
        <v>0</v>
      </c>
      <c r="O161" s="89">
        <f t="shared" si="9"/>
        <v>0</v>
      </c>
      <c r="P161" s="90">
        <f>COUNTA(Tableau1[[#This Row],[Points]],Tableau1[[#This Row],[Clt2]],Tableau1[[#This Row],[Clt4]],Tableau1[[#This Row],[Clt6]])</f>
        <v>0</v>
      </c>
    </row>
    <row r="162" spans="1:16" x14ac:dyDescent="0.35">
      <c r="A162" s="91">
        <f t="shared" si="8"/>
        <v>126</v>
      </c>
      <c r="B162" s="37" t="s">
        <v>2971</v>
      </c>
      <c r="C162" s="37" t="s">
        <v>354</v>
      </c>
      <c r="D162" s="37" t="s">
        <v>2972</v>
      </c>
      <c r="E162" s="37" t="s">
        <v>2945</v>
      </c>
      <c r="F162" s="37" t="s">
        <v>2957</v>
      </c>
      <c r="G162" s="92" t="str">
        <f>IF(ISBLANK(Tableau1[[#This Row],[Points]]),"",RANK(Tableau1[[#This Row],[Points]],H:H))</f>
        <v/>
      </c>
      <c r="H162" s="39"/>
      <c r="I162" s="40"/>
      <c r="J162" s="88">
        <f>IF(ISBLANK(I162),,VLOOKUP(I162,Classement_points[],2,FALSE)*Paramètres!$M$4)</f>
        <v>0</v>
      </c>
      <c r="K162" s="41"/>
      <c r="L162" s="88">
        <f>IF(ISBLANK(K162),,VLOOKUP(K162,Classement_points[],2,FALSE)*Paramètres!$M$5)</f>
        <v>0</v>
      </c>
      <c r="M162" s="42"/>
      <c r="N162" s="88">
        <f>IF(ISBLANK(M162),,VLOOKUP(M162,Classement_points[],2,FALSE)*Paramètres!$M$6)</f>
        <v>0</v>
      </c>
      <c r="O162" s="89">
        <f t="shared" si="9"/>
        <v>0</v>
      </c>
      <c r="P162" s="90">
        <f>COUNTA(Tableau1[[#This Row],[Points]],Tableau1[[#This Row],[Clt2]],Tableau1[[#This Row],[Clt4]],Tableau1[[#This Row],[Clt6]])</f>
        <v>0</v>
      </c>
    </row>
    <row r="163" spans="1:16" x14ac:dyDescent="0.35">
      <c r="A163" s="91">
        <f t="shared" si="8"/>
        <v>126</v>
      </c>
      <c r="B163" s="37" t="s">
        <v>3039</v>
      </c>
      <c r="C163" s="37" t="s">
        <v>93</v>
      </c>
      <c r="D163" s="37" t="s">
        <v>1459</v>
      </c>
      <c r="E163" s="37" t="s">
        <v>2917</v>
      </c>
      <c r="F163" s="37" t="s">
        <v>2957</v>
      </c>
      <c r="G163" s="92" t="str">
        <f>IF(ISBLANK(Tableau1[[#This Row],[Points]]),"",RANK(Tableau1[[#This Row],[Points]],H:H))</f>
        <v/>
      </c>
      <c r="H163" s="39"/>
      <c r="I163" s="40"/>
      <c r="J163" s="88">
        <f>IF(ISBLANK(I163),,VLOOKUP(I163,Classement_points[],2,FALSE)*Paramètres!$M$4)</f>
        <v>0</v>
      </c>
      <c r="K163" s="41"/>
      <c r="L163" s="88">
        <f>IF(ISBLANK(K163),,VLOOKUP(K163,Classement_points[],2,FALSE)*Paramètres!$M$5)</f>
        <v>0</v>
      </c>
      <c r="M163" s="42"/>
      <c r="N163" s="88">
        <f>IF(ISBLANK(M163),,VLOOKUP(M163,Classement_points[],2,FALSE)*Paramètres!$M$6)</f>
        <v>0</v>
      </c>
      <c r="O163" s="89">
        <f t="shared" si="9"/>
        <v>0</v>
      </c>
      <c r="P163" s="90">
        <f>COUNTA(Tableau1[[#This Row],[Points]],Tableau1[[#This Row],[Clt2]],Tableau1[[#This Row],[Clt4]],Tableau1[[#This Row],[Clt6]])</f>
        <v>0</v>
      </c>
    </row>
    <row r="164" spans="1:16" x14ac:dyDescent="0.35">
      <c r="A164" s="91">
        <f t="shared" si="8"/>
        <v>126</v>
      </c>
      <c r="B164" s="53" t="s">
        <v>751</v>
      </c>
      <c r="C164" s="53" t="s">
        <v>752</v>
      </c>
      <c r="D164" s="53" t="s">
        <v>753</v>
      </c>
      <c r="E164" s="53" t="s">
        <v>40</v>
      </c>
      <c r="F164" s="53" t="s">
        <v>714</v>
      </c>
      <c r="G164" s="92" t="str">
        <f>IF(ISBLANK(Tableau1[[#This Row],[Points]]),"",RANK(Tableau1[[#This Row],[Points]],H:H))</f>
        <v/>
      </c>
      <c r="H164" s="39"/>
      <c r="I164" s="40"/>
      <c r="J164" s="88">
        <f>IF(ISBLANK(I164),,VLOOKUP(I164,Classement_points[],2,FALSE)*Paramètres!$M$4)</f>
        <v>0</v>
      </c>
      <c r="K164" s="41"/>
      <c r="L164" s="88">
        <f>IF(ISBLANK(K164),,VLOOKUP(K164,Classement_points[],2,FALSE)*Paramètres!$M$5)</f>
        <v>0</v>
      </c>
      <c r="M164" s="42"/>
      <c r="N164" s="88">
        <f>IF(ISBLANK(M164),,VLOOKUP(M164,Classement_points[],2,FALSE)*Paramètres!$M$6)</f>
        <v>0</v>
      </c>
      <c r="O164" s="89">
        <f t="shared" si="9"/>
        <v>0</v>
      </c>
      <c r="P164" s="90">
        <f>COUNTA(Tableau1[[#This Row],[Points]],Tableau1[[#This Row],[Clt2]],Tableau1[[#This Row],[Clt4]],Tableau1[[#This Row],[Clt6]])</f>
        <v>0</v>
      </c>
    </row>
    <row r="165" spans="1:16" x14ac:dyDescent="0.35">
      <c r="A165" s="91">
        <f t="shared" ref="A165:A199" si="10">RANK(O165,O:O)</f>
        <v>126</v>
      </c>
      <c r="B165" s="37" t="s">
        <v>1327</v>
      </c>
      <c r="C165" s="37" t="s">
        <v>221</v>
      </c>
      <c r="D165" s="37" t="s">
        <v>1328</v>
      </c>
      <c r="E165" s="37" t="s">
        <v>651</v>
      </c>
      <c r="F165" s="52" t="s">
        <v>648</v>
      </c>
      <c r="G165" s="92" t="str">
        <f>IF(ISBLANK(Tableau1[[#This Row],[Points]]),"",RANK(Tableau1[[#This Row],[Points]],H:H))</f>
        <v/>
      </c>
      <c r="H165" s="39"/>
      <c r="I165" s="40"/>
      <c r="J165" s="88">
        <f>IF(ISBLANK(I165),,VLOOKUP(I165,Classement_points[],2,FALSE)*Paramètres!$M$4)</f>
        <v>0</v>
      </c>
      <c r="K165" s="41"/>
      <c r="L165" s="88">
        <f>IF(ISBLANK(K165),,VLOOKUP(K165,Classement_points[],2,FALSE)*Paramètres!$M$5)</f>
        <v>0</v>
      </c>
      <c r="M165" s="42"/>
      <c r="N165" s="88">
        <f>IF(ISBLANK(M165),,VLOOKUP(M165,Classement_points[],2,FALSE)*Paramètres!$M$6)</f>
        <v>0</v>
      </c>
      <c r="O165" s="89">
        <f t="shared" ref="O165:O196" si="11">H165+J165+L165+N165</f>
        <v>0</v>
      </c>
      <c r="P165" s="90">
        <f>COUNTA(Tableau1[[#This Row],[Points]],Tableau1[[#This Row],[Clt2]],Tableau1[[#This Row],[Clt4]],Tableau1[[#This Row],[Clt6]])</f>
        <v>0</v>
      </c>
    </row>
    <row r="166" spans="1:16" x14ac:dyDescent="0.35">
      <c r="A166" s="91">
        <f t="shared" si="10"/>
        <v>126</v>
      </c>
      <c r="B166" s="37" t="s">
        <v>3990</v>
      </c>
      <c r="C166" s="37" t="s">
        <v>2020</v>
      </c>
      <c r="D166" s="37" t="s">
        <v>3991</v>
      </c>
      <c r="E166" s="37" t="s">
        <v>3992</v>
      </c>
      <c r="F166" s="52" t="s">
        <v>2956</v>
      </c>
      <c r="G166" s="92" t="str">
        <f>IF(ISBLANK(Tableau1[[#This Row],[Points]]),"",RANK(Tableau1[[#This Row],[Points]],H:H))</f>
        <v/>
      </c>
      <c r="H166" s="39"/>
      <c r="I166" s="40"/>
      <c r="J166" s="88">
        <f>IF(ISBLANK(I166),,VLOOKUP(I166,Classement_points[],2,FALSE)*Paramètres!$M$4)</f>
        <v>0</v>
      </c>
      <c r="K166" s="41"/>
      <c r="L166" s="88">
        <f>IF(ISBLANK(K166),,VLOOKUP(K166,Classement_points[],2,FALSE)*Paramètres!$M$5)</f>
        <v>0</v>
      </c>
      <c r="M166" s="42"/>
      <c r="N166" s="88">
        <f>IF(ISBLANK(M166),,VLOOKUP(M166,Classement_points[],2,FALSE)*Paramètres!$M$6)</f>
        <v>0</v>
      </c>
      <c r="O166" s="89">
        <f t="shared" si="11"/>
        <v>0</v>
      </c>
      <c r="P166" s="90">
        <f>COUNTA(Tableau1[[#This Row],[Points]],Tableau1[[#This Row],[Clt2]],Tableau1[[#This Row],[Clt4]],Tableau1[[#This Row],[Clt6]])</f>
        <v>0</v>
      </c>
    </row>
    <row r="167" spans="1:16" x14ac:dyDescent="0.35">
      <c r="A167" s="91">
        <f t="shared" si="10"/>
        <v>126</v>
      </c>
      <c r="B167" s="37" t="s">
        <v>3995</v>
      </c>
      <c r="C167" s="37" t="s">
        <v>3996</v>
      </c>
      <c r="D167" s="37" t="s">
        <v>3997</v>
      </c>
      <c r="E167" s="37" t="s">
        <v>3998</v>
      </c>
      <c r="F167" s="52" t="s">
        <v>2956</v>
      </c>
      <c r="G167" s="92" t="str">
        <f>IF(ISBLANK(Tableau1[[#This Row],[Points]]),"",RANK(Tableau1[[#This Row],[Points]],H:H))</f>
        <v/>
      </c>
      <c r="H167" s="39"/>
      <c r="I167" s="40"/>
      <c r="J167" s="88">
        <f>IF(ISBLANK(I167),,VLOOKUP(I167,Classement_points[],2,FALSE)*Paramètres!$M$4)</f>
        <v>0</v>
      </c>
      <c r="K167" s="41"/>
      <c r="L167" s="88">
        <f>IF(ISBLANK(K167),,VLOOKUP(K167,Classement_points[],2,FALSE)*Paramètres!$M$5)</f>
        <v>0</v>
      </c>
      <c r="M167" s="42"/>
      <c r="N167" s="88">
        <f>IF(ISBLANK(M167),,VLOOKUP(M167,Classement_points[],2,FALSE)*Paramètres!$M$6)</f>
        <v>0</v>
      </c>
      <c r="O167" s="89">
        <f t="shared" si="11"/>
        <v>0</v>
      </c>
      <c r="P167" s="90">
        <f>COUNTA(Tableau1[[#This Row],[Points]],Tableau1[[#This Row],[Clt2]],Tableau1[[#This Row],[Clt4]],Tableau1[[#This Row],[Clt6]])</f>
        <v>0</v>
      </c>
    </row>
    <row r="168" spans="1:16" x14ac:dyDescent="0.35">
      <c r="A168" s="91">
        <f t="shared" si="10"/>
        <v>126</v>
      </c>
      <c r="B168" s="37" t="s">
        <v>1332</v>
      </c>
      <c r="C168" s="37" t="s">
        <v>1333</v>
      </c>
      <c r="D168" s="37" t="s">
        <v>1334</v>
      </c>
      <c r="E168" s="37" t="s">
        <v>656</v>
      </c>
      <c r="F168" s="52" t="s">
        <v>648</v>
      </c>
      <c r="G168" s="92" t="str">
        <f>IF(ISBLANK(Tableau1[[#This Row],[Points]]),"",RANK(Tableau1[[#This Row],[Points]],H:H))</f>
        <v/>
      </c>
      <c r="H168" s="39"/>
      <c r="I168" s="40"/>
      <c r="J168" s="88">
        <f>IF(ISBLANK(I168),,VLOOKUP(I168,Classement_points[],2,FALSE)*Paramètres!$M$4)</f>
        <v>0</v>
      </c>
      <c r="K168" s="41"/>
      <c r="L168" s="88">
        <f>IF(ISBLANK(K168),,VLOOKUP(K168,Classement_points[],2,FALSE)*Paramètres!$M$5)</f>
        <v>0</v>
      </c>
      <c r="M168" s="42"/>
      <c r="N168" s="88">
        <f>IF(ISBLANK(M168),,VLOOKUP(M168,Classement_points[],2,FALSE)*Paramètres!$M$6)</f>
        <v>0</v>
      </c>
      <c r="O168" s="89">
        <f t="shared" si="11"/>
        <v>0</v>
      </c>
      <c r="P168" s="90">
        <f>COUNTA(Tableau1[[#This Row],[Points]],Tableau1[[#This Row],[Clt2]],Tableau1[[#This Row],[Clt4]],Tableau1[[#This Row],[Clt6]])</f>
        <v>0</v>
      </c>
    </row>
    <row r="169" spans="1:16" x14ac:dyDescent="0.35">
      <c r="A169" s="91">
        <f t="shared" si="10"/>
        <v>126</v>
      </c>
      <c r="B169" s="53" t="s">
        <v>420</v>
      </c>
      <c r="C169" s="53" t="s">
        <v>421</v>
      </c>
      <c r="D169" s="53" t="s">
        <v>422</v>
      </c>
      <c r="E169" s="53" t="s">
        <v>380</v>
      </c>
      <c r="F169" s="53" t="s">
        <v>714</v>
      </c>
      <c r="G169" s="92" t="str">
        <f>IF(ISBLANK(Tableau1[[#This Row],[Points]]),"",RANK(Tableau1[[#This Row],[Points]],H:H))</f>
        <v/>
      </c>
      <c r="H169" s="39"/>
      <c r="I169" s="40"/>
      <c r="J169" s="88">
        <f>IF(ISBLANK(I169),,VLOOKUP(I169,Classement_points[],2,FALSE)*Paramètres!$M$4)</f>
        <v>0</v>
      </c>
      <c r="K169" s="41"/>
      <c r="L169" s="88">
        <f>IF(ISBLANK(K169),,VLOOKUP(K169,Classement_points[],2,FALSE)*Paramètres!$M$5)</f>
        <v>0</v>
      </c>
      <c r="M169" s="42"/>
      <c r="N169" s="88">
        <f>IF(ISBLANK(M169),,VLOOKUP(M169,Classement_points[],2,FALSE)*Paramètres!$M$6)</f>
        <v>0</v>
      </c>
      <c r="O169" s="89">
        <f t="shared" si="11"/>
        <v>0</v>
      </c>
      <c r="P169" s="90">
        <f>COUNTA(Tableau1[[#This Row],[Points]],Tableau1[[#This Row],[Clt2]],Tableau1[[#This Row],[Clt4]],Tableau1[[#This Row],[Clt6]])</f>
        <v>0</v>
      </c>
    </row>
    <row r="170" spans="1:16" x14ac:dyDescent="0.35">
      <c r="A170" s="91">
        <f t="shared" si="10"/>
        <v>126</v>
      </c>
      <c r="B170" s="37" t="s">
        <v>2968</v>
      </c>
      <c r="C170" s="37" t="s">
        <v>2969</v>
      </c>
      <c r="D170" s="37" t="s">
        <v>2970</v>
      </c>
      <c r="E170" s="37" t="s">
        <v>2919</v>
      </c>
      <c r="F170" s="37" t="s">
        <v>2957</v>
      </c>
      <c r="G170" s="92" t="str">
        <f>IF(ISBLANK(Tableau1[[#This Row],[Points]]),"",RANK(Tableau1[[#This Row],[Points]],H:H))</f>
        <v/>
      </c>
      <c r="H170" s="39"/>
      <c r="I170" s="40"/>
      <c r="J170" s="88">
        <f>IF(ISBLANK(I170),,VLOOKUP(I170,Classement_points[],2,FALSE)*Paramètres!$M$4)</f>
        <v>0</v>
      </c>
      <c r="K170" s="41"/>
      <c r="L170" s="88">
        <f>IF(ISBLANK(K170),,VLOOKUP(K170,Classement_points[],2,FALSE)*Paramètres!$M$5)</f>
        <v>0</v>
      </c>
      <c r="M170" s="42"/>
      <c r="N170" s="88">
        <f>IF(ISBLANK(M170),,VLOOKUP(M170,Classement_points[],2,FALSE)*Paramètres!$M$6)</f>
        <v>0</v>
      </c>
      <c r="O170" s="89">
        <f t="shared" si="11"/>
        <v>0</v>
      </c>
      <c r="P170" s="90">
        <f>COUNTA(Tableau1[[#This Row],[Points]],Tableau1[[#This Row],[Clt2]],Tableau1[[#This Row],[Clt4]],Tableau1[[#This Row],[Clt6]])</f>
        <v>0</v>
      </c>
    </row>
    <row r="171" spans="1:16" x14ac:dyDescent="0.35">
      <c r="A171" s="91">
        <f t="shared" si="10"/>
        <v>126</v>
      </c>
      <c r="B171" s="53" t="s">
        <v>760</v>
      </c>
      <c r="C171" s="53" t="s">
        <v>761</v>
      </c>
      <c r="D171" s="53" t="s">
        <v>762</v>
      </c>
      <c r="E171" s="53" t="s">
        <v>14</v>
      </c>
      <c r="F171" s="53" t="s">
        <v>714</v>
      </c>
      <c r="G171" s="92" t="str">
        <f>IF(ISBLANK(Tableau1[[#This Row],[Points]]),"",RANK(Tableau1[[#This Row],[Points]],H:H))</f>
        <v/>
      </c>
      <c r="H171" s="39"/>
      <c r="I171" s="40"/>
      <c r="J171" s="88">
        <f>IF(ISBLANK(I171),,VLOOKUP(I171,Classement_points[],2,FALSE)*Paramètres!$M$4)</f>
        <v>0</v>
      </c>
      <c r="K171" s="41"/>
      <c r="L171" s="88">
        <f>IF(ISBLANK(K171),,VLOOKUP(K171,Classement_points[],2,FALSE)*Paramètres!$M$5)</f>
        <v>0</v>
      </c>
      <c r="M171" s="42"/>
      <c r="N171" s="88">
        <f>IF(ISBLANK(M171),,VLOOKUP(M171,Classement_points[],2,FALSE)*Paramètres!$M$6)</f>
        <v>0</v>
      </c>
      <c r="O171" s="89">
        <f t="shared" si="11"/>
        <v>0</v>
      </c>
      <c r="P171" s="90">
        <f>COUNTA(Tableau1[[#This Row],[Points]],Tableau1[[#This Row],[Clt2]],Tableau1[[#This Row],[Clt4]],Tableau1[[#This Row],[Clt6]])</f>
        <v>0</v>
      </c>
    </row>
    <row r="172" spans="1:16" x14ac:dyDescent="0.35">
      <c r="A172" s="91">
        <f t="shared" si="10"/>
        <v>126</v>
      </c>
      <c r="B172" s="37" t="s">
        <v>1343</v>
      </c>
      <c r="C172" s="37" t="s">
        <v>1344</v>
      </c>
      <c r="D172" s="37" t="s">
        <v>762</v>
      </c>
      <c r="E172" s="37" t="s">
        <v>710</v>
      </c>
      <c r="F172" s="52" t="s">
        <v>648</v>
      </c>
      <c r="G172" s="92" t="str">
        <f>IF(ISBLANK(Tableau1[[#This Row],[Points]]),"",RANK(Tableau1[[#This Row],[Points]],H:H))</f>
        <v/>
      </c>
      <c r="H172" s="39"/>
      <c r="I172" s="40"/>
      <c r="J172" s="88">
        <f>IF(ISBLANK(I172),,VLOOKUP(I172,Classement_points[],2,FALSE)*Paramètres!$M$4)</f>
        <v>0</v>
      </c>
      <c r="K172" s="41"/>
      <c r="L172" s="88">
        <f>IF(ISBLANK(K172),,VLOOKUP(K172,Classement_points[],2,FALSE)*Paramètres!$M$5)</f>
        <v>0</v>
      </c>
      <c r="M172" s="42"/>
      <c r="N172" s="88">
        <f>IF(ISBLANK(M172),,VLOOKUP(M172,Classement_points[],2,FALSE)*Paramètres!$M$6)</f>
        <v>0</v>
      </c>
      <c r="O172" s="89">
        <f t="shared" si="11"/>
        <v>0</v>
      </c>
      <c r="P172" s="90">
        <f>COUNTA(Tableau1[[#This Row],[Points]],Tableau1[[#This Row],[Clt2]],Tableau1[[#This Row],[Clt4]],Tableau1[[#This Row],[Clt6]])</f>
        <v>0</v>
      </c>
    </row>
    <row r="173" spans="1:16" x14ac:dyDescent="0.35">
      <c r="A173" s="91">
        <f t="shared" si="10"/>
        <v>126</v>
      </c>
      <c r="B173" s="37" t="s">
        <v>1345</v>
      </c>
      <c r="C173" s="37" t="s">
        <v>122</v>
      </c>
      <c r="D173" s="37" t="s">
        <v>1346</v>
      </c>
      <c r="E173" s="37" t="s">
        <v>647</v>
      </c>
      <c r="F173" s="52" t="s">
        <v>648</v>
      </c>
      <c r="G173" s="92" t="str">
        <f>IF(ISBLANK(Tableau1[[#This Row],[Points]]),"",RANK(Tableau1[[#This Row],[Points]],H:H))</f>
        <v/>
      </c>
      <c r="H173" s="39"/>
      <c r="I173" s="40"/>
      <c r="J173" s="88">
        <f>IF(ISBLANK(I173),,VLOOKUP(I173,Classement_points[],2,FALSE)*Paramètres!$M$4)</f>
        <v>0</v>
      </c>
      <c r="K173" s="41"/>
      <c r="L173" s="88">
        <f>IF(ISBLANK(K173),,VLOOKUP(K173,Classement_points[],2,FALSE)*Paramètres!$M$5)</f>
        <v>0</v>
      </c>
      <c r="M173" s="42"/>
      <c r="N173" s="88">
        <f>IF(ISBLANK(M173),,VLOOKUP(M173,Classement_points[],2,FALSE)*Paramètres!$M$6)</f>
        <v>0</v>
      </c>
      <c r="O173" s="89">
        <f t="shared" si="11"/>
        <v>0</v>
      </c>
      <c r="P173" s="90">
        <f>COUNTA(Tableau1[[#This Row],[Points]],Tableau1[[#This Row],[Clt2]],Tableau1[[#This Row],[Clt4]],Tableau1[[#This Row],[Clt6]])</f>
        <v>0</v>
      </c>
    </row>
    <row r="174" spans="1:16" x14ac:dyDescent="0.35">
      <c r="A174" s="91">
        <f t="shared" si="10"/>
        <v>126</v>
      </c>
      <c r="B174" s="37" t="s">
        <v>1348</v>
      </c>
      <c r="C174" s="37" t="s">
        <v>1349</v>
      </c>
      <c r="D174" s="37" t="s">
        <v>1350</v>
      </c>
      <c r="E174" s="37" t="s">
        <v>711</v>
      </c>
      <c r="F174" s="52" t="s">
        <v>648</v>
      </c>
      <c r="G174" s="92" t="str">
        <f>IF(ISBLANK(Tableau1[[#This Row],[Points]]),"",RANK(Tableau1[[#This Row],[Points]],H:H))</f>
        <v/>
      </c>
      <c r="H174" s="39"/>
      <c r="I174" s="40"/>
      <c r="J174" s="88">
        <f>IF(ISBLANK(I174),,VLOOKUP(I174,Classement_points[],2,FALSE)*Paramètres!$M$4)</f>
        <v>0</v>
      </c>
      <c r="K174" s="41"/>
      <c r="L174" s="88">
        <f>IF(ISBLANK(K174),,VLOOKUP(K174,Classement_points[],2,FALSE)*Paramètres!$M$5)</f>
        <v>0</v>
      </c>
      <c r="M174" s="42"/>
      <c r="N174" s="88">
        <f>IF(ISBLANK(M174),,VLOOKUP(M174,Classement_points[],2,FALSE)*Paramètres!$M$6)</f>
        <v>0</v>
      </c>
      <c r="O174" s="89">
        <f t="shared" si="11"/>
        <v>0</v>
      </c>
      <c r="P174" s="90">
        <f>COUNTA(Tableau1[[#This Row],[Points]],Tableau1[[#This Row],[Clt2]],Tableau1[[#This Row],[Clt4]],Tableau1[[#This Row],[Clt6]])</f>
        <v>0</v>
      </c>
    </row>
    <row r="175" spans="1:16" x14ac:dyDescent="0.35">
      <c r="A175" s="91">
        <f t="shared" si="10"/>
        <v>126</v>
      </c>
      <c r="B175" s="37" t="s">
        <v>3014</v>
      </c>
      <c r="C175" s="37" t="s">
        <v>3015</v>
      </c>
      <c r="D175" s="37" t="s">
        <v>3016</v>
      </c>
      <c r="E175" s="37" t="s">
        <v>2917</v>
      </c>
      <c r="F175" s="37" t="s">
        <v>2957</v>
      </c>
      <c r="G175" s="92" t="str">
        <f>IF(ISBLANK(Tableau1[[#This Row],[Points]]),"",RANK(Tableau1[[#This Row],[Points]],H:H))</f>
        <v/>
      </c>
      <c r="H175" s="39"/>
      <c r="I175" s="40"/>
      <c r="J175" s="88">
        <f>IF(ISBLANK(I175),,VLOOKUP(I175,Classement_points[],2,FALSE)*Paramètres!$M$4)</f>
        <v>0</v>
      </c>
      <c r="K175" s="41"/>
      <c r="L175" s="88">
        <f>IF(ISBLANK(K175),,VLOOKUP(K175,Classement_points[],2,FALSE)*Paramètres!$M$5)</f>
        <v>0</v>
      </c>
      <c r="M175" s="42"/>
      <c r="N175" s="88">
        <f>IF(ISBLANK(M175),,VLOOKUP(M175,Classement_points[],2,FALSE)*Paramètres!$M$6)</f>
        <v>0</v>
      </c>
      <c r="O175" s="89">
        <f t="shared" si="11"/>
        <v>0</v>
      </c>
      <c r="P175" s="90">
        <f>COUNTA(Tableau1[[#This Row],[Points]],Tableau1[[#This Row],[Clt2]],Tableau1[[#This Row],[Clt4]],Tableau1[[#This Row],[Clt6]])</f>
        <v>0</v>
      </c>
    </row>
    <row r="176" spans="1:16" x14ac:dyDescent="0.35">
      <c r="A176" s="91">
        <f t="shared" si="10"/>
        <v>126</v>
      </c>
      <c r="B176" s="37" t="s">
        <v>4004</v>
      </c>
      <c r="C176" s="37" t="s">
        <v>4005</v>
      </c>
      <c r="D176" s="37" t="s">
        <v>4006</v>
      </c>
      <c r="E176" s="37" t="s">
        <v>4007</v>
      </c>
      <c r="F176" s="52" t="s">
        <v>2956</v>
      </c>
      <c r="G176" s="92" t="str">
        <f>IF(ISBLANK(Tableau1[[#This Row],[Points]]),"",RANK(Tableau1[[#This Row],[Points]],H:H))</f>
        <v/>
      </c>
      <c r="H176" s="39"/>
      <c r="I176" s="40"/>
      <c r="J176" s="88">
        <f>IF(ISBLANK(I176),,VLOOKUP(I176,Classement_points[],2,FALSE)*Paramètres!$M$4)</f>
        <v>0</v>
      </c>
      <c r="K176" s="41"/>
      <c r="L176" s="88">
        <f>IF(ISBLANK(K176),,VLOOKUP(K176,Classement_points[],2,FALSE)*Paramètres!$M$5)</f>
        <v>0</v>
      </c>
      <c r="M176" s="42"/>
      <c r="N176" s="88">
        <f>IF(ISBLANK(M176),,VLOOKUP(M176,Classement_points[],2,FALSE)*Paramètres!$M$6)</f>
        <v>0</v>
      </c>
      <c r="O176" s="89">
        <f t="shared" si="11"/>
        <v>0</v>
      </c>
      <c r="P176" s="90">
        <f>COUNTA(Tableau1[[#This Row],[Points]],Tableau1[[#This Row],[Clt2]],Tableau1[[#This Row],[Clt4]],Tableau1[[#This Row],[Clt6]])</f>
        <v>0</v>
      </c>
    </row>
    <row r="177" spans="1:16" x14ac:dyDescent="0.35">
      <c r="A177" s="91">
        <f t="shared" si="10"/>
        <v>126</v>
      </c>
      <c r="B177" s="37" t="s">
        <v>3032</v>
      </c>
      <c r="C177" s="37" t="s">
        <v>443</v>
      </c>
      <c r="D177" s="37" t="s">
        <v>116</v>
      </c>
      <c r="E177" s="37" t="s">
        <v>2913</v>
      </c>
      <c r="F177" s="37" t="s">
        <v>2957</v>
      </c>
      <c r="G177" s="92" t="str">
        <f>IF(ISBLANK(Tableau1[[#This Row],[Points]]),"",RANK(Tableau1[[#This Row],[Points]],H:H))</f>
        <v/>
      </c>
      <c r="H177" s="39"/>
      <c r="I177" s="40"/>
      <c r="J177" s="88">
        <f>IF(ISBLANK(I177),,VLOOKUP(I177,Classement_points[],2,FALSE)*Paramètres!$M$4)</f>
        <v>0</v>
      </c>
      <c r="K177" s="41"/>
      <c r="L177" s="88">
        <f>IF(ISBLANK(K177),,VLOOKUP(K177,Classement_points[],2,FALSE)*Paramètres!$M$5)</f>
        <v>0</v>
      </c>
      <c r="M177" s="42"/>
      <c r="N177" s="88">
        <f>IF(ISBLANK(M177),,VLOOKUP(M177,Classement_points[],2,FALSE)*Paramètres!$M$6)</f>
        <v>0</v>
      </c>
      <c r="O177" s="89">
        <f t="shared" si="11"/>
        <v>0</v>
      </c>
      <c r="P177" s="90">
        <f>COUNTA(Tableau1[[#This Row],[Points]],Tableau1[[#This Row],[Clt2]],Tableau1[[#This Row],[Clt4]],Tableau1[[#This Row],[Clt6]])</f>
        <v>0</v>
      </c>
    </row>
    <row r="178" spans="1:16" x14ac:dyDescent="0.35">
      <c r="A178" s="91">
        <f t="shared" si="10"/>
        <v>126</v>
      </c>
      <c r="B178" s="37" t="s">
        <v>2998</v>
      </c>
      <c r="C178" s="37" t="s">
        <v>2220</v>
      </c>
      <c r="D178" s="37" t="s">
        <v>2999</v>
      </c>
      <c r="E178" s="37" t="s">
        <v>2925</v>
      </c>
      <c r="F178" s="37" t="s">
        <v>2957</v>
      </c>
      <c r="G178" s="92" t="str">
        <f>IF(ISBLANK(Tableau1[[#This Row],[Points]]),"",RANK(Tableau1[[#This Row],[Points]],H:H))</f>
        <v/>
      </c>
      <c r="H178" s="39"/>
      <c r="I178" s="40"/>
      <c r="J178" s="88">
        <f>IF(ISBLANK(I178),,VLOOKUP(I178,Classement_points[],2,FALSE)*Paramètres!$M$4)</f>
        <v>0</v>
      </c>
      <c r="K178" s="41"/>
      <c r="L178" s="88">
        <f>IF(ISBLANK(K178),,VLOOKUP(K178,Classement_points[],2,FALSE)*Paramètres!$M$5)</f>
        <v>0</v>
      </c>
      <c r="M178" s="42"/>
      <c r="N178" s="88">
        <f>IF(ISBLANK(M178),,VLOOKUP(M178,Classement_points[],2,FALSE)*Paramètres!$M$6)</f>
        <v>0</v>
      </c>
      <c r="O178" s="89">
        <f t="shared" si="11"/>
        <v>0</v>
      </c>
      <c r="P178" s="90">
        <f>COUNTA(Tableau1[[#This Row],[Points]],Tableau1[[#This Row],[Clt2]],Tableau1[[#This Row],[Clt4]],Tableau1[[#This Row],[Clt6]])</f>
        <v>0</v>
      </c>
    </row>
    <row r="179" spans="1:16" x14ac:dyDescent="0.35">
      <c r="A179" s="91">
        <f t="shared" si="10"/>
        <v>126</v>
      </c>
      <c r="B179" s="37" t="s">
        <v>2963</v>
      </c>
      <c r="C179" s="37" t="s">
        <v>2964</v>
      </c>
      <c r="D179" s="37" t="s">
        <v>2965</v>
      </c>
      <c r="E179" s="37" t="s">
        <v>2929</v>
      </c>
      <c r="F179" s="37" t="s">
        <v>2957</v>
      </c>
      <c r="G179" s="92" t="str">
        <f>IF(ISBLANK(Tableau1[[#This Row],[Points]]),"",RANK(Tableau1[[#This Row],[Points]],H:H))</f>
        <v/>
      </c>
      <c r="H179" s="39"/>
      <c r="I179" s="40"/>
      <c r="J179" s="88">
        <f>IF(ISBLANK(I179),,VLOOKUP(I179,Classement_points[],2,FALSE)*Paramètres!$M$4)</f>
        <v>0</v>
      </c>
      <c r="K179" s="41"/>
      <c r="L179" s="88">
        <f>IF(ISBLANK(K179),,VLOOKUP(K179,Classement_points[],2,FALSE)*Paramètres!$M$5)</f>
        <v>0</v>
      </c>
      <c r="M179" s="42"/>
      <c r="N179" s="88">
        <f>IF(ISBLANK(M179),,VLOOKUP(M179,Classement_points[],2,FALSE)*Paramètres!$M$6)</f>
        <v>0</v>
      </c>
      <c r="O179" s="89">
        <f t="shared" si="11"/>
        <v>0</v>
      </c>
      <c r="P179" s="90">
        <f>COUNTA(Tableau1[[#This Row],[Points]],Tableau1[[#This Row],[Clt2]],Tableau1[[#This Row],[Clt4]],Tableau1[[#This Row],[Clt6]])</f>
        <v>0</v>
      </c>
    </row>
    <row r="180" spans="1:16" x14ac:dyDescent="0.35">
      <c r="A180" s="91">
        <f t="shared" si="10"/>
        <v>126</v>
      </c>
      <c r="B180" s="37" t="s">
        <v>2991</v>
      </c>
      <c r="C180" s="37" t="s">
        <v>118</v>
      </c>
      <c r="D180" s="37" t="s">
        <v>2992</v>
      </c>
      <c r="E180" s="37" t="s">
        <v>2947</v>
      </c>
      <c r="F180" s="37" t="s">
        <v>2957</v>
      </c>
      <c r="G180" s="92" t="str">
        <f>IF(ISBLANK(Tableau1[[#This Row],[Points]]),"",RANK(Tableau1[[#This Row],[Points]],H:H))</f>
        <v/>
      </c>
      <c r="H180" s="39"/>
      <c r="I180" s="40"/>
      <c r="J180" s="88">
        <f>IF(ISBLANK(I180),,VLOOKUP(I180,Classement_points[],2,FALSE)*Paramètres!$M$4)</f>
        <v>0</v>
      </c>
      <c r="K180" s="41"/>
      <c r="L180" s="88">
        <f>IF(ISBLANK(K180),,VLOOKUP(K180,Classement_points[],2,FALSE)*Paramètres!$M$5)</f>
        <v>0</v>
      </c>
      <c r="M180" s="42"/>
      <c r="N180" s="88">
        <f>IF(ISBLANK(M180),,VLOOKUP(M180,Classement_points[],2,FALSE)*Paramètres!$M$6)</f>
        <v>0</v>
      </c>
      <c r="O180" s="89">
        <f t="shared" si="11"/>
        <v>0</v>
      </c>
      <c r="P180" s="90">
        <f>COUNTA(Tableau1[[#This Row],[Points]],Tableau1[[#This Row],[Clt2]],Tableau1[[#This Row],[Clt4]],Tableau1[[#This Row],[Clt6]])</f>
        <v>0</v>
      </c>
    </row>
    <row r="181" spans="1:16" x14ac:dyDescent="0.35">
      <c r="A181" s="91">
        <f t="shared" si="10"/>
        <v>126</v>
      </c>
      <c r="B181" s="37" t="s">
        <v>1361</v>
      </c>
      <c r="C181" s="37" t="s">
        <v>1362</v>
      </c>
      <c r="D181" s="37" t="s">
        <v>1363</v>
      </c>
      <c r="E181" s="37" t="s">
        <v>647</v>
      </c>
      <c r="F181" s="52" t="s">
        <v>648</v>
      </c>
      <c r="G181" s="92" t="str">
        <f>IF(ISBLANK(Tableau1[[#This Row],[Points]]),"",RANK(Tableau1[[#This Row],[Points]],H:H))</f>
        <v/>
      </c>
      <c r="H181" s="39"/>
      <c r="I181" s="40"/>
      <c r="J181" s="88">
        <f>IF(ISBLANK(I181),,VLOOKUP(I181,Classement_points[],2,FALSE)*Paramètres!$M$4)</f>
        <v>0</v>
      </c>
      <c r="K181" s="41"/>
      <c r="L181" s="88">
        <f>IF(ISBLANK(K181),,VLOOKUP(K181,Classement_points[],2,FALSE)*Paramètres!$M$5)</f>
        <v>0</v>
      </c>
      <c r="M181" s="42"/>
      <c r="N181" s="88">
        <f>IF(ISBLANK(M181),,VLOOKUP(M181,Classement_points[],2,FALSE)*Paramètres!$M$6)</f>
        <v>0</v>
      </c>
      <c r="O181" s="89">
        <f t="shared" si="11"/>
        <v>0</v>
      </c>
      <c r="P181" s="90">
        <f>COUNTA(Tableau1[[#This Row],[Points]],Tableau1[[#This Row],[Clt2]],Tableau1[[#This Row],[Clt4]],Tableau1[[#This Row],[Clt6]])</f>
        <v>0</v>
      </c>
    </row>
    <row r="182" spans="1:16" x14ac:dyDescent="0.35">
      <c r="A182" s="91">
        <f t="shared" si="10"/>
        <v>126</v>
      </c>
      <c r="B182" s="37" t="s">
        <v>1364</v>
      </c>
      <c r="C182" s="37" t="s">
        <v>737</v>
      </c>
      <c r="D182" s="37" t="s">
        <v>1365</v>
      </c>
      <c r="E182" s="37" t="s">
        <v>711</v>
      </c>
      <c r="F182" s="52" t="s">
        <v>648</v>
      </c>
      <c r="G182" s="92" t="str">
        <f>IF(ISBLANK(Tableau1[[#This Row],[Points]]),"",RANK(Tableau1[[#This Row],[Points]],H:H))</f>
        <v/>
      </c>
      <c r="H182" s="39"/>
      <c r="I182" s="40"/>
      <c r="J182" s="88">
        <f>IF(ISBLANK(I182),,VLOOKUP(I182,Classement_points[],2,FALSE)*Paramètres!$M$4)</f>
        <v>0</v>
      </c>
      <c r="K182" s="41"/>
      <c r="L182" s="88">
        <f>IF(ISBLANK(K182),,VLOOKUP(K182,Classement_points[],2,FALSE)*Paramètres!$M$5)</f>
        <v>0</v>
      </c>
      <c r="M182" s="42"/>
      <c r="N182" s="88">
        <f>IF(ISBLANK(M182),,VLOOKUP(M182,Classement_points[],2,FALSE)*Paramètres!$M$6)</f>
        <v>0</v>
      </c>
      <c r="O182" s="89">
        <f t="shared" si="11"/>
        <v>0</v>
      </c>
      <c r="P182" s="90">
        <f>COUNTA(Tableau1[[#This Row],[Points]],Tableau1[[#This Row],[Clt2]],Tableau1[[#This Row],[Clt4]],Tableau1[[#This Row],[Clt6]])</f>
        <v>0</v>
      </c>
    </row>
    <row r="183" spans="1:16" x14ac:dyDescent="0.35">
      <c r="A183" s="91">
        <f t="shared" si="10"/>
        <v>126</v>
      </c>
      <c r="B183" s="37" t="s">
        <v>1366</v>
      </c>
      <c r="C183" s="37" t="s">
        <v>1367</v>
      </c>
      <c r="D183" s="37" t="s">
        <v>1368</v>
      </c>
      <c r="E183" s="37" t="s">
        <v>647</v>
      </c>
      <c r="F183" s="52" t="s">
        <v>648</v>
      </c>
      <c r="G183" s="92" t="str">
        <f>IF(ISBLANK(Tableau1[[#This Row],[Points]]),"",RANK(Tableau1[[#This Row],[Points]],H:H))</f>
        <v/>
      </c>
      <c r="H183" s="39"/>
      <c r="I183" s="40"/>
      <c r="J183" s="88">
        <f>IF(ISBLANK(I183),,VLOOKUP(I183,Classement_points[],2,FALSE)*Paramètres!$M$4)</f>
        <v>0</v>
      </c>
      <c r="K183" s="41"/>
      <c r="L183" s="88">
        <f>IF(ISBLANK(K183),,VLOOKUP(K183,Classement_points[],2,FALSE)*Paramètres!$M$5)</f>
        <v>0</v>
      </c>
      <c r="M183" s="42"/>
      <c r="N183" s="88">
        <f>IF(ISBLANK(M183),,VLOOKUP(M183,Classement_points[],2,FALSE)*Paramètres!$M$6)</f>
        <v>0</v>
      </c>
      <c r="O183" s="89">
        <f t="shared" si="11"/>
        <v>0</v>
      </c>
      <c r="P183" s="90">
        <f>COUNTA(Tableau1[[#This Row],[Points]],Tableau1[[#This Row],[Clt2]],Tableau1[[#This Row],[Clt4]],Tableau1[[#This Row],[Clt6]])</f>
        <v>0</v>
      </c>
    </row>
    <row r="184" spans="1:16" x14ac:dyDescent="0.35">
      <c r="A184" s="91">
        <f t="shared" si="10"/>
        <v>126</v>
      </c>
      <c r="B184" s="37" t="s">
        <v>3025</v>
      </c>
      <c r="C184" s="37" t="s">
        <v>431</v>
      </c>
      <c r="D184" s="37" t="s">
        <v>3026</v>
      </c>
      <c r="E184" s="37" t="s">
        <v>2948</v>
      </c>
      <c r="F184" s="37" t="s">
        <v>2957</v>
      </c>
      <c r="G184" s="92" t="str">
        <f>IF(ISBLANK(Tableau1[[#This Row],[Points]]),"",RANK(Tableau1[[#This Row],[Points]],H:H))</f>
        <v/>
      </c>
      <c r="H184" s="39"/>
      <c r="I184" s="40"/>
      <c r="J184" s="88">
        <f>IF(ISBLANK(I184),,VLOOKUP(I184,Classement_points[],2,FALSE)*Paramètres!$M$4)</f>
        <v>0</v>
      </c>
      <c r="K184" s="41"/>
      <c r="L184" s="88">
        <f>IF(ISBLANK(K184),,VLOOKUP(K184,Classement_points[],2,FALSE)*Paramètres!$M$5)</f>
        <v>0</v>
      </c>
      <c r="M184" s="42"/>
      <c r="N184" s="88">
        <f>IF(ISBLANK(M184),,VLOOKUP(M184,Classement_points[],2,FALSE)*Paramètres!$M$6)</f>
        <v>0</v>
      </c>
      <c r="O184" s="89">
        <f t="shared" si="11"/>
        <v>0</v>
      </c>
      <c r="P184" s="90">
        <f>COUNTA(Tableau1[[#This Row],[Points]],Tableau1[[#This Row],[Clt2]],Tableau1[[#This Row],[Clt4]],Tableau1[[#This Row],[Clt6]])</f>
        <v>0</v>
      </c>
    </row>
    <row r="185" spans="1:16" x14ac:dyDescent="0.35">
      <c r="A185" s="91">
        <f t="shared" si="10"/>
        <v>126</v>
      </c>
      <c r="B185" s="37" t="s">
        <v>1369</v>
      </c>
      <c r="C185" s="37" t="s">
        <v>1370</v>
      </c>
      <c r="D185" s="37" t="s">
        <v>1371</v>
      </c>
      <c r="E185" s="37" t="s">
        <v>705</v>
      </c>
      <c r="F185" s="52" t="s">
        <v>648</v>
      </c>
      <c r="G185" s="92" t="str">
        <f>IF(ISBLANK(Tableau1[[#This Row],[Points]]),"",RANK(Tableau1[[#This Row],[Points]],H:H))</f>
        <v/>
      </c>
      <c r="H185" s="39"/>
      <c r="I185" s="40"/>
      <c r="J185" s="88">
        <f>IF(ISBLANK(I185),,VLOOKUP(I185,Classement_points[],2,FALSE)*Paramètres!$M$4)</f>
        <v>0</v>
      </c>
      <c r="K185" s="41"/>
      <c r="L185" s="88">
        <f>IF(ISBLANK(K185),,VLOOKUP(K185,Classement_points[],2,FALSE)*Paramètres!$M$5)</f>
        <v>0</v>
      </c>
      <c r="M185" s="42"/>
      <c r="N185" s="88">
        <f>IF(ISBLANK(M185),,VLOOKUP(M185,Classement_points[],2,FALSE)*Paramètres!$M$6)</f>
        <v>0</v>
      </c>
      <c r="O185" s="89">
        <f t="shared" si="11"/>
        <v>0</v>
      </c>
      <c r="P185" s="90">
        <f>COUNTA(Tableau1[[#This Row],[Points]],Tableau1[[#This Row],[Clt2]],Tableau1[[#This Row],[Clt4]],Tableau1[[#This Row],[Clt6]])</f>
        <v>0</v>
      </c>
    </row>
    <row r="186" spans="1:16" x14ac:dyDescent="0.35">
      <c r="A186" s="91">
        <f t="shared" si="10"/>
        <v>126</v>
      </c>
      <c r="B186" s="37" t="s">
        <v>1375</v>
      </c>
      <c r="C186" s="37" t="s">
        <v>1376</v>
      </c>
      <c r="D186" s="37" t="s">
        <v>1377</v>
      </c>
      <c r="E186" s="37" t="s">
        <v>709</v>
      </c>
      <c r="F186" s="52" t="s">
        <v>648</v>
      </c>
      <c r="G186" s="92" t="str">
        <f>IF(ISBLANK(Tableau1[[#This Row],[Points]]),"",RANK(Tableau1[[#This Row],[Points]],H:H))</f>
        <v/>
      </c>
      <c r="H186" s="39"/>
      <c r="I186" s="40"/>
      <c r="J186" s="88">
        <f>IF(ISBLANK(I186),,VLOOKUP(I186,Classement_points[],2,FALSE)*Paramètres!$M$4)</f>
        <v>0</v>
      </c>
      <c r="K186" s="41"/>
      <c r="L186" s="88">
        <f>IF(ISBLANK(K186),,VLOOKUP(K186,Classement_points[],2,FALSE)*Paramètres!$M$5)</f>
        <v>0</v>
      </c>
      <c r="M186" s="42"/>
      <c r="N186" s="88">
        <f>IF(ISBLANK(M186),,VLOOKUP(M186,Classement_points[],2,FALSE)*Paramètres!$M$6)</f>
        <v>0</v>
      </c>
      <c r="O186" s="89">
        <f t="shared" si="11"/>
        <v>0</v>
      </c>
      <c r="P186" s="90">
        <f>COUNTA(Tableau1[[#This Row],[Points]],Tableau1[[#This Row],[Clt2]],Tableau1[[#This Row],[Clt4]],Tableau1[[#This Row],[Clt6]])</f>
        <v>0</v>
      </c>
    </row>
    <row r="187" spans="1:16" x14ac:dyDescent="0.35">
      <c r="A187" s="91">
        <f t="shared" si="10"/>
        <v>126</v>
      </c>
      <c r="B187" s="53" t="s">
        <v>772</v>
      </c>
      <c r="C187" s="53" t="s">
        <v>773</v>
      </c>
      <c r="D187" s="53" t="s">
        <v>774</v>
      </c>
      <c r="E187" s="53" t="s">
        <v>41</v>
      </c>
      <c r="F187" s="53" t="s">
        <v>714</v>
      </c>
      <c r="G187" s="92" t="str">
        <f>IF(ISBLANK(Tableau1[[#This Row],[Points]]),"",RANK(Tableau1[[#This Row],[Points]],H:H))</f>
        <v/>
      </c>
      <c r="H187" s="39"/>
      <c r="I187" s="40"/>
      <c r="J187" s="88">
        <f>IF(ISBLANK(I187),,VLOOKUP(I187,Classement_points[],2,FALSE)*Paramètres!$M$4)</f>
        <v>0</v>
      </c>
      <c r="K187" s="41"/>
      <c r="L187" s="88">
        <f>IF(ISBLANK(K187),,VLOOKUP(K187,Classement_points[],2,FALSE)*Paramètres!$M$5)</f>
        <v>0</v>
      </c>
      <c r="M187" s="42"/>
      <c r="N187" s="88">
        <f>IF(ISBLANK(M187),,VLOOKUP(M187,Classement_points[],2,FALSE)*Paramètres!$M$6)</f>
        <v>0</v>
      </c>
      <c r="O187" s="89">
        <f t="shared" si="11"/>
        <v>0</v>
      </c>
      <c r="P187" s="90">
        <f>COUNTA(Tableau1[[#This Row],[Points]],Tableau1[[#This Row],[Clt2]],Tableau1[[#This Row],[Clt4]],Tableau1[[#This Row],[Clt6]])</f>
        <v>0</v>
      </c>
    </row>
    <row r="188" spans="1:16" x14ac:dyDescent="0.35">
      <c r="A188" s="91">
        <f t="shared" si="10"/>
        <v>126</v>
      </c>
      <c r="B188" s="53" t="s">
        <v>435</v>
      </c>
      <c r="C188" s="53" t="s">
        <v>436</v>
      </c>
      <c r="D188" s="53" t="s">
        <v>437</v>
      </c>
      <c r="E188" s="53" t="s">
        <v>17</v>
      </c>
      <c r="F188" s="53" t="s">
        <v>714</v>
      </c>
      <c r="G188" s="92" t="str">
        <f>IF(ISBLANK(Tableau1[[#This Row],[Points]]),"",RANK(Tableau1[[#This Row],[Points]],H:H))</f>
        <v/>
      </c>
      <c r="H188" s="39"/>
      <c r="I188" s="40"/>
      <c r="J188" s="88">
        <f>IF(ISBLANK(I188),,VLOOKUP(I188,Classement_points[],2,FALSE)*Paramètres!$M$4)</f>
        <v>0</v>
      </c>
      <c r="K188" s="41"/>
      <c r="L188" s="88">
        <f>IF(ISBLANK(K188),,VLOOKUP(K188,Classement_points[],2,FALSE)*Paramètres!$M$5)</f>
        <v>0</v>
      </c>
      <c r="M188" s="42"/>
      <c r="N188" s="88">
        <f>IF(ISBLANK(M188),,VLOOKUP(M188,Classement_points[],2,FALSE)*Paramètres!$M$6)</f>
        <v>0</v>
      </c>
      <c r="O188" s="89">
        <f t="shared" si="11"/>
        <v>0</v>
      </c>
      <c r="P188" s="90">
        <f>COUNTA(Tableau1[[#This Row],[Points]],Tableau1[[#This Row],[Clt2]],Tableau1[[#This Row],[Clt4]],Tableau1[[#This Row],[Clt6]])</f>
        <v>0</v>
      </c>
    </row>
    <row r="189" spans="1:16" x14ac:dyDescent="0.35">
      <c r="A189" s="91">
        <f t="shared" si="10"/>
        <v>126</v>
      </c>
      <c r="B189" s="37" t="s">
        <v>2989</v>
      </c>
      <c r="C189" s="37" t="s">
        <v>103</v>
      </c>
      <c r="D189" s="37" t="s">
        <v>2990</v>
      </c>
      <c r="E189" s="37" t="s">
        <v>2948</v>
      </c>
      <c r="F189" s="37" t="s">
        <v>2957</v>
      </c>
      <c r="G189" s="92" t="str">
        <f>IF(ISBLANK(Tableau1[[#This Row],[Points]]),"",RANK(Tableau1[[#This Row],[Points]],H:H))</f>
        <v/>
      </c>
      <c r="H189" s="39"/>
      <c r="I189" s="40"/>
      <c r="J189" s="88">
        <f>IF(ISBLANK(I189),,VLOOKUP(I189,Classement_points[],2,FALSE)*Paramètres!$M$4)</f>
        <v>0</v>
      </c>
      <c r="K189" s="41"/>
      <c r="L189" s="88">
        <f>IF(ISBLANK(K189),,VLOOKUP(K189,Classement_points[],2,FALSE)*Paramètres!$M$5)</f>
        <v>0</v>
      </c>
      <c r="M189" s="42"/>
      <c r="N189" s="88">
        <f>IF(ISBLANK(M189),,VLOOKUP(M189,Classement_points[],2,FALSE)*Paramètres!$M$6)</f>
        <v>0</v>
      </c>
      <c r="O189" s="89">
        <f t="shared" si="11"/>
        <v>0</v>
      </c>
      <c r="P189" s="90">
        <f>COUNTA(Tableau1[[#This Row],[Points]],Tableau1[[#This Row],[Clt2]],Tableau1[[#This Row],[Clt4]],Tableau1[[#This Row],[Clt6]])</f>
        <v>0</v>
      </c>
    </row>
    <row r="190" spans="1:16" x14ac:dyDescent="0.35">
      <c r="A190" s="91">
        <f t="shared" si="10"/>
        <v>126</v>
      </c>
      <c r="B190" s="53" t="s">
        <v>775</v>
      </c>
      <c r="C190" s="53" t="s">
        <v>737</v>
      </c>
      <c r="D190" s="53" t="s">
        <v>776</v>
      </c>
      <c r="E190" s="53" t="s">
        <v>161</v>
      </c>
      <c r="F190" s="53" t="s">
        <v>714</v>
      </c>
      <c r="G190" s="92" t="str">
        <f>IF(ISBLANK(Tableau1[[#This Row],[Points]]),"",RANK(Tableau1[[#This Row],[Points]],H:H))</f>
        <v/>
      </c>
      <c r="H190" s="39"/>
      <c r="I190" s="40"/>
      <c r="J190" s="88">
        <f>IF(ISBLANK(I190),,VLOOKUP(I190,Classement_points[],2,FALSE)*Paramètres!$M$4)</f>
        <v>0</v>
      </c>
      <c r="K190" s="41"/>
      <c r="L190" s="88">
        <f>IF(ISBLANK(K190),,VLOOKUP(K190,Classement_points[],2,FALSE)*Paramètres!$M$5)</f>
        <v>0</v>
      </c>
      <c r="M190" s="42"/>
      <c r="N190" s="88">
        <f>IF(ISBLANK(M190),,VLOOKUP(M190,Classement_points[],2,FALSE)*Paramètres!$M$6)</f>
        <v>0</v>
      </c>
      <c r="O190" s="89">
        <f t="shared" si="11"/>
        <v>0</v>
      </c>
      <c r="P190" s="90">
        <f>COUNTA(Tableau1[[#This Row],[Points]],Tableau1[[#This Row],[Clt2]],Tableau1[[#This Row],[Clt4]],Tableau1[[#This Row],[Clt6]])</f>
        <v>0</v>
      </c>
    </row>
    <row r="191" spans="1:16" x14ac:dyDescent="0.35">
      <c r="A191" s="91">
        <f t="shared" si="10"/>
        <v>126</v>
      </c>
      <c r="B191" s="53" t="s">
        <v>777</v>
      </c>
      <c r="C191" s="53" t="s">
        <v>445</v>
      </c>
      <c r="D191" s="53" t="s">
        <v>446</v>
      </c>
      <c r="E191" s="53" t="s">
        <v>18</v>
      </c>
      <c r="F191" s="53" t="s">
        <v>714</v>
      </c>
      <c r="G191" s="92" t="str">
        <f>IF(ISBLANK(Tableau1[[#This Row],[Points]]),"",RANK(Tableau1[[#This Row],[Points]],H:H))</f>
        <v/>
      </c>
      <c r="H191" s="39"/>
      <c r="I191" s="40"/>
      <c r="J191" s="88">
        <f>IF(ISBLANK(I191),,VLOOKUP(I191,Classement_points[],2,FALSE)*Paramètres!$M$4)</f>
        <v>0</v>
      </c>
      <c r="K191" s="41"/>
      <c r="L191" s="88">
        <f>IF(ISBLANK(K191),,VLOOKUP(K191,Classement_points[],2,FALSE)*Paramètres!$M$5)</f>
        <v>0</v>
      </c>
      <c r="M191" s="42"/>
      <c r="N191" s="88">
        <f>IF(ISBLANK(M191),,VLOOKUP(M191,Classement_points[],2,FALSE)*Paramètres!$M$6)</f>
        <v>0</v>
      </c>
      <c r="O191" s="89">
        <f t="shared" si="11"/>
        <v>0</v>
      </c>
      <c r="P191" s="90">
        <f>COUNTA(Tableau1[[#This Row],[Points]],Tableau1[[#This Row],[Clt2]],Tableau1[[#This Row],[Clt4]],Tableau1[[#This Row],[Clt6]])</f>
        <v>0</v>
      </c>
    </row>
    <row r="192" spans="1:16" x14ac:dyDescent="0.35">
      <c r="A192" s="91">
        <f t="shared" si="10"/>
        <v>126</v>
      </c>
      <c r="B192" s="37" t="s">
        <v>1386</v>
      </c>
      <c r="C192" s="37" t="s">
        <v>443</v>
      </c>
      <c r="D192" s="37" t="s">
        <v>1387</v>
      </c>
      <c r="E192" s="37" t="s">
        <v>687</v>
      </c>
      <c r="F192" s="52" t="s">
        <v>648</v>
      </c>
      <c r="G192" s="92" t="str">
        <f>IF(ISBLANK(Tableau1[[#This Row],[Points]]),"",RANK(Tableau1[[#This Row],[Points]],H:H))</f>
        <v/>
      </c>
      <c r="H192" s="39"/>
      <c r="I192" s="40"/>
      <c r="J192" s="88">
        <f>IF(ISBLANK(I192),,VLOOKUP(I192,Classement_points[],2,FALSE)*Paramètres!$M$4)</f>
        <v>0</v>
      </c>
      <c r="K192" s="41"/>
      <c r="L192" s="88">
        <f>IF(ISBLANK(K192),,VLOOKUP(K192,Classement_points[],2,FALSE)*Paramètres!$M$5)</f>
        <v>0</v>
      </c>
      <c r="M192" s="42"/>
      <c r="N192" s="88">
        <f>IF(ISBLANK(M192),,VLOOKUP(M192,Classement_points[],2,FALSE)*Paramètres!$M$6)</f>
        <v>0</v>
      </c>
      <c r="O192" s="89">
        <f t="shared" si="11"/>
        <v>0</v>
      </c>
      <c r="P192" s="90">
        <f>COUNTA(Tableau1[[#This Row],[Points]],Tableau1[[#This Row],[Clt2]],Tableau1[[#This Row],[Clt4]],Tableau1[[#This Row],[Clt6]])</f>
        <v>0</v>
      </c>
    </row>
    <row r="193" spans="1:16" x14ac:dyDescent="0.35">
      <c r="A193" s="91">
        <f t="shared" si="10"/>
        <v>126</v>
      </c>
      <c r="B193" s="37" t="s">
        <v>1391</v>
      </c>
      <c r="C193" s="37" t="s">
        <v>1392</v>
      </c>
      <c r="D193" s="37" t="s">
        <v>1393</v>
      </c>
      <c r="E193" s="37" t="s">
        <v>708</v>
      </c>
      <c r="F193" s="52" t="s">
        <v>648</v>
      </c>
      <c r="G193" s="92" t="str">
        <f>IF(ISBLANK(Tableau1[[#This Row],[Points]]),"",RANK(Tableau1[[#This Row],[Points]],H:H))</f>
        <v/>
      </c>
      <c r="H193" s="39"/>
      <c r="I193" s="40"/>
      <c r="J193" s="88">
        <f>IF(ISBLANK(I193),,VLOOKUP(I193,Classement_points[],2,FALSE)*Paramètres!$M$4)</f>
        <v>0</v>
      </c>
      <c r="K193" s="41"/>
      <c r="L193" s="88">
        <f>IF(ISBLANK(K193),,VLOOKUP(K193,Classement_points[],2,FALSE)*Paramètres!$M$5)</f>
        <v>0</v>
      </c>
      <c r="M193" s="42"/>
      <c r="N193" s="88">
        <f>IF(ISBLANK(M193),,VLOOKUP(M193,Classement_points[],2,FALSE)*Paramètres!$M$6)</f>
        <v>0</v>
      </c>
      <c r="O193" s="89">
        <f t="shared" si="11"/>
        <v>0</v>
      </c>
      <c r="P193" s="90">
        <f>COUNTA(Tableau1[[#This Row],[Points]],Tableau1[[#This Row],[Clt2]],Tableau1[[#This Row],[Clt4]],Tableau1[[#This Row],[Clt6]])</f>
        <v>0</v>
      </c>
    </row>
    <row r="194" spans="1:16" x14ac:dyDescent="0.35">
      <c r="A194" s="91">
        <f t="shared" si="10"/>
        <v>126</v>
      </c>
      <c r="B194" s="53" t="s">
        <v>780</v>
      </c>
      <c r="C194" s="53" t="s">
        <v>730</v>
      </c>
      <c r="D194" s="53" t="s">
        <v>781</v>
      </c>
      <c r="E194" s="53" t="s">
        <v>17</v>
      </c>
      <c r="F194" s="53" t="s">
        <v>714</v>
      </c>
      <c r="G194" s="92" t="str">
        <f>IF(ISBLANK(Tableau1[[#This Row],[Points]]),"",RANK(Tableau1[[#This Row],[Points]],H:H))</f>
        <v/>
      </c>
      <c r="H194" s="39"/>
      <c r="I194" s="40"/>
      <c r="J194" s="88">
        <f>IF(ISBLANK(I194),,VLOOKUP(I194,Classement_points[],2,FALSE)*Paramètres!$M$4)</f>
        <v>0</v>
      </c>
      <c r="K194" s="41"/>
      <c r="L194" s="88">
        <f>IF(ISBLANK(K194),,VLOOKUP(K194,Classement_points[],2,FALSE)*Paramètres!$M$5)</f>
        <v>0</v>
      </c>
      <c r="M194" s="42"/>
      <c r="N194" s="88">
        <f>IF(ISBLANK(M194),,VLOOKUP(M194,Classement_points[],2,FALSE)*Paramètres!$M$6)</f>
        <v>0</v>
      </c>
      <c r="O194" s="89">
        <f t="shared" si="11"/>
        <v>0</v>
      </c>
      <c r="P194" s="90">
        <f>COUNTA(Tableau1[[#This Row],[Points]],Tableau1[[#This Row],[Clt2]],Tableau1[[#This Row],[Clt4]],Tableau1[[#This Row],[Clt6]])</f>
        <v>0</v>
      </c>
    </row>
    <row r="195" spans="1:16" x14ac:dyDescent="0.35">
      <c r="A195" s="91">
        <f t="shared" si="10"/>
        <v>126</v>
      </c>
      <c r="B195" s="37" t="s">
        <v>4037</v>
      </c>
      <c r="C195" s="37" t="s">
        <v>92</v>
      </c>
      <c r="D195" s="37" t="s">
        <v>1603</v>
      </c>
      <c r="E195" s="37" t="s">
        <v>3963</v>
      </c>
      <c r="F195" s="52" t="s">
        <v>2956</v>
      </c>
      <c r="G195" s="92" t="str">
        <f>IF(ISBLANK(Tableau1[[#This Row],[Points]]),"",RANK(Tableau1[[#This Row],[Points]],H:H))</f>
        <v/>
      </c>
      <c r="H195" s="39"/>
      <c r="I195" s="40"/>
      <c r="J195" s="88">
        <f>IF(ISBLANK(I195),,VLOOKUP(I195,Classement_points[],2,FALSE)*Paramètres!$M$4)</f>
        <v>0</v>
      </c>
      <c r="K195" s="41"/>
      <c r="L195" s="88">
        <f>IF(ISBLANK(K195),,VLOOKUP(K195,Classement_points[],2,FALSE)*Paramètres!$M$5)</f>
        <v>0</v>
      </c>
      <c r="M195" s="42"/>
      <c r="N195" s="88">
        <f>IF(ISBLANK(M195),,VLOOKUP(M195,Classement_points[],2,FALSE)*Paramètres!$M$6)</f>
        <v>0</v>
      </c>
      <c r="O195" s="89">
        <f t="shared" si="11"/>
        <v>0</v>
      </c>
      <c r="P195" s="90">
        <f>COUNTA(Tableau1[[#This Row],[Points]],Tableau1[[#This Row],[Clt2]],Tableau1[[#This Row],[Clt4]],Tableau1[[#This Row],[Clt6]])</f>
        <v>0</v>
      </c>
    </row>
    <row r="196" spans="1:16" x14ac:dyDescent="0.35">
      <c r="A196" s="91">
        <f t="shared" si="10"/>
        <v>126</v>
      </c>
      <c r="B196" s="37" t="s">
        <v>1396</v>
      </c>
      <c r="C196" s="37" t="s">
        <v>1397</v>
      </c>
      <c r="D196" s="37" t="s">
        <v>1398</v>
      </c>
      <c r="E196" s="37" t="s">
        <v>685</v>
      </c>
      <c r="F196" s="52" t="s">
        <v>648</v>
      </c>
      <c r="G196" s="92" t="str">
        <f>IF(ISBLANK(Tableau1[[#This Row],[Points]]),"",RANK(Tableau1[[#This Row],[Points]],H:H))</f>
        <v/>
      </c>
      <c r="H196" s="39"/>
      <c r="I196" s="40"/>
      <c r="J196" s="88">
        <f>IF(ISBLANK(I196),,VLOOKUP(I196,Classement_points[],2,FALSE)*Paramètres!$M$4)</f>
        <v>0</v>
      </c>
      <c r="K196" s="41"/>
      <c r="L196" s="88">
        <f>IF(ISBLANK(K196),,VLOOKUP(K196,Classement_points[],2,FALSE)*Paramètres!$M$5)</f>
        <v>0</v>
      </c>
      <c r="M196" s="42"/>
      <c r="N196" s="88">
        <f>IF(ISBLANK(M196),,VLOOKUP(M196,Classement_points[],2,FALSE)*Paramètres!$M$6)</f>
        <v>0</v>
      </c>
      <c r="O196" s="89">
        <f t="shared" si="11"/>
        <v>0</v>
      </c>
      <c r="P196" s="90">
        <f>COUNTA(Tableau1[[#This Row],[Points]],Tableau1[[#This Row],[Clt2]],Tableau1[[#This Row],[Clt4]],Tableau1[[#This Row],[Clt6]])</f>
        <v>0</v>
      </c>
    </row>
    <row r="197" spans="1:16" x14ac:dyDescent="0.35">
      <c r="A197" s="91">
        <f t="shared" si="10"/>
        <v>126</v>
      </c>
      <c r="B197" s="37" t="s">
        <v>4038</v>
      </c>
      <c r="C197" s="37" t="s">
        <v>4039</v>
      </c>
      <c r="D197" s="37" t="s">
        <v>4040</v>
      </c>
      <c r="E197" s="37" t="s">
        <v>3971</v>
      </c>
      <c r="F197" s="52" t="s">
        <v>2956</v>
      </c>
      <c r="G197" s="92" t="str">
        <f>IF(ISBLANK(Tableau1[[#This Row],[Points]]),"",RANK(Tableau1[[#This Row],[Points]],H:H))</f>
        <v/>
      </c>
      <c r="H197" s="39"/>
      <c r="I197" s="40"/>
      <c r="J197" s="88">
        <f>IF(ISBLANK(I197),,VLOOKUP(I197,Classement_points[],2,FALSE)*Paramètres!$M$4)</f>
        <v>0</v>
      </c>
      <c r="K197" s="41"/>
      <c r="L197" s="88">
        <f>IF(ISBLANK(K197),,VLOOKUP(K197,Classement_points[],2,FALSE)*Paramètres!$M$5)</f>
        <v>0</v>
      </c>
      <c r="M197" s="42"/>
      <c r="N197" s="88">
        <f>IF(ISBLANK(M197),,VLOOKUP(M197,Classement_points[],2,FALSE)*Paramètres!$M$6)</f>
        <v>0</v>
      </c>
      <c r="O197" s="89">
        <f t="shared" ref="O197:O228" si="12">H197+J197+L197+N197</f>
        <v>0</v>
      </c>
      <c r="P197" s="90">
        <f>COUNTA(Tableau1[[#This Row],[Points]],Tableau1[[#This Row],[Clt2]],Tableau1[[#This Row],[Clt4]],Tableau1[[#This Row],[Clt6]])</f>
        <v>0</v>
      </c>
    </row>
    <row r="198" spans="1:16" x14ac:dyDescent="0.35">
      <c r="A198" s="91">
        <f t="shared" si="10"/>
        <v>126</v>
      </c>
      <c r="B198" s="53" t="s">
        <v>790</v>
      </c>
      <c r="C198" s="53" t="s">
        <v>791</v>
      </c>
      <c r="D198" s="53" t="s">
        <v>792</v>
      </c>
      <c r="E198" s="53" t="s">
        <v>17</v>
      </c>
      <c r="F198" s="53" t="s">
        <v>714</v>
      </c>
      <c r="G198" s="92" t="str">
        <f>IF(ISBLANK(Tableau1[[#This Row],[Points]]),"",RANK(Tableau1[[#This Row],[Points]],H:H))</f>
        <v/>
      </c>
      <c r="H198" s="39"/>
      <c r="I198" s="40"/>
      <c r="J198" s="88">
        <f>IF(ISBLANK(I198),,VLOOKUP(I198,Classement_points[],2,FALSE)*Paramètres!$M$4)</f>
        <v>0</v>
      </c>
      <c r="K198" s="41"/>
      <c r="L198" s="88">
        <f>IF(ISBLANK(K198),,VLOOKUP(K198,Classement_points[],2,FALSE)*Paramètres!$M$5)</f>
        <v>0</v>
      </c>
      <c r="M198" s="42"/>
      <c r="N198" s="88">
        <f>IF(ISBLANK(M198),,VLOOKUP(M198,Classement_points[],2,FALSE)*Paramètres!$M$6)</f>
        <v>0</v>
      </c>
      <c r="O198" s="89">
        <f t="shared" si="12"/>
        <v>0</v>
      </c>
      <c r="P198" s="90">
        <f>COUNTA(Tableau1[[#This Row],[Points]],Tableau1[[#This Row],[Clt2]],Tableau1[[#This Row],[Clt4]],Tableau1[[#This Row],[Clt6]])</f>
        <v>0</v>
      </c>
    </row>
    <row r="199" spans="1:16" x14ac:dyDescent="0.35">
      <c r="A199" s="91">
        <f t="shared" si="10"/>
        <v>126</v>
      </c>
      <c r="B199" s="53" t="s">
        <v>793</v>
      </c>
      <c r="C199" s="53" t="s">
        <v>794</v>
      </c>
      <c r="D199" s="53" t="s">
        <v>795</v>
      </c>
      <c r="E199" s="53" t="s">
        <v>39</v>
      </c>
      <c r="F199" s="53" t="s">
        <v>714</v>
      </c>
      <c r="G199" s="92" t="str">
        <f>IF(ISBLANK(Tableau1[[#This Row],[Points]]),"",RANK(Tableau1[[#This Row],[Points]],H:H))</f>
        <v/>
      </c>
      <c r="H199" s="39"/>
      <c r="I199" s="40"/>
      <c r="J199" s="88">
        <f>IF(ISBLANK(I199),,VLOOKUP(I199,Classement_points[],2,FALSE)*Paramètres!$M$4)</f>
        <v>0</v>
      </c>
      <c r="K199" s="41"/>
      <c r="L199" s="88">
        <f>IF(ISBLANK(K199),,VLOOKUP(K199,Classement_points[],2,FALSE)*Paramètres!$M$5)</f>
        <v>0</v>
      </c>
      <c r="M199" s="42"/>
      <c r="N199" s="88">
        <f>IF(ISBLANK(M199),,VLOOKUP(M199,Classement_points[],2,FALSE)*Paramètres!$M$6)</f>
        <v>0</v>
      </c>
      <c r="O199" s="89">
        <f t="shared" si="12"/>
        <v>0</v>
      </c>
      <c r="P199" s="90">
        <f>COUNTA(Tableau1[[#This Row],[Points]],Tableau1[[#This Row],[Clt2]],Tableau1[[#This Row],[Clt4]],Tableau1[[#This Row],[Clt6]])</f>
        <v>0</v>
      </c>
    </row>
  </sheetData>
  <sheetProtection sheet="1" objects="1" scenarios="1"/>
  <sortState xmlns:xlrd2="http://schemas.microsoft.com/office/spreadsheetml/2017/richdata2" ref="A5:P199">
    <sortCondition ref="A5:A199"/>
  </sortState>
  <mergeCells count="18">
    <mergeCell ref="F1:F3"/>
    <mergeCell ref="B1:B3"/>
    <mergeCell ref="C1:D3"/>
    <mergeCell ref="E1:E3"/>
    <mergeCell ref="G1:H1"/>
    <mergeCell ref="I1:J1"/>
    <mergeCell ref="K1:L1"/>
    <mergeCell ref="M1:N1"/>
    <mergeCell ref="G3:H3"/>
    <mergeCell ref="O1:P1"/>
    <mergeCell ref="G2:H2"/>
    <mergeCell ref="I2:J2"/>
    <mergeCell ref="K2:L2"/>
    <mergeCell ref="M2:N2"/>
    <mergeCell ref="I3:J3"/>
    <mergeCell ref="K3:L3"/>
    <mergeCell ref="M3:N3"/>
    <mergeCell ref="O2:P3"/>
  </mergeCells>
  <dataValidations count="2">
    <dataValidation type="list" allowBlank="1" showInputMessage="1" sqref="B5:B64" xr:uid="{00000000-0002-0000-0100-000000000000}">
      <formula1>IF(B5&lt;&gt;"",OFFSET(F_licences,MATCH(B5&amp;"*",F_licences,0)-1,,COUNTIF(F_licences,B5&amp;"*"),1),F_licences)</formula1>
    </dataValidation>
    <dataValidation type="list" allowBlank="1" showInputMessage="1" showErrorMessage="1" sqref="E5:F138" xr:uid="{00000000-0002-0000-0100-000001000000}">
      <formula1>liste_clubs</formula1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&amp;C&amp;"Calibri"&amp;11&amp;K000000Page &amp;P_x000D_&amp;1#&amp;"Calibri"&amp;10&amp;K0078D7C1 - Interne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2"/>
  <dimension ref="A1:P313"/>
  <sheetViews>
    <sheetView showGridLines="0" topLeftCell="A101" workbookViewId="0">
      <selection activeCell="E139" sqref="E139"/>
    </sheetView>
  </sheetViews>
  <sheetFormatPr baseColWidth="10" defaultColWidth="11" defaultRowHeight="14.5" x14ac:dyDescent="0.35"/>
  <cols>
    <col min="1" max="1" width="11" style="22" customWidth="1"/>
    <col min="2" max="2" width="22" style="22" bestFit="1" customWidth="1"/>
    <col min="3" max="3" width="13.453125" style="22" bestFit="1" customWidth="1"/>
    <col min="4" max="4" width="19.6328125" style="22" bestFit="1" customWidth="1"/>
    <col min="5" max="5" width="38.36328125" style="22" bestFit="1" customWidth="1"/>
    <col min="6" max="6" width="7.36328125" style="22" customWidth="1"/>
    <col min="7" max="7" width="5.08984375" style="22" customWidth="1"/>
    <col min="8" max="8" width="8.6328125" style="22" customWidth="1"/>
    <col min="9" max="9" width="6.08984375" style="22" customWidth="1"/>
    <col min="10" max="10" width="9.08984375" style="22" customWidth="1"/>
    <col min="11" max="11" width="6.08984375" style="22" customWidth="1"/>
    <col min="12" max="12" width="9.08984375" style="22" customWidth="1"/>
    <col min="13" max="13" width="6.08984375" style="22" customWidth="1"/>
    <col min="14" max="14" width="9.08984375" style="22" customWidth="1"/>
    <col min="15" max="15" width="11.36328125" style="22" customWidth="1"/>
    <col min="16" max="16" width="19" style="22" customWidth="1"/>
    <col min="17" max="16384" width="11" style="22"/>
  </cols>
  <sheetData>
    <row r="1" spans="1:16" ht="32.25" customHeight="1" x14ac:dyDescent="0.35">
      <c r="B1" s="126"/>
      <c r="C1" s="129" t="s">
        <v>10</v>
      </c>
      <c r="D1" s="129"/>
      <c r="E1" s="126"/>
      <c r="F1" s="126"/>
      <c r="G1" s="114">
        <f>IF(Paramètres!J3&lt;&gt;"",Paramètres!J3,"")</f>
        <v>45732</v>
      </c>
      <c r="H1" s="115"/>
      <c r="I1" s="114" t="str">
        <f>IF(Paramètres!J4&lt;&gt;"",Paramètres!J4,"")</f>
        <v>22 &amp; 23/03/2025</v>
      </c>
      <c r="J1" s="115"/>
      <c r="K1" s="114">
        <f>IF(Paramètres!J5&lt;&gt;"",Paramètres!J5,"")</f>
        <v>45795</v>
      </c>
      <c r="L1" s="115"/>
      <c r="M1" s="114">
        <f>IF(Paramètres!J6&lt;&gt;"",Paramètres!J6,"")</f>
        <v>45830</v>
      </c>
      <c r="N1" s="116"/>
      <c r="O1" s="119"/>
      <c r="P1" s="119"/>
    </row>
    <row r="2" spans="1:16" ht="32.25" customHeight="1" x14ac:dyDescent="0.35">
      <c r="B2" s="127"/>
      <c r="C2" s="130"/>
      <c r="D2" s="130"/>
      <c r="E2" s="127"/>
      <c r="F2" s="127"/>
      <c r="G2" s="114" t="str">
        <f>IF(Paramètres!K3&lt;&gt;"",Paramètres!K3,"")</f>
        <v>Class Triathlon</v>
      </c>
      <c r="H2" s="115"/>
      <c r="I2" s="114" t="str">
        <f>IF(Paramètres!K4&lt;&gt;"",Paramètres!K4,"")</f>
        <v>Duathlon</v>
      </c>
      <c r="J2" s="115"/>
      <c r="K2" s="114" t="str">
        <f>IF(Paramètres!K5&lt;&gt;"",Paramètres!K5,"")</f>
        <v>Triathlon</v>
      </c>
      <c r="L2" s="115"/>
      <c r="M2" s="114" t="str">
        <f>IF(Paramètres!K6&lt;&gt;"",Paramètres!K6,"")</f>
        <v>Aquathlon</v>
      </c>
      <c r="N2" s="116"/>
      <c r="O2" s="122" t="s">
        <v>0</v>
      </c>
      <c r="P2" s="122"/>
    </row>
    <row r="3" spans="1:16" ht="44.25" customHeight="1" x14ac:dyDescent="0.35">
      <c r="B3" s="128"/>
      <c r="C3" s="131"/>
      <c r="D3" s="131"/>
      <c r="E3" s="128"/>
      <c r="F3" s="128"/>
      <c r="G3" s="132" t="str">
        <f>IF(G1&lt;&gt;"",Paramètres!L3,"")</f>
        <v>Espace tri</v>
      </c>
      <c r="H3" s="133"/>
      <c r="I3" s="117" t="str">
        <f>IF(I1&lt;&gt;"",Paramètres!L4,"")</f>
        <v>Liffré (35)</v>
      </c>
      <c r="J3" s="118"/>
      <c r="K3" s="117" t="str">
        <f>IF(K1&lt;&gt;"",Paramètres!L5,"")</f>
        <v>Pontivy (56)</v>
      </c>
      <c r="L3" s="118"/>
      <c r="M3" s="117" t="str">
        <f>IF(M1&lt;&gt;"",Paramètres!L6,"")</f>
        <v>Vendôme (41)</v>
      </c>
      <c r="N3" s="121"/>
      <c r="O3" s="122"/>
      <c r="P3" s="122"/>
    </row>
    <row r="4" spans="1:16" ht="38.25" customHeight="1" thickBot="1" x14ac:dyDescent="0.4">
      <c r="A4" s="36" t="s">
        <v>5060</v>
      </c>
      <c r="B4" s="16" t="s">
        <v>154</v>
      </c>
      <c r="C4" s="16" t="s">
        <v>1</v>
      </c>
      <c r="D4" s="16" t="s">
        <v>45</v>
      </c>
      <c r="E4" s="16" t="s">
        <v>2</v>
      </c>
      <c r="F4" s="16" t="s">
        <v>725</v>
      </c>
      <c r="G4" s="23" t="s">
        <v>3</v>
      </c>
      <c r="H4" s="25" t="s">
        <v>4</v>
      </c>
      <c r="I4" s="24" t="s">
        <v>5061</v>
      </c>
      <c r="J4" s="19" t="s">
        <v>5062</v>
      </c>
      <c r="K4" s="20" t="s">
        <v>5063</v>
      </c>
      <c r="L4" s="19" t="s">
        <v>5064</v>
      </c>
      <c r="M4" s="17" t="s">
        <v>5065</v>
      </c>
      <c r="N4" s="19" t="s">
        <v>5066</v>
      </c>
      <c r="O4" s="21" t="s">
        <v>5</v>
      </c>
      <c r="P4" s="34" t="s">
        <v>208</v>
      </c>
    </row>
    <row r="5" spans="1:16" ht="15" thickTop="1" x14ac:dyDescent="0.35">
      <c r="A5" s="91">
        <f t="shared" ref="A5:A68" si="0">RANK(O5,O:O)</f>
        <v>1</v>
      </c>
      <c r="B5" s="54" t="s">
        <v>456</v>
      </c>
      <c r="C5" s="54" t="s">
        <v>326</v>
      </c>
      <c r="D5" s="54" t="s">
        <v>457</v>
      </c>
      <c r="E5" s="54" t="s">
        <v>380</v>
      </c>
      <c r="F5" s="54" t="s">
        <v>714</v>
      </c>
      <c r="G5" s="92">
        <f>IF(ISBLANK(Tableau2[[#This Row],[Points]]),"",RANK(Tableau2[[#This Row],[Points]],H:H))</f>
        <v>5</v>
      </c>
      <c r="H5" s="37">
        <v>142</v>
      </c>
      <c r="I5" s="37">
        <v>2</v>
      </c>
      <c r="J5" s="88">
        <f>IF(ISBLANK(I5),,VLOOKUP(I5,Classement_points[],2,FALSE)*Paramètres!$M$4)</f>
        <v>120</v>
      </c>
      <c r="K5" s="41">
        <v>1</v>
      </c>
      <c r="L5" s="88">
        <f>IF(ISBLANK(K5),,VLOOKUP(K5,Classement_points[],2,FALSE)*Paramètres!$M$5)</f>
        <v>200</v>
      </c>
      <c r="M5" s="42">
        <v>7</v>
      </c>
      <c r="N5" s="88">
        <f>IF(ISBLANK(M5),,VLOOKUP(M5,Classement_points[],2,FALSE)*Paramètres!$M$6)</f>
        <v>66</v>
      </c>
      <c r="O5" s="89">
        <f t="shared" ref="O5:O68" si="1">H5+J5+L5+N5</f>
        <v>528</v>
      </c>
      <c r="P5" s="90">
        <f>COUNTA(Tableau2[[#This Row],[Points]],Tableau2[[#This Row],[Clt2]],Tableau2[[#This Row],[Clt4]],Tableau2[[#This Row],[Clt6]])</f>
        <v>4</v>
      </c>
    </row>
    <row r="6" spans="1:16" x14ac:dyDescent="0.35">
      <c r="A6" s="91">
        <f t="shared" si="0"/>
        <v>2</v>
      </c>
      <c r="B6" s="37" t="s">
        <v>1553</v>
      </c>
      <c r="C6" s="37" t="s">
        <v>1554</v>
      </c>
      <c r="D6" s="37" t="s">
        <v>1555</v>
      </c>
      <c r="E6" s="37" t="s">
        <v>678</v>
      </c>
      <c r="F6" s="52" t="s">
        <v>648</v>
      </c>
      <c r="G6" s="92">
        <f>IF(ISBLANK(Tableau2[[#This Row],[Points]]),"",RANK(Tableau2[[#This Row],[Points]],H:H))</f>
        <v>4</v>
      </c>
      <c r="H6" s="37">
        <v>144</v>
      </c>
      <c r="I6" s="37">
        <v>1</v>
      </c>
      <c r="J6" s="88">
        <f>IF(ISBLANK(I6),,VLOOKUP(I6,Classement_points[],2,FALSE)*Paramètres!$M$4)</f>
        <v>150</v>
      </c>
      <c r="K6" s="41">
        <v>6</v>
      </c>
      <c r="L6" s="88">
        <f>IF(ISBLANK(K6),,VLOOKUP(K6,Classement_points[],2,FALSE)*Paramètres!$M$5)</f>
        <v>92</v>
      </c>
      <c r="M6" s="42">
        <v>3</v>
      </c>
      <c r="N6" s="88">
        <f>IF(ISBLANK(M6),,VLOOKUP(M6,Classement_points[],2,FALSE)*Paramètres!$M$6)</f>
        <v>97.5</v>
      </c>
      <c r="O6" s="89">
        <f t="shared" si="1"/>
        <v>483.5</v>
      </c>
      <c r="P6" s="90">
        <f>COUNTA(Tableau2[[#This Row],[Points]],Tableau2[[#This Row],[Clt2]],Tableau2[[#This Row],[Clt4]],Tableau2[[#This Row],[Clt6]])</f>
        <v>4</v>
      </c>
    </row>
    <row r="7" spans="1:16" x14ac:dyDescent="0.35">
      <c r="A7" s="91">
        <f t="shared" si="0"/>
        <v>3</v>
      </c>
      <c r="B7" s="54" t="s">
        <v>454</v>
      </c>
      <c r="C7" s="54" t="s">
        <v>455</v>
      </c>
      <c r="D7" s="54" t="s">
        <v>442</v>
      </c>
      <c r="E7" s="54" t="s">
        <v>398</v>
      </c>
      <c r="F7" s="54" t="s">
        <v>714</v>
      </c>
      <c r="G7" s="92">
        <f>IF(ISBLANK(Tableau2[[#This Row],[Points]]),"",RANK(Tableau2[[#This Row],[Points]],H:H))</f>
        <v>1</v>
      </c>
      <c r="H7" s="37">
        <v>166</v>
      </c>
      <c r="I7" s="37">
        <v>3</v>
      </c>
      <c r="J7" s="93">
        <f>IF(ISBLANK(I7),,VLOOKUP(I7,Classement_points[],2,FALSE)*Paramètres!$M$4)</f>
        <v>97.5</v>
      </c>
      <c r="K7" s="58">
        <v>7</v>
      </c>
      <c r="L7" s="93">
        <f>IF(ISBLANK(K7),,VLOOKUP(K7,Classement_points[],2,FALSE)*Paramètres!$M$5)</f>
        <v>88</v>
      </c>
      <c r="M7" s="57">
        <v>2</v>
      </c>
      <c r="N7" s="93">
        <f>IF(ISBLANK(M7),,VLOOKUP(M7,Classement_points[],2,FALSE)*Paramètres!$M$6)</f>
        <v>120</v>
      </c>
      <c r="O7" s="89">
        <f t="shared" si="1"/>
        <v>471.5</v>
      </c>
      <c r="P7" s="90">
        <f>COUNTA(Tableau2[[#This Row],[Points]],Tableau2[[#This Row],[Clt2]],Tableau2[[#This Row],[Clt4]],Tableau2[[#This Row],[Clt6]])</f>
        <v>4</v>
      </c>
    </row>
    <row r="8" spans="1:16" x14ac:dyDescent="0.35">
      <c r="A8" s="91">
        <f t="shared" si="0"/>
        <v>4</v>
      </c>
      <c r="B8" s="37" t="s">
        <v>4118</v>
      </c>
      <c r="C8" s="37" t="s">
        <v>1175</v>
      </c>
      <c r="D8" s="37" t="s">
        <v>4119</v>
      </c>
      <c r="E8" s="37" t="s">
        <v>4020</v>
      </c>
      <c r="F8" s="52" t="s">
        <v>2956</v>
      </c>
      <c r="G8" s="92">
        <f>IF(ISBLANK(Tableau2[[#This Row],[Points]]),"",RANK(Tableau2[[#This Row],[Points]],H:H))</f>
        <v>3</v>
      </c>
      <c r="H8" s="37">
        <v>146</v>
      </c>
      <c r="I8" s="37">
        <v>9</v>
      </c>
      <c r="J8" s="88">
        <f>IF(ISBLANK(I8),,VLOOKUP(I8,Classement_points[],2,FALSE)*Paramètres!$M$4)</f>
        <v>60</v>
      </c>
      <c r="K8" s="41">
        <v>2</v>
      </c>
      <c r="L8" s="88">
        <f>IF(ISBLANK(K8),,VLOOKUP(K8,Classement_points[],2,FALSE)*Paramètres!$M$5)</f>
        <v>160</v>
      </c>
      <c r="M8" s="42">
        <v>15</v>
      </c>
      <c r="N8" s="88">
        <f>IF(ISBLANK(M8),,VLOOKUP(M8,Classement_points[],2,FALSE)*Paramètres!$M$6)</f>
        <v>43.5</v>
      </c>
      <c r="O8" s="89">
        <f t="shared" si="1"/>
        <v>409.5</v>
      </c>
      <c r="P8" s="90">
        <f>COUNTA(Tableau2[[#This Row],[Points]],Tableau2[[#This Row],[Clt2]],Tableau2[[#This Row],[Clt4]],Tableau2[[#This Row],[Clt6]])</f>
        <v>4</v>
      </c>
    </row>
    <row r="9" spans="1:16" x14ac:dyDescent="0.35">
      <c r="A9" s="91">
        <f t="shared" si="0"/>
        <v>5</v>
      </c>
      <c r="B9" s="37" t="s">
        <v>3119</v>
      </c>
      <c r="C9" s="37" t="s">
        <v>25</v>
      </c>
      <c r="D9" s="37" t="s">
        <v>3120</v>
      </c>
      <c r="E9" s="37" t="s">
        <v>2926</v>
      </c>
      <c r="F9" s="37" t="s">
        <v>2957</v>
      </c>
      <c r="G9" s="92">
        <f>IF(ISBLANK(Tableau2[[#This Row],[Points]]),"",RANK(Tableau2[[#This Row],[Points]],H:H))</f>
        <v>17</v>
      </c>
      <c r="H9" s="37">
        <v>129</v>
      </c>
      <c r="I9" s="37">
        <v>5</v>
      </c>
      <c r="J9" s="88">
        <f>IF(ISBLANK(I9),,VLOOKUP(I9,Classement_points[],2,FALSE)*Paramètres!$M$4)</f>
        <v>75</v>
      </c>
      <c r="K9" s="41">
        <v>4</v>
      </c>
      <c r="L9" s="88">
        <f>IF(ISBLANK(K9),,VLOOKUP(K9,Classement_points[],2,FALSE)*Paramètres!$M$5)</f>
        <v>110</v>
      </c>
      <c r="M9" s="42">
        <v>4</v>
      </c>
      <c r="N9" s="88">
        <f>IF(ISBLANK(M9),,VLOOKUP(M9,Classement_points[],2,FALSE)*Paramètres!$M$6)</f>
        <v>82.5</v>
      </c>
      <c r="O9" s="89">
        <f t="shared" si="1"/>
        <v>396.5</v>
      </c>
      <c r="P9" s="90">
        <f>COUNTA(Tableau2[[#This Row],[Points]],Tableau2[[#This Row],[Clt2]],Tableau2[[#This Row],[Clt4]],Tableau2[[#This Row],[Clt6]])</f>
        <v>4</v>
      </c>
    </row>
    <row r="10" spans="1:16" x14ac:dyDescent="0.35">
      <c r="A10" s="91">
        <f t="shared" si="0"/>
        <v>6</v>
      </c>
      <c r="B10" s="37" t="s">
        <v>3142</v>
      </c>
      <c r="C10" s="37" t="s">
        <v>55</v>
      </c>
      <c r="D10" s="37" t="s">
        <v>3143</v>
      </c>
      <c r="E10" s="37" t="s">
        <v>2920</v>
      </c>
      <c r="F10" s="37" t="s">
        <v>2957</v>
      </c>
      <c r="G10" s="92">
        <f>IF(ISBLANK(Tableau2[[#This Row],[Points]]),"",RANK(Tableau2[[#This Row],[Points]],H:H))</f>
        <v>7</v>
      </c>
      <c r="H10" s="37">
        <v>139</v>
      </c>
      <c r="I10" s="37">
        <v>6</v>
      </c>
      <c r="J10" s="88">
        <f>IF(ISBLANK(I10),,VLOOKUP(I10,Classement_points[],2,FALSE)*Paramètres!$M$4)</f>
        <v>69</v>
      </c>
      <c r="K10" s="41">
        <v>5</v>
      </c>
      <c r="L10" s="88">
        <f>IF(ISBLANK(K10),,VLOOKUP(K10,Classement_points[],2,FALSE)*Paramètres!$M$5)</f>
        <v>100</v>
      </c>
      <c r="M10" s="42">
        <v>6</v>
      </c>
      <c r="N10" s="88">
        <f>IF(ISBLANK(M10),,VLOOKUP(M10,Classement_points[],2,FALSE)*Paramètres!$M$6)</f>
        <v>69</v>
      </c>
      <c r="O10" s="89">
        <f t="shared" si="1"/>
        <v>377</v>
      </c>
      <c r="P10" s="90">
        <f>COUNTA(Tableau2[[#This Row],[Points]],Tableau2[[#This Row],[Clt2]],Tableau2[[#This Row],[Clt4]],Tableau2[[#This Row],[Clt6]])</f>
        <v>4</v>
      </c>
    </row>
    <row r="11" spans="1:16" x14ac:dyDescent="0.35">
      <c r="A11" s="91">
        <f t="shared" si="0"/>
        <v>7</v>
      </c>
      <c r="B11" s="54" t="s">
        <v>884</v>
      </c>
      <c r="C11" s="54" t="s">
        <v>239</v>
      </c>
      <c r="D11" s="54" t="s">
        <v>885</v>
      </c>
      <c r="E11" s="54" t="s">
        <v>380</v>
      </c>
      <c r="F11" s="54" t="s">
        <v>714</v>
      </c>
      <c r="G11" s="92">
        <f>IF(ISBLANK(Tableau2[[#This Row],[Points]]),"",RANK(Tableau2[[#This Row],[Points]],H:H))</f>
        <v>19</v>
      </c>
      <c r="H11" s="37">
        <v>126</v>
      </c>
      <c r="I11" s="37">
        <v>10</v>
      </c>
      <c r="J11" s="88">
        <f>IF(ISBLANK(I11),,VLOOKUP(I11,Classement_points[],2,FALSE)*Paramètres!$M$4)</f>
        <v>57</v>
      </c>
      <c r="K11" s="41">
        <v>3</v>
      </c>
      <c r="L11" s="88">
        <f>IF(ISBLANK(K11),,VLOOKUP(K11,Classement_points[],2,FALSE)*Paramètres!$M$5)</f>
        <v>130</v>
      </c>
      <c r="M11" s="42">
        <v>9</v>
      </c>
      <c r="N11" s="88">
        <f>IF(ISBLANK(M11),,VLOOKUP(M11,Classement_points[],2,FALSE)*Paramètres!$M$6)</f>
        <v>60</v>
      </c>
      <c r="O11" s="89">
        <f t="shared" si="1"/>
        <v>373</v>
      </c>
      <c r="P11" s="90">
        <f>COUNTA(Tableau2[[#This Row],[Points]],Tableau2[[#This Row],[Clt2]],Tableau2[[#This Row],[Clt4]],Tableau2[[#This Row],[Clt6]])</f>
        <v>4</v>
      </c>
    </row>
    <row r="12" spans="1:16" x14ac:dyDescent="0.35">
      <c r="A12" s="91">
        <f t="shared" si="0"/>
        <v>8</v>
      </c>
      <c r="B12" s="37" t="s">
        <v>3111</v>
      </c>
      <c r="C12" s="37" t="s">
        <v>88</v>
      </c>
      <c r="D12" s="37" t="s">
        <v>3112</v>
      </c>
      <c r="E12" s="37" t="s">
        <v>2926</v>
      </c>
      <c r="F12" s="37" t="s">
        <v>2957</v>
      </c>
      <c r="G12" s="92">
        <f>IF(ISBLANK(Tableau2[[#This Row],[Points]]),"",RANK(Tableau2[[#This Row],[Points]],H:H))</f>
        <v>2</v>
      </c>
      <c r="H12" s="37">
        <v>156</v>
      </c>
      <c r="I12" s="37">
        <v>8</v>
      </c>
      <c r="J12" s="88">
        <f>IF(ISBLANK(I12),,VLOOKUP(I12,Classement_points[],2,FALSE)*Paramètres!$M$4)</f>
        <v>63</v>
      </c>
      <c r="K12" s="41">
        <v>15</v>
      </c>
      <c r="L12" s="88">
        <f>IF(ISBLANK(K12),,VLOOKUP(K12,Classement_points[],2,FALSE)*Paramètres!$M$5)</f>
        <v>58</v>
      </c>
      <c r="M12" s="42">
        <v>5</v>
      </c>
      <c r="N12" s="88">
        <f>IF(ISBLANK(M12),,VLOOKUP(M12,Classement_points[],2,FALSE)*Paramètres!$M$6)</f>
        <v>75</v>
      </c>
      <c r="O12" s="89">
        <f t="shared" si="1"/>
        <v>352</v>
      </c>
      <c r="P12" s="90">
        <f>COUNTA(Tableau2[[#This Row],[Points]],Tableau2[[#This Row],[Clt2]],Tableau2[[#This Row],[Clt4]],Tableau2[[#This Row],[Clt6]])</f>
        <v>4</v>
      </c>
    </row>
    <row r="13" spans="1:16" x14ac:dyDescent="0.35">
      <c r="A13" s="91">
        <f t="shared" si="0"/>
        <v>9</v>
      </c>
      <c r="B13" s="54" t="s">
        <v>450</v>
      </c>
      <c r="C13" s="54" t="s">
        <v>65</v>
      </c>
      <c r="D13" s="54" t="s">
        <v>451</v>
      </c>
      <c r="E13" s="54" t="s">
        <v>39</v>
      </c>
      <c r="F13" s="54" t="s">
        <v>714</v>
      </c>
      <c r="G13" s="92">
        <f>IF(ISBLANK(Tableau2[[#This Row],[Points]]),"",RANK(Tableau2[[#This Row],[Points]],H:H))</f>
        <v>13</v>
      </c>
      <c r="H13" s="37">
        <v>133</v>
      </c>
      <c r="I13" s="37">
        <v>7</v>
      </c>
      <c r="J13" s="88">
        <f>IF(ISBLANK(I13),,VLOOKUP(I13,Classement_points[],2,FALSE)*Paramètres!$M$4)</f>
        <v>66</v>
      </c>
      <c r="K13" s="41">
        <v>17</v>
      </c>
      <c r="L13" s="88">
        <f>IF(ISBLANK(K13),,VLOOKUP(K13,Classement_points[],2,FALSE)*Paramètres!$M$5)</f>
        <v>54</v>
      </c>
      <c r="M13" s="42">
        <v>14</v>
      </c>
      <c r="N13" s="88">
        <f>IF(ISBLANK(M13),,VLOOKUP(M13,Classement_points[],2,FALSE)*Paramètres!$M$6)</f>
        <v>45</v>
      </c>
      <c r="O13" s="89">
        <f t="shared" si="1"/>
        <v>298</v>
      </c>
      <c r="P13" s="90">
        <f>COUNTA(Tableau2[[#This Row],[Points]],Tableau2[[#This Row],[Clt2]],Tableau2[[#This Row],[Clt4]],Tableau2[[#This Row],[Clt6]])</f>
        <v>4</v>
      </c>
    </row>
    <row r="14" spans="1:16" x14ac:dyDescent="0.35">
      <c r="A14" s="91">
        <f t="shared" si="0"/>
        <v>10</v>
      </c>
      <c r="B14" s="37" t="s">
        <v>3062</v>
      </c>
      <c r="C14" s="37" t="s">
        <v>54</v>
      </c>
      <c r="D14" s="37" t="s">
        <v>3063</v>
      </c>
      <c r="E14" s="37" t="s">
        <v>2919</v>
      </c>
      <c r="F14" s="37" t="s">
        <v>2957</v>
      </c>
      <c r="G14" s="92">
        <f>IF(ISBLANK(Tableau2[[#This Row],[Points]]),"",RANK(Tableau2[[#This Row],[Points]],H:H))</f>
        <v>28</v>
      </c>
      <c r="H14" s="37">
        <v>116</v>
      </c>
      <c r="I14" s="37">
        <v>4</v>
      </c>
      <c r="J14" s="88">
        <f>IF(ISBLANK(I14),,VLOOKUP(I14,Classement_points[],2,FALSE)*Paramètres!$M$4)</f>
        <v>82.5</v>
      </c>
      <c r="K14" s="41">
        <v>20</v>
      </c>
      <c r="L14" s="88">
        <f>IF(ISBLANK(K14),,VLOOKUP(K14,Classement_points[],2,FALSE)*Paramètres!$M$5)</f>
        <v>48</v>
      </c>
      <c r="M14" s="42">
        <v>13</v>
      </c>
      <c r="N14" s="88">
        <f>IF(ISBLANK(M14),,VLOOKUP(M14,Classement_points[],2,FALSE)*Paramètres!$M$6)</f>
        <v>48</v>
      </c>
      <c r="O14" s="89">
        <f t="shared" si="1"/>
        <v>294.5</v>
      </c>
      <c r="P14" s="90">
        <f>COUNTA(Tableau2[[#This Row],[Points]],Tableau2[[#This Row],[Clt2]],Tableau2[[#This Row],[Clt4]],Tableau2[[#This Row],[Clt6]])</f>
        <v>4</v>
      </c>
    </row>
    <row r="15" spans="1:16" x14ac:dyDescent="0.35">
      <c r="A15" s="91">
        <f t="shared" si="0"/>
        <v>11</v>
      </c>
      <c r="B15" s="37" t="s">
        <v>1581</v>
      </c>
      <c r="C15" s="37" t="s">
        <v>1582</v>
      </c>
      <c r="D15" s="37" t="s">
        <v>1583</v>
      </c>
      <c r="E15" s="37" t="s">
        <v>652</v>
      </c>
      <c r="F15" s="52" t="s">
        <v>648</v>
      </c>
      <c r="G15" s="92">
        <f>IF(ISBLANK(Tableau2[[#This Row],[Points]]),"",RANK(Tableau2[[#This Row],[Points]],H:H))</f>
        <v>14</v>
      </c>
      <c r="H15" s="37">
        <v>132</v>
      </c>
      <c r="I15" s="37">
        <v>23</v>
      </c>
      <c r="J15" s="88">
        <f>IF(ISBLANK(I15),,VLOOKUP(I15,Classement_points[],2,FALSE)*Paramètres!$M$4)</f>
        <v>31.5</v>
      </c>
      <c r="K15" s="41">
        <v>10</v>
      </c>
      <c r="L15" s="88">
        <f>IF(ISBLANK(K15),,VLOOKUP(K15,Classement_points[],2,FALSE)*Paramètres!$M$5)</f>
        <v>76</v>
      </c>
      <c r="M15" s="42">
        <v>11</v>
      </c>
      <c r="N15" s="88">
        <f>IF(ISBLANK(M15),,VLOOKUP(M15,Classement_points[],2,FALSE)*Paramètres!$M$6)</f>
        <v>54</v>
      </c>
      <c r="O15" s="89">
        <f t="shared" si="1"/>
        <v>293.5</v>
      </c>
      <c r="P15" s="90">
        <f>COUNTA(Tableau2[[#This Row],[Points]],Tableau2[[#This Row],[Clt2]],Tableau2[[#This Row],[Clt4]],Tableau2[[#This Row],[Clt6]])</f>
        <v>4</v>
      </c>
    </row>
    <row r="16" spans="1:16" x14ac:dyDescent="0.35">
      <c r="A16" s="91">
        <f t="shared" si="0"/>
        <v>12</v>
      </c>
      <c r="B16" s="54" t="s">
        <v>447</v>
      </c>
      <c r="C16" s="54" t="s">
        <v>904</v>
      </c>
      <c r="D16" s="54" t="s">
        <v>449</v>
      </c>
      <c r="E16" s="54" t="s">
        <v>398</v>
      </c>
      <c r="F16" s="54" t="s">
        <v>714</v>
      </c>
      <c r="G16" s="92">
        <f>IF(ISBLANK(Tableau2[[#This Row],[Points]]),"",RANK(Tableau2[[#This Row],[Points]],H:H))</f>
        <v>18</v>
      </c>
      <c r="H16" s="37">
        <v>128</v>
      </c>
      <c r="I16" s="37">
        <v>15</v>
      </c>
      <c r="J16" s="88">
        <f>IF(ISBLANK(I16),,VLOOKUP(I16,Classement_points[],2,FALSE)*Paramètres!$M$4)</f>
        <v>43.5</v>
      </c>
      <c r="K16" s="41">
        <v>9</v>
      </c>
      <c r="L16" s="88">
        <f>IF(ISBLANK(K16),,VLOOKUP(K16,Classement_points[],2,FALSE)*Paramètres!$M$5)</f>
        <v>80</v>
      </c>
      <c r="M16" s="42">
        <v>19</v>
      </c>
      <c r="N16" s="88">
        <f>IF(ISBLANK(M16),,VLOOKUP(M16,Classement_points[],2,FALSE)*Paramètres!$M$6)</f>
        <v>37.5</v>
      </c>
      <c r="O16" s="89">
        <f t="shared" si="1"/>
        <v>289</v>
      </c>
      <c r="P16" s="90">
        <f>COUNTA(Tableau2[[#This Row],[Points]],Tableau2[[#This Row],[Clt2]],Tableau2[[#This Row],[Clt4]],Tableau2[[#This Row],[Clt6]])</f>
        <v>4</v>
      </c>
    </row>
    <row r="17" spans="1:16" x14ac:dyDescent="0.35">
      <c r="A17" s="91">
        <f t="shared" si="0"/>
        <v>13</v>
      </c>
      <c r="B17" s="37" t="s">
        <v>3205</v>
      </c>
      <c r="C17" s="37" t="s">
        <v>857</v>
      </c>
      <c r="D17" s="37" t="s">
        <v>3206</v>
      </c>
      <c r="E17" s="37" t="s">
        <v>2929</v>
      </c>
      <c r="F17" s="37" t="s">
        <v>2957</v>
      </c>
      <c r="G17" s="92">
        <f>IF(ISBLANK(Tableau2[[#This Row],[Points]]),"",RANK(Tableau2[[#This Row],[Points]],H:H))</f>
        <v>16</v>
      </c>
      <c r="H17" s="37">
        <v>131</v>
      </c>
      <c r="I17" s="37"/>
      <c r="J17" s="88">
        <f>IF(ISBLANK(I17),,VLOOKUP(I17,Classement_points[],2,FALSE)*Paramètres!$M$4)</f>
        <v>0</v>
      </c>
      <c r="K17" s="41">
        <v>11</v>
      </c>
      <c r="L17" s="88">
        <f>IF(ISBLANK(K17),,VLOOKUP(K17,Classement_points[],2,FALSE)*Paramètres!$M$5)</f>
        <v>72</v>
      </c>
      <c r="M17" s="42">
        <v>10</v>
      </c>
      <c r="N17" s="88">
        <f>IF(ISBLANK(M17),,VLOOKUP(M17,Classement_points[],2,FALSE)*Paramètres!$M$6)</f>
        <v>57</v>
      </c>
      <c r="O17" s="89">
        <f t="shared" si="1"/>
        <v>260</v>
      </c>
      <c r="P17" s="90">
        <f>COUNTA(Tableau2[[#This Row],[Points]],Tableau2[[#This Row],[Clt2]],Tableau2[[#This Row],[Clt4]],Tableau2[[#This Row],[Clt6]])</f>
        <v>3</v>
      </c>
    </row>
    <row r="18" spans="1:16" x14ac:dyDescent="0.35">
      <c r="A18" s="91">
        <f t="shared" si="0"/>
        <v>14</v>
      </c>
      <c r="B18" s="37" t="s">
        <v>4051</v>
      </c>
      <c r="C18" s="37" t="s">
        <v>1771</v>
      </c>
      <c r="D18" s="37" t="s">
        <v>2515</v>
      </c>
      <c r="E18" s="37" t="s">
        <v>3953</v>
      </c>
      <c r="F18" s="52" t="s">
        <v>2956</v>
      </c>
      <c r="G18" s="92">
        <f>IF(ISBLANK(Tableau2[[#This Row],[Points]]),"",RANK(Tableau2[[#This Row],[Points]],H:H))</f>
        <v>12</v>
      </c>
      <c r="H18" s="37">
        <v>135</v>
      </c>
      <c r="I18" s="37">
        <v>14</v>
      </c>
      <c r="J18" s="88">
        <f>IF(ISBLANK(I18),,VLOOKUP(I18,Classement_points[],2,FALSE)*Paramètres!$M$4)</f>
        <v>45</v>
      </c>
      <c r="K18" s="41">
        <v>27</v>
      </c>
      <c r="L18" s="88">
        <f>IF(ISBLANK(K18),,VLOOKUP(K18,Classement_points[],2,FALSE)*Paramètres!$M$5)</f>
        <v>34</v>
      </c>
      <c r="M18" s="42">
        <v>20</v>
      </c>
      <c r="N18" s="88">
        <f>IF(ISBLANK(M18),,VLOOKUP(M18,Classement_points[],2,FALSE)*Paramètres!$M$6)</f>
        <v>36</v>
      </c>
      <c r="O18" s="89">
        <f t="shared" si="1"/>
        <v>250</v>
      </c>
      <c r="P18" s="90">
        <f>COUNTA(Tableau2[[#This Row],[Points]],Tableau2[[#This Row],[Clt2]],Tableau2[[#This Row],[Clt4]],Tableau2[[#This Row],[Clt6]])</f>
        <v>4</v>
      </c>
    </row>
    <row r="19" spans="1:16" x14ac:dyDescent="0.35">
      <c r="A19" s="91">
        <f t="shared" si="0"/>
        <v>15</v>
      </c>
      <c r="B19" s="54" t="s">
        <v>458</v>
      </c>
      <c r="C19" s="54" t="s">
        <v>81</v>
      </c>
      <c r="D19" s="54" t="s">
        <v>459</v>
      </c>
      <c r="E19" s="54" t="s">
        <v>14</v>
      </c>
      <c r="F19" s="54" t="s">
        <v>714</v>
      </c>
      <c r="G19" s="92">
        <f>IF(ISBLANK(Tableau2[[#This Row],[Points]]),"",RANK(Tableau2[[#This Row],[Points]],H:H))</f>
        <v>6</v>
      </c>
      <c r="H19" s="37">
        <v>141</v>
      </c>
      <c r="I19" s="37">
        <v>17</v>
      </c>
      <c r="J19" s="88">
        <f>IF(ISBLANK(I19),,VLOOKUP(I19,Classement_points[],2,FALSE)*Paramètres!$M$4)</f>
        <v>40.5</v>
      </c>
      <c r="K19" s="41">
        <v>33</v>
      </c>
      <c r="L19" s="88">
        <f>IF(ISBLANK(K19),,VLOOKUP(K19,Classement_points[],2,FALSE)*Paramètres!$M$5)</f>
        <v>22</v>
      </c>
      <c r="M19" s="42">
        <v>18</v>
      </c>
      <c r="N19" s="88">
        <f>IF(ISBLANK(M19),,VLOOKUP(M19,Classement_points[],2,FALSE)*Paramètres!$M$6)</f>
        <v>39</v>
      </c>
      <c r="O19" s="89">
        <f t="shared" si="1"/>
        <v>242.5</v>
      </c>
      <c r="P19" s="90">
        <f>COUNTA(Tableau2[[#This Row],[Points]],Tableau2[[#This Row],[Clt2]],Tableau2[[#This Row],[Clt4]],Tableau2[[#This Row],[Clt6]])</f>
        <v>4</v>
      </c>
    </row>
    <row r="20" spans="1:16" x14ac:dyDescent="0.35">
      <c r="A20" s="91">
        <f t="shared" si="0"/>
        <v>16</v>
      </c>
      <c r="B20" s="37" t="s">
        <v>3210</v>
      </c>
      <c r="C20" s="37" t="s">
        <v>86</v>
      </c>
      <c r="D20" s="37" t="s">
        <v>3206</v>
      </c>
      <c r="E20" s="37" t="s">
        <v>2929</v>
      </c>
      <c r="F20" s="37" t="s">
        <v>2957</v>
      </c>
      <c r="G20" s="92">
        <f>IF(ISBLANK(Tableau2[[#This Row],[Points]]),"",RANK(Tableau2[[#This Row],[Points]],H:H))</f>
        <v>9</v>
      </c>
      <c r="H20" s="37">
        <v>138</v>
      </c>
      <c r="I20" s="37"/>
      <c r="J20" s="88">
        <f>IF(ISBLANK(I20),,VLOOKUP(I20,Classement_points[],2,FALSE)*Paramètres!$M$4)</f>
        <v>0</v>
      </c>
      <c r="K20" s="41">
        <v>21</v>
      </c>
      <c r="L20" s="88">
        <f>IF(ISBLANK(K20),,VLOOKUP(K20,Classement_points[],2,FALSE)*Paramètres!$M$5)</f>
        <v>46</v>
      </c>
      <c r="M20" s="42">
        <v>12</v>
      </c>
      <c r="N20" s="88">
        <f>IF(ISBLANK(M20),,VLOOKUP(M20,Classement_points[],2,FALSE)*Paramètres!$M$6)</f>
        <v>51</v>
      </c>
      <c r="O20" s="89">
        <f t="shared" si="1"/>
        <v>235</v>
      </c>
      <c r="P20" s="90">
        <f>COUNTA(Tableau2[[#This Row],[Points]],Tableau2[[#This Row],[Clt2]],Tableau2[[#This Row],[Clt4]],Tableau2[[#This Row],[Clt6]])</f>
        <v>3</v>
      </c>
    </row>
    <row r="21" spans="1:16" x14ac:dyDescent="0.35">
      <c r="A21" s="91">
        <f t="shared" si="0"/>
        <v>17</v>
      </c>
      <c r="B21" s="37" t="s">
        <v>1559</v>
      </c>
      <c r="C21" s="37" t="s">
        <v>231</v>
      </c>
      <c r="D21" s="37" t="s">
        <v>1560</v>
      </c>
      <c r="E21" s="37" t="s">
        <v>677</v>
      </c>
      <c r="F21" s="52" t="s">
        <v>648</v>
      </c>
      <c r="G21" s="92">
        <f>IF(ISBLANK(Tableau2[[#This Row],[Points]]),"",RANK(Tableau2[[#This Row],[Points]],H:H))</f>
        <v>34</v>
      </c>
      <c r="H21" s="37">
        <v>112</v>
      </c>
      <c r="I21" s="37"/>
      <c r="J21" s="88">
        <f>IF(ISBLANK(I21),,VLOOKUP(I21,Classement_points[],2,FALSE)*Paramètres!$M$4)</f>
        <v>0</v>
      </c>
      <c r="K21" s="41">
        <v>8</v>
      </c>
      <c r="L21" s="88">
        <f>IF(ISBLANK(K21),,VLOOKUP(K21,Classement_points[],2,FALSE)*Paramètres!$M$5)</f>
        <v>84</v>
      </c>
      <c r="M21" s="42">
        <v>22</v>
      </c>
      <c r="N21" s="88">
        <f>IF(ISBLANK(M21),,VLOOKUP(M21,Classement_points[],2,FALSE)*Paramètres!$M$6)</f>
        <v>33</v>
      </c>
      <c r="O21" s="89">
        <f t="shared" si="1"/>
        <v>229</v>
      </c>
      <c r="P21" s="90">
        <f>COUNTA(Tableau2[[#This Row],[Points]],Tableau2[[#This Row],[Clt2]],Tableau2[[#This Row],[Clt4]],Tableau2[[#This Row],[Clt6]])</f>
        <v>3</v>
      </c>
    </row>
    <row r="22" spans="1:16" x14ac:dyDescent="0.35">
      <c r="A22" s="91">
        <f t="shared" si="0"/>
        <v>18</v>
      </c>
      <c r="B22" s="54" t="s">
        <v>871</v>
      </c>
      <c r="C22" s="54" t="s">
        <v>872</v>
      </c>
      <c r="D22" s="54" t="s">
        <v>873</v>
      </c>
      <c r="E22" s="54" t="s">
        <v>14</v>
      </c>
      <c r="F22" s="54" t="s">
        <v>714</v>
      </c>
      <c r="G22" s="92">
        <f>IF(ISBLANK(Tableau2[[#This Row],[Points]]),"",RANK(Tableau2[[#This Row],[Points]],H:H))</f>
        <v>40</v>
      </c>
      <c r="H22" s="37">
        <v>109</v>
      </c>
      <c r="I22" s="37">
        <v>22</v>
      </c>
      <c r="J22" s="88">
        <f>IF(ISBLANK(I22),,VLOOKUP(I22,Classement_points[],2,FALSE)*Paramètres!$M$4)</f>
        <v>33</v>
      </c>
      <c r="K22" s="41">
        <v>13</v>
      </c>
      <c r="L22" s="88">
        <f>IF(ISBLANK(K22),,VLOOKUP(K22,Classement_points[],2,FALSE)*Paramètres!$M$5)</f>
        <v>64</v>
      </c>
      <c r="M22" s="42">
        <v>30</v>
      </c>
      <c r="N22" s="88">
        <f>IF(ISBLANK(M22),,VLOOKUP(M22,Classement_points[],2,FALSE)*Paramètres!$M$6)</f>
        <v>21</v>
      </c>
      <c r="O22" s="89">
        <f t="shared" si="1"/>
        <v>227</v>
      </c>
      <c r="P22" s="90">
        <f>COUNTA(Tableau2[[#This Row],[Points]],Tableau2[[#This Row],[Clt2]],Tableau2[[#This Row],[Clt4]],Tableau2[[#This Row],[Clt6]])</f>
        <v>4</v>
      </c>
    </row>
    <row r="23" spans="1:16" x14ac:dyDescent="0.35">
      <c r="A23" s="91">
        <f t="shared" si="0"/>
        <v>19</v>
      </c>
      <c r="B23" s="54" t="s">
        <v>898</v>
      </c>
      <c r="C23" s="54" t="s">
        <v>899</v>
      </c>
      <c r="D23" s="54" t="s">
        <v>900</v>
      </c>
      <c r="E23" s="54" t="s">
        <v>398</v>
      </c>
      <c r="F23" s="54" t="s">
        <v>714</v>
      </c>
      <c r="G23" s="92">
        <f>IF(ISBLANK(Tableau2[[#This Row],[Points]]),"",RANK(Tableau2[[#This Row],[Points]],H:H))</f>
        <v>45</v>
      </c>
      <c r="H23" s="37">
        <v>103</v>
      </c>
      <c r="I23" s="37">
        <v>13</v>
      </c>
      <c r="J23" s="88">
        <f>IF(ISBLANK(I23),,VLOOKUP(I23,Classement_points[],2,FALSE)*Paramètres!$M$4)</f>
        <v>48</v>
      </c>
      <c r="K23" s="41">
        <v>12</v>
      </c>
      <c r="L23" s="88">
        <f>IF(ISBLANK(K23),,VLOOKUP(K23,Classement_points[],2,FALSE)*Paramètres!$M$5)</f>
        <v>68</v>
      </c>
      <c r="M23" s="42"/>
      <c r="N23" s="88">
        <f>IF(ISBLANK(M23),,VLOOKUP(M23,Classement_points[],2,FALSE)*Paramètres!$M$6)</f>
        <v>0</v>
      </c>
      <c r="O23" s="89">
        <f t="shared" si="1"/>
        <v>219</v>
      </c>
      <c r="P23" s="90">
        <f>COUNTA(Tableau2[[#This Row],[Points]],Tableau2[[#This Row],[Clt2]],Tableau2[[#This Row],[Clt4]],Tableau2[[#This Row],[Clt6]])</f>
        <v>3</v>
      </c>
    </row>
    <row r="24" spans="1:16" x14ac:dyDescent="0.35">
      <c r="A24" s="91">
        <f t="shared" si="0"/>
        <v>19</v>
      </c>
      <c r="B24" s="54" t="s">
        <v>822</v>
      </c>
      <c r="C24" s="54" t="s">
        <v>823</v>
      </c>
      <c r="D24" s="54" t="s">
        <v>236</v>
      </c>
      <c r="E24" s="54" t="s">
        <v>14</v>
      </c>
      <c r="F24" s="54" t="s">
        <v>714</v>
      </c>
      <c r="G24" s="92">
        <f>IF(ISBLANK(Tableau2[[#This Row],[Points]]),"",RANK(Tableau2[[#This Row],[Points]],H:H))</f>
        <v>34</v>
      </c>
      <c r="H24" s="37">
        <v>112</v>
      </c>
      <c r="I24" s="37">
        <v>16</v>
      </c>
      <c r="J24" s="88">
        <f>IF(ISBLANK(I24),,VLOOKUP(I24,Classement_points[],2,FALSE)*Paramètres!$M$4)</f>
        <v>42</v>
      </c>
      <c r="K24" s="41">
        <v>19</v>
      </c>
      <c r="L24" s="88">
        <f>IF(ISBLANK(K24),,VLOOKUP(K24,Classement_points[],2,FALSE)*Paramètres!$M$5)</f>
        <v>50</v>
      </c>
      <c r="M24" s="42">
        <v>34</v>
      </c>
      <c r="N24" s="88">
        <f>IF(ISBLANK(M24),,VLOOKUP(M24,Classement_points[],2,FALSE)*Paramètres!$M$6)</f>
        <v>15</v>
      </c>
      <c r="O24" s="89">
        <f t="shared" si="1"/>
        <v>219</v>
      </c>
      <c r="P24" s="90">
        <f>COUNTA(Tableau2[[#This Row],[Points]],Tableau2[[#This Row],[Clt2]],Tableau2[[#This Row],[Clt4]],Tableau2[[#This Row],[Clt6]])</f>
        <v>4</v>
      </c>
    </row>
    <row r="25" spans="1:16" x14ac:dyDescent="0.35">
      <c r="A25" s="91">
        <f t="shared" si="0"/>
        <v>21</v>
      </c>
      <c r="B25" s="37" t="s">
        <v>4113</v>
      </c>
      <c r="C25" s="37" t="s">
        <v>4114</v>
      </c>
      <c r="D25" s="37" t="s">
        <v>4115</v>
      </c>
      <c r="E25" s="37" t="s">
        <v>4103</v>
      </c>
      <c r="F25" s="52" t="s">
        <v>2956</v>
      </c>
      <c r="G25" s="92">
        <f>IF(ISBLANK(Tableau2[[#This Row],[Points]]),"",RANK(Tableau2[[#This Row],[Points]],H:H))</f>
        <v>25</v>
      </c>
      <c r="H25" s="37">
        <v>119</v>
      </c>
      <c r="I25" s="37">
        <v>12</v>
      </c>
      <c r="J25" s="88">
        <f>IF(ISBLANK(I25),,VLOOKUP(I25,Classement_points[],2,FALSE)*Paramètres!$M$4)</f>
        <v>51</v>
      </c>
      <c r="K25" s="41">
        <v>22</v>
      </c>
      <c r="L25" s="88">
        <f>IF(ISBLANK(K25),,VLOOKUP(K25,Classement_points[],2,FALSE)*Paramètres!$M$5)</f>
        <v>44</v>
      </c>
      <c r="M25" s="42"/>
      <c r="N25" s="88">
        <f>IF(ISBLANK(M25),,VLOOKUP(M25,Classement_points[],2,FALSE)*Paramètres!$M$6)</f>
        <v>0</v>
      </c>
      <c r="O25" s="89">
        <f t="shared" si="1"/>
        <v>214</v>
      </c>
      <c r="P25" s="90">
        <f>COUNTA(Tableau2[[#This Row],[Points]],Tableau2[[#This Row],[Clt2]],Tableau2[[#This Row],[Clt4]],Tableau2[[#This Row],[Clt6]])</f>
        <v>3</v>
      </c>
    </row>
    <row r="26" spans="1:16" x14ac:dyDescent="0.35">
      <c r="A26" s="91">
        <f t="shared" si="0"/>
        <v>22</v>
      </c>
      <c r="B26" s="37" t="s">
        <v>4133</v>
      </c>
      <c r="C26" s="37" t="s">
        <v>88</v>
      </c>
      <c r="D26" s="37" t="s">
        <v>4134</v>
      </c>
      <c r="E26" s="37" t="s">
        <v>4046</v>
      </c>
      <c r="F26" s="52" t="s">
        <v>2956</v>
      </c>
      <c r="G26" s="92">
        <f>IF(ISBLANK(Tableau2[[#This Row],[Points]]),"",RANK(Tableau2[[#This Row],[Points]],H:H))</f>
        <v>24</v>
      </c>
      <c r="H26" s="37">
        <v>120</v>
      </c>
      <c r="I26" s="37"/>
      <c r="J26" s="88">
        <f>IF(ISBLANK(I26),,VLOOKUP(I26,Classement_points[],2,FALSE)*Paramètres!$M$4)</f>
        <v>0</v>
      </c>
      <c r="K26" s="41">
        <v>14</v>
      </c>
      <c r="L26" s="88">
        <f>IF(ISBLANK(K26),,VLOOKUP(K26,Classement_points[],2,FALSE)*Paramètres!$M$5)</f>
        <v>60</v>
      </c>
      <c r="M26" s="42">
        <v>25</v>
      </c>
      <c r="N26" s="88">
        <f>IF(ISBLANK(M26),,VLOOKUP(M26,Classement_points[],2,FALSE)*Paramètres!$M$6)</f>
        <v>28.5</v>
      </c>
      <c r="O26" s="89">
        <f t="shared" si="1"/>
        <v>208.5</v>
      </c>
      <c r="P26" s="90">
        <f>COUNTA(Tableau2[[#This Row],[Points]],Tableau2[[#This Row],[Clt2]],Tableau2[[#This Row],[Clt4]],Tableau2[[#This Row],[Clt6]])</f>
        <v>3</v>
      </c>
    </row>
    <row r="27" spans="1:16" x14ac:dyDescent="0.35">
      <c r="A27" s="91">
        <f t="shared" si="0"/>
        <v>22</v>
      </c>
      <c r="B27" s="37" t="s">
        <v>3141</v>
      </c>
      <c r="C27" s="37" t="s">
        <v>105</v>
      </c>
      <c r="D27" s="37" t="s">
        <v>214</v>
      </c>
      <c r="E27" s="37" t="s">
        <v>2912</v>
      </c>
      <c r="F27" s="37" t="s">
        <v>2957</v>
      </c>
      <c r="G27" s="92">
        <f>IF(ISBLANK(Tableau2[[#This Row],[Points]]),"",RANK(Tableau2[[#This Row],[Points]],H:H))</f>
        <v>25</v>
      </c>
      <c r="H27" s="37">
        <v>119</v>
      </c>
      <c r="I27" s="37">
        <v>24</v>
      </c>
      <c r="J27" s="88">
        <f>IF(ISBLANK(I27),,VLOOKUP(I27,Classement_points[],2,FALSE)*Paramètres!$M$4)</f>
        <v>30</v>
      </c>
      <c r="K27" s="41">
        <v>30</v>
      </c>
      <c r="L27" s="88">
        <f>IF(ISBLANK(K27),,VLOOKUP(K27,Classement_points[],2,FALSE)*Paramètres!$M$5)</f>
        <v>28</v>
      </c>
      <c r="M27" s="42">
        <v>23</v>
      </c>
      <c r="N27" s="88">
        <f>IF(ISBLANK(M27),,VLOOKUP(M27,Classement_points[],2,FALSE)*Paramètres!$M$6)</f>
        <v>31.5</v>
      </c>
      <c r="O27" s="89">
        <f t="shared" si="1"/>
        <v>208.5</v>
      </c>
      <c r="P27" s="90">
        <f>COUNTA(Tableau2[[#This Row],[Points]],Tableau2[[#This Row],[Clt2]],Tableau2[[#This Row],[Clt4]],Tableau2[[#This Row],[Clt6]])</f>
        <v>4</v>
      </c>
    </row>
    <row r="28" spans="1:16" x14ac:dyDescent="0.35">
      <c r="A28" s="91">
        <f t="shared" si="0"/>
        <v>24</v>
      </c>
      <c r="B28" s="37" t="s">
        <v>3117</v>
      </c>
      <c r="C28" s="37" t="s">
        <v>56</v>
      </c>
      <c r="D28" s="37" t="s">
        <v>3118</v>
      </c>
      <c r="E28" s="37" t="s">
        <v>2912</v>
      </c>
      <c r="F28" s="37" t="s">
        <v>2957</v>
      </c>
      <c r="G28" s="92">
        <f>IF(ISBLANK(Tableau2[[#This Row],[Points]]),"",RANK(Tableau2[[#This Row],[Points]],H:H))</f>
        <v>23</v>
      </c>
      <c r="H28" s="37">
        <v>121</v>
      </c>
      <c r="I28" s="37">
        <v>21</v>
      </c>
      <c r="J28" s="88">
        <f>IF(ISBLANK(I28),,VLOOKUP(I28,Classement_points[],2,FALSE)*Paramètres!$M$4)</f>
        <v>34.5</v>
      </c>
      <c r="K28" s="41">
        <v>28</v>
      </c>
      <c r="L28" s="88">
        <f>IF(ISBLANK(K28),,VLOOKUP(K28,Classement_points[],2,FALSE)*Paramètres!$M$5)</f>
        <v>32</v>
      </c>
      <c r="M28" s="42">
        <v>33</v>
      </c>
      <c r="N28" s="88">
        <f>IF(ISBLANK(M28),,VLOOKUP(M28,Classement_points[],2,FALSE)*Paramètres!$M$6)</f>
        <v>16.5</v>
      </c>
      <c r="O28" s="89">
        <f t="shared" si="1"/>
        <v>204</v>
      </c>
      <c r="P28" s="90">
        <f>COUNTA(Tableau2[[#This Row],[Points]],Tableau2[[#This Row],[Clt2]],Tableau2[[#This Row],[Clt4]],Tableau2[[#This Row],[Clt6]])</f>
        <v>4</v>
      </c>
    </row>
    <row r="29" spans="1:16" x14ac:dyDescent="0.35">
      <c r="A29" s="91">
        <f t="shared" si="0"/>
        <v>25</v>
      </c>
      <c r="B29" s="54" t="s">
        <v>809</v>
      </c>
      <c r="C29" s="54" t="s">
        <v>601</v>
      </c>
      <c r="D29" s="54" t="s">
        <v>442</v>
      </c>
      <c r="E29" s="54" t="s">
        <v>398</v>
      </c>
      <c r="F29" s="54" t="s">
        <v>714</v>
      </c>
      <c r="G29" s="92">
        <f>IF(ISBLANK(Tableau2[[#This Row],[Points]]),"",RANK(Tableau2[[#This Row],[Points]],H:H))</f>
        <v>9</v>
      </c>
      <c r="H29" s="37">
        <v>138</v>
      </c>
      <c r="I29" s="37"/>
      <c r="J29" s="88">
        <f>IF(ISBLANK(I29),,VLOOKUP(I29,Classement_points[],2,FALSE)*Paramètres!$M$4)</f>
        <v>0</v>
      </c>
      <c r="K29" s="41"/>
      <c r="L29" s="88">
        <f>IF(ISBLANK(K29),,VLOOKUP(K29,Classement_points[],2,FALSE)*Paramètres!$M$5)</f>
        <v>0</v>
      </c>
      <c r="M29" s="42">
        <v>8</v>
      </c>
      <c r="N29" s="88">
        <f>IF(ISBLANK(M29),,VLOOKUP(M29,Classement_points[],2,FALSE)*Paramètres!$M$6)</f>
        <v>63</v>
      </c>
      <c r="O29" s="89">
        <f t="shared" si="1"/>
        <v>201</v>
      </c>
      <c r="P29" s="90">
        <f>COUNTA(Tableau2[[#This Row],[Points]],Tableau2[[#This Row],[Clt2]],Tableau2[[#This Row],[Clt4]],Tableau2[[#This Row],[Clt6]])</f>
        <v>2</v>
      </c>
    </row>
    <row r="30" spans="1:16" x14ac:dyDescent="0.35">
      <c r="A30" s="91">
        <f t="shared" si="0"/>
        <v>26</v>
      </c>
      <c r="B30" s="37" t="s">
        <v>3229</v>
      </c>
      <c r="C30" s="37" t="s">
        <v>787</v>
      </c>
      <c r="D30" s="37" t="s">
        <v>3230</v>
      </c>
      <c r="E30" s="37" t="s">
        <v>2937</v>
      </c>
      <c r="F30" s="37" t="s">
        <v>2957</v>
      </c>
      <c r="G30" s="92">
        <f>IF(ISBLANK(Tableau2[[#This Row],[Points]]),"",RANK(Tableau2[[#This Row],[Points]],H:H))</f>
        <v>21</v>
      </c>
      <c r="H30" s="37">
        <v>124</v>
      </c>
      <c r="I30" s="37"/>
      <c r="J30" s="88">
        <f>IF(ISBLANK(I30),,VLOOKUP(I30,Classement_points[],2,FALSE)*Paramètres!$M$4)</f>
        <v>0</v>
      </c>
      <c r="K30" s="41">
        <v>29</v>
      </c>
      <c r="L30" s="88">
        <f>IF(ISBLANK(K30),,VLOOKUP(K30,Classement_points[],2,FALSE)*Paramètres!$M$5)</f>
        <v>30</v>
      </c>
      <c r="M30" s="42">
        <v>16</v>
      </c>
      <c r="N30" s="88">
        <f>IF(ISBLANK(M30),,VLOOKUP(M30,Classement_points[],2,FALSE)*Paramètres!$M$6)</f>
        <v>42</v>
      </c>
      <c r="O30" s="89">
        <f t="shared" si="1"/>
        <v>196</v>
      </c>
      <c r="P30" s="90">
        <f>COUNTA(Tableau2[[#This Row],[Points]],Tableau2[[#This Row],[Clt2]],Tableau2[[#This Row],[Clt4]],Tableau2[[#This Row],[Clt6]])</f>
        <v>3</v>
      </c>
    </row>
    <row r="31" spans="1:16" x14ac:dyDescent="0.35">
      <c r="A31" s="91">
        <f t="shared" si="0"/>
        <v>27</v>
      </c>
      <c r="B31" s="37" t="s">
        <v>1607</v>
      </c>
      <c r="C31" s="37" t="s">
        <v>79</v>
      </c>
      <c r="D31" s="37" t="s">
        <v>1608</v>
      </c>
      <c r="E31" s="37" t="s">
        <v>701</v>
      </c>
      <c r="F31" s="52" t="s">
        <v>648</v>
      </c>
      <c r="G31" s="92">
        <f>IF(ISBLANK(Tableau2[[#This Row],[Points]]),"",RANK(Tableau2[[#This Row],[Points]],H:H))</f>
        <v>56</v>
      </c>
      <c r="H31" s="37">
        <v>96</v>
      </c>
      <c r="I31" s="37">
        <v>19</v>
      </c>
      <c r="J31" s="88">
        <f>IF(ISBLANK(I31),,VLOOKUP(I31,Classement_points[],2,FALSE)*Paramètres!$M$4)</f>
        <v>37.5</v>
      </c>
      <c r="K31" s="41">
        <v>23</v>
      </c>
      <c r="L31" s="88">
        <f>IF(ISBLANK(K31),,VLOOKUP(K31,Classement_points[],2,FALSE)*Paramètres!$M$5)</f>
        <v>42</v>
      </c>
      <c r="M31" s="42">
        <v>31</v>
      </c>
      <c r="N31" s="88">
        <f>IF(ISBLANK(M31),,VLOOKUP(M31,Classement_points[],2,FALSE)*Paramètres!$M$6)</f>
        <v>19.5</v>
      </c>
      <c r="O31" s="89">
        <f t="shared" si="1"/>
        <v>195</v>
      </c>
      <c r="P31" s="90">
        <f>COUNTA(Tableau2[[#This Row],[Points]],Tableau2[[#This Row],[Clt2]],Tableau2[[#This Row],[Clt4]],Tableau2[[#This Row],[Clt6]])</f>
        <v>4</v>
      </c>
    </row>
    <row r="32" spans="1:16" x14ac:dyDescent="0.35">
      <c r="A32" s="91">
        <f t="shared" si="0"/>
        <v>28</v>
      </c>
      <c r="B32" s="54" t="s">
        <v>460</v>
      </c>
      <c r="C32" s="54" t="s">
        <v>461</v>
      </c>
      <c r="D32" s="54" t="s">
        <v>462</v>
      </c>
      <c r="E32" s="54" t="s">
        <v>14</v>
      </c>
      <c r="F32" s="54" t="s">
        <v>714</v>
      </c>
      <c r="G32" s="92">
        <f>IF(ISBLANK(Tableau2[[#This Row],[Points]]),"",RANK(Tableau2[[#This Row],[Points]],H:H))</f>
        <v>7</v>
      </c>
      <c r="H32" s="37">
        <v>139</v>
      </c>
      <c r="I32" s="37"/>
      <c r="J32" s="88">
        <f>IF(ISBLANK(I32),,VLOOKUP(I32,Classement_points[],2,FALSE)*Paramètres!$M$4)</f>
        <v>0</v>
      </c>
      <c r="K32" s="41">
        <v>47</v>
      </c>
      <c r="L32" s="88">
        <f>IF(ISBLANK(K32),,VLOOKUP(K32,Classement_points[],2,FALSE)*Paramètres!$M$5)</f>
        <v>20</v>
      </c>
      <c r="M32" s="42">
        <v>21</v>
      </c>
      <c r="N32" s="88">
        <f>IF(ISBLANK(M32),,VLOOKUP(M32,Classement_points[],2,FALSE)*Paramètres!$M$6)</f>
        <v>34.5</v>
      </c>
      <c r="O32" s="89">
        <f t="shared" si="1"/>
        <v>193.5</v>
      </c>
      <c r="P32" s="90">
        <f>COUNTA(Tableau2[[#This Row],[Points]],Tableau2[[#This Row],[Clt2]],Tableau2[[#This Row],[Clt4]],Tableau2[[#This Row],[Clt6]])</f>
        <v>3</v>
      </c>
    </row>
    <row r="33" spans="1:16" x14ac:dyDescent="0.35">
      <c r="A33" s="91">
        <f t="shared" si="0"/>
        <v>29</v>
      </c>
      <c r="B33" s="54" t="s">
        <v>469</v>
      </c>
      <c r="C33" s="54" t="s">
        <v>79</v>
      </c>
      <c r="D33" s="54" t="s">
        <v>251</v>
      </c>
      <c r="E33" s="54" t="s">
        <v>40</v>
      </c>
      <c r="F33" s="54" t="s">
        <v>714</v>
      </c>
      <c r="G33" s="92">
        <f>IF(ISBLANK(Tableau2[[#This Row],[Points]]),"",RANK(Tableau2[[#This Row],[Points]],H:H))</f>
        <v>14</v>
      </c>
      <c r="H33" s="37">
        <v>132</v>
      </c>
      <c r="I33" s="37">
        <v>27</v>
      </c>
      <c r="J33" s="88">
        <f>IF(ISBLANK(I33),,VLOOKUP(I33,Classement_points[],2,FALSE)*Paramètres!$M$4)</f>
        <v>25.5</v>
      </c>
      <c r="K33" s="41">
        <v>38</v>
      </c>
      <c r="L33" s="88">
        <f>IF(ISBLANK(K33),,VLOOKUP(K33,Classement_points[],2,FALSE)*Paramètres!$M$5)</f>
        <v>20</v>
      </c>
      <c r="M33" s="42">
        <v>42</v>
      </c>
      <c r="N33" s="88">
        <f>IF(ISBLANK(M33),,VLOOKUP(M33,Classement_points[],2,FALSE)*Paramètres!$M$6)</f>
        <v>15</v>
      </c>
      <c r="O33" s="89">
        <f t="shared" si="1"/>
        <v>192.5</v>
      </c>
      <c r="P33" s="90">
        <f>COUNTA(Tableau2[[#This Row],[Points]],Tableau2[[#This Row],[Clt2]],Tableau2[[#This Row],[Clt4]],Tableau2[[#This Row],[Clt6]])</f>
        <v>4</v>
      </c>
    </row>
    <row r="34" spans="1:16" x14ac:dyDescent="0.35">
      <c r="A34" s="91">
        <f t="shared" si="0"/>
        <v>30</v>
      </c>
      <c r="B34" s="37" t="s">
        <v>3224</v>
      </c>
      <c r="C34" s="37" t="s">
        <v>3225</v>
      </c>
      <c r="D34" s="37" t="s">
        <v>3226</v>
      </c>
      <c r="E34" s="37" t="s">
        <v>2912</v>
      </c>
      <c r="F34" s="37" t="s">
        <v>2957</v>
      </c>
      <c r="G34" s="92">
        <f>IF(ISBLANK(Tableau2[[#This Row],[Points]]),"",RANK(Tableau2[[#This Row],[Points]],H:H))</f>
        <v>25</v>
      </c>
      <c r="H34" s="37">
        <v>119</v>
      </c>
      <c r="I34" s="37">
        <v>29</v>
      </c>
      <c r="J34" s="88">
        <f>IF(ISBLANK(I34),,VLOOKUP(I34,Classement_points[],2,FALSE)*Paramètres!$M$4)</f>
        <v>22.5</v>
      </c>
      <c r="K34" s="41">
        <v>49</v>
      </c>
      <c r="L34" s="88">
        <f>IF(ISBLANK(K34),,VLOOKUP(K34,Classement_points[],2,FALSE)*Paramètres!$M$5)</f>
        <v>20</v>
      </c>
      <c r="M34" s="42">
        <v>24</v>
      </c>
      <c r="N34" s="88">
        <f>IF(ISBLANK(M34),,VLOOKUP(M34,Classement_points[],2,FALSE)*Paramètres!$M$6)</f>
        <v>30</v>
      </c>
      <c r="O34" s="89">
        <f t="shared" si="1"/>
        <v>191.5</v>
      </c>
      <c r="P34" s="90">
        <f>COUNTA(Tableau2[[#This Row],[Points]],Tableau2[[#This Row],[Clt2]],Tableau2[[#This Row],[Clt4]],Tableau2[[#This Row],[Clt6]])</f>
        <v>4</v>
      </c>
    </row>
    <row r="35" spans="1:16" x14ac:dyDescent="0.35">
      <c r="A35" s="91">
        <f t="shared" si="0"/>
        <v>31</v>
      </c>
      <c r="B35" s="37" t="s">
        <v>4077</v>
      </c>
      <c r="C35" s="37" t="s">
        <v>4078</v>
      </c>
      <c r="D35" s="37" t="s">
        <v>4079</v>
      </c>
      <c r="E35" s="37" t="s">
        <v>3953</v>
      </c>
      <c r="F35" s="52" t="s">
        <v>2956</v>
      </c>
      <c r="G35" s="92">
        <f>IF(ISBLANK(Tableau2[[#This Row],[Points]]),"",RANK(Tableau2[[#This Row],[Points]],H:H))</f>
        <v>20</v>
      </c>
      <c r="H35" s="37">
        <v>125</v>
      </c>
      <c r="I35" s="37">
        <v>34</v>
      </c>
      <c r="J35" s="88">
        <f>IF(ISBLANK(I35),,VLOOKUP(I35,Classement_points[],2,FALSE)*Paramètres!$M$4)</f>
        <v>15</v>
      </c>
      <c r="K35" s="41">
        <v>37</v>
      </c>
      <c r="L35" s="88">
        <f>IF(ISBLANK(K35),,VLOOKUP(K35,Classement_points[],2,FALSE)*Paramètres!$M$5)</f>
        <v>20</v>
      </c>
      <c r="M35" s="42">
        <v>27</v>
      </c>
      <c r="N35" s="88">
        <f>IF(ISBLANK(M35),,VLOOKUP(M35,Classement_points[],2,FALSE)*Paramètres!$M$6)</f>
        <v>25.5</v>
      </c>
      <c r="O35" s="89">
        <f t="shared" si="1"/>
        <v>185.5</v>
      </c>
      <c r="P35" s="90">
        <f>COUNTA(Tableau2[[#This Row],[Points]],Tableau2[[#This Row],[Clt2]],Tableau2[[#This Row],[Clt4]],Tableau2[[#This Row],[Clt6]])</f>
        <v>4</v>
      </c>
    </row>
    <row r="36" spans="1:16" x14ac:dyDescent="0.35">
      <c r="A36" s="91">
        <f t="shared" si="0"/>
        <v>32</v>
      </c>
      <c r="B36" s="37" t="s">
        <v>1447</v>
      </c>
      <c r="C36" s="37" t="s">
        <v>294</v>
      </c>
      <c r="D36" s="37" t="s">
        <v>1448</v>
      </c>
      <c r="E36" s="52" t="s">
        <v>701</v>
      </c>
      <c r="F36" s="52" t="s">
        <v>648</v>
      </c>
      <c r="G36" s="92">
        <f>IF(ISBLANK(Tableau2[[#This Row],[Points]]),"",RANK(Tableau2[[#This Row],[Points]],H:H))</f>
        <v>39</v>
      </c>
      <c r="H36" s="37">
        <v>110</v>
      </c>
      <c r="I36" s="37">
        <v>0</v>
      </c>
      <c r="J36" s="88">
        <f>IF(ISBLANK(I36),,VLOOKUP(I36,Classement_points[],2,FALSE)*Paramètres!$M$4)</f>
        <v>0</v>
      </c>
      <c r="K36" s="41">
        <v>24</v>
      </c>
      <c r="L36" s="88">
        <f>IF(ISBLANK(K36),,VLOOKUP(K36,Classement_points[],2,FALSE)*Paramètres!$M$5)</f>
        <v>40</v>
      </c>
      <c r="M36" s="42">
        <v>26</v>
      </c>
      <c r="N36" s="88">
        <f>IF(ISBLANK(M36),,VLOOKUP(M36,Classement_points[],2,FALSE)*Paramètres!$M$6)</f>
        <v>27</v>
      </c>
      <c r="O36" s="89">
        <f t="shared" si="1"/>
        <v>177</v>
      </c>
      <c r="P36" s="90">
        <f>COUNTA(Tableau2[[#This Row],[Points]],Tableau2[[#This Row],[Clt2]],Tableau2[[#This Row],[Clt4]],Tableau2[[#This Row],[Clt6]])</f>
        <v>4</v>
      </c>
    </row>
    <row r="37" spans="1:16" x14ac:dyDescent="0.35">
      <c r="A37" s="91">
        <f t="shared" si="0"/>
        <v>33</v>
      </c>
      <c r="B37" s="37" t="s">
        <v>1478</v>
      </c>
      <c r="C37" s="37" t="s">
        <v>1479</v>
      </c>
      <c r="D37" s="37" t="s">
        <v>1480</v>
      </c>
      <c r="E37" s="52" t="s">
        <v>652</v>
      </c>
      <c r="F37" s="52" t="s">
        <v>648</v>
      </c>
      <c r="G37" s="92">
        <f>IF(ISBLANK(Tableau2[[#This Row],[Points]]),"",RANK(Tableau2[[#This Row],[Points]],H:H))</f>
        <v>34</v>
      </c>
      <c r="H37" s="37">
        <v>112</v>
      </c>
      <c r="I37" s="37">
        <v>50</v>
      </c>
      <c r="J37" s="88">
        <f>IF(ISBLANK(I37),,VLOOKUP(I37,Classement_points[],2,FALSE)*Paramètres!$M$4)</f>
        <v>15</v>
      </c>
      <c r="K37" s="41">
        <v>63</v>
      </c>
      <c r="L37" s="88">
        <f>IF(ISBLANK(K37),,VLOOKUP(K37,Classement_points[],2,FALSE)*Paramètres!$M$5)</f>
        <v>20</v>
      </c>
      <c r="M37" s="42">
        <v>56</v>
      </c>
      <c r="N37" s="88">
        <f>IF(ISBLANK(M37),,VLOOKUP(M37,Classement_points[],2,FALSE)*Paramètres!$M$6)</f>
        <v>15</v>
      </c>
      <c r="O37" s="89">
        <f t="shared" si="1"/>
        <v>162</v>
      </c>
      <c r="P37" s="90">
        <f>COUNTA(Tableau2[[#This Row],[Points]],Tableau2[[#This Row],[Clt2]],Tableau2[[#This Row],[Clt4]],Tableau2[[#This Row],[Clt6]])</f>
        <v>4</v>
      </c>
    </row>
    <row r="38" spans="1:16" x14ac:dyDescent="0.35">
      <c r="A38" s="91">
        <f t="shared" si="0"/>
        <v>34</v>
      </c>
      <c r="B38" s="37" t="s">
        <v>3216</v>
      </c>
      <c r="C38" s="37" t="s">
        <v>3217</v>
      </c>
      <c r="D38" s="37" t="s">
        <v>3218</v>
      </c>
      <c r="E38" s="37" t="s">
        <v>2937</v>
      </c>
      <c r="F38" s="37" t="s">
        <v>2957</v>
      </c>
      <c r="G38" s="92">
        <f>IF(ISBLANK(Tableau2[[#This Row],[Points]]),"",RANK(Tableau2[[#This Row],[Points]],H:H))</f>
        <v>11</v>
      </c>
      <c r="H38" s="37">
        <v>136</v>
      </c>
      <c r="I38" s="37"/>
      <c r="J38" s="88">
        <f>IF(ISBLANK(I38),,VLOOKUP(I38,Classement_points[],2,FALSE)*Paramètres!$M$4)</f>
        <v>0</v>
      </c>
      <c r="K38" s="41">
        <v>51</v>
      </c>
      <c r="L38" s="88">
        <f>IF(ISBLANK(K38),,VLOOKUP(K38,Classement_points[],2,FALSE)*Paramètres!$M$5)</f>
        <v>20</v>
      </c>
      <c r="M38" s="42"/>
      <c r="N38" s="88">
        <f>IF(ISBLANK(M38),,VLOOKUP(M38,Classement_points[],2,FALSE)*Paramètres!$M$6)</f>
        <v>0</v>
      </c>
      <c r="O38" s="89">
        <f t="shared" si="1"/>
        <v>156</v>
      </c>
      <c r="P38" s="90">
        <f>COUNTA(Tableau2[[#This Row],[Points]],Tableau2[[#This Row],[Clt2]],Tableau2[[#This Row],[Clt4]],Tableau2[[#This Row],[Clt6]])</f>
        <v>2</v>
      </c>
    </row>
    <row r="39" spans="1:16" x14ac:dyDescent="0.35">
      <c r="A39" s="91">
        <f t="shared" si="0"/>
        <v>35</v>
      </c>
      <c r="B39" s="37" t="s">
        <v>4097</v>
      </c>
      <c r="C39" s="37" t="s">
        <v>630</v>
      </c>
      <c r="D39" s="37" t="s">
        <v>4098</v>
      </c>
      <c r="E39" s="37" t="s">
        <v>3963</v>
      </c>
      <c r="F39" s="52" t="s">
        <v>2956</v>
      </c>
      <c r="G39" s="92">
        <f>IF(ISBLANK(Tableau2[[#This Row],[Points]]),"",RANK(Tableau2[[#This Row],[Points]],H:H))</f>
        <v>31</v>
      </c>
      <c r="H39" s="37">
        <v>114</v>
      </c>
      <c r="I39" s="37"/>
      <c r="J39" s="88">
        <f>IF(ISBLANK(I39),,VLOOKUP(I39,Classement_points[],2,FALSE)*Paramètres!$M$4)</f>
        <v>0</v>
      </c>
      <c r="K39" s="41">
        <v>25</v>
      </c>
      <c r="L39" s="88">
        <f>IF(ISBLANK(K39),,VLOOKUP(K39,Classement_points[],2,FALSE)*Paramètres!$M$5)</f>
        <v>38</v>
      </c>
      <c r="M39" s="42"/>
      <c r="N39" s="88">
        <f>IF(ISBLANK(M39),,VLOOKUP(M39,Classement_points[],2,FALSE)*Paramètres!$M$6)</f>
        <v>0</v>
      </c>
      <c r="O39" s="89">
        <f t="shared" si="1"/>
        <v>152</v>
      </c>
      <c r="P39" s="90">
        <f>COUNTA(Tableau2[[#This Row],[Points]],Tableau2[[#This Row],[Clt2]],Tableau2[[#This Row],[Clt4]],Tableau2[[#This Row],[Clt6]])</f>
        <v>2</v>
      </c>
    </row>
    <row r="40" spans="1:16" x14ac:dyDescent="0.35">
      <c r="A40" s="91">
        <f t="shared" si="0"/>
        <v>36</v>
      </c>
      <c r="B40" s="37" t="s">
        <v>1584</v>
      </c>
      <c r="C40" s="37" t="s">
        <v>1585</v>
      </c>
      <c r="D40" s="37" t="s">
        <v>1586</v>
      </c>
      <c r="E40" s="37" t="s">
        <v>711</v>
      </c>
      <c r="F40" s="52" t="s">
        <v>648</v>
      </c>
      <c r="G40" s="92">
        <f>IF(ISBLANK(Tableau2[[#This Row],[Points]]),"",RANK(Tableau2[[#This Row],[Points]],H:H))</f>
        <v>48</v>
      </c>
      <c r="H40" s="37">
        <v>101</v>
      </c>
      <c r="I40" s="37">
        <v>48</v>
      </c>
      <c r="J40" s="88">
        <f>IF(ISBLANK(I40),,VLOOKUP(I40,Classement_points[],2,FALSE)*Paramètres!$M$4)</f>
        <v>15</v>
      </c>
      <c r="K40" s="41">
        <v>56</v>
      </c>
      <c r="L40" s="88">
        <f>IF(ISBLANK(K40),,VLOOKUP(K40,Classement_points[],2,FALSE)*Paramètres!$M$5)</f>
        <v>20</v>
      </c>
      <c r="M40" s="42">
        <v>38</v>
      </c>
      <c r="N40" s="88">
        <f>IF(ISBLANK(M40),,VLOOKUP(M40,Classement_points[],2,FALSE)*Paramètres!$M$6)</f>
        <v>15</v>
      </c>
      <c r="O40" s="89">
        <f t="shared" si="1"/>
        <v>151</v>
      </c>
      <c r="P40" s="90">
        <f>COUNTA(Tableau2[[#This Row],[Points]],Tableau2[[#This Row],[Clt2]],Tableau2[[#This Row],[Clt4]],Tableau2[[#This Row],[Clt6]])</f>
        <v>4</v>
      </c>
    </row>
    <row r="41" spans="1:16" x14ac:dyDescent="0.35">
      <c r="A41" s="91">
        <f t="shared" si="0"/>
        <v>37</v>
      </c>
      <c r="B41" s="37" t="s">
        <v>1409</v>
      </c>
      <c r="C41" s="37" t="s">
        <v>630</v>
      </c>
      <c r="D41" s="37" t="s">
        <v>1410</v>
      </c>
      <c r="E41" s="52" t="s">
        <v>647</v>
      </c>
      <c r="F41" s="52" t="s">
        <v>648</v>
      </c>
      <c r="G41" s="92" t="str">
        <f>IF(ISBLANK(Tableau2[[#This Row],[Points]]),"",RANK(Tableau2[[#This Row],[Points]],H:H))</f>
        <v/>
      </c>
      <c r="H41" s="37"/>
      <c r="I41" s="37">
        <v>11</v>
      </c>
      <c r="J41" s="88">
        <f>IF(ISBLANK(I41),,VLOOKUP(I41,Classement_points[],2,FALSE)*Paramètres!$M$4)</f>
        <v>54</v>
      </c>
      <c r="K41" s="41">
        <v>16</v>
      </c>
      <c r="L41" s="88">
        <f>IF(ISBLANK(K41),,VLOOKUP(K41,Classement_points[],2,FALSE)*Paramètres!$M$5)</f>
        <v>56</v>
      </c>
      <c r="M41" s="42">
        <v>17</v>
      </c>
      <c r="N41" s="88">
        <f>IF(ISBLANK(M41),,VLOOKUP(M41,Classement_points[],2,FALSE)*Paramètres!$M$6)</f>
        <v>40.5</v>
      </c>
      <c r="O41" s="89">
        <f t="shared" si="1"/>
        <v>150.5</v>
      </c>
      <c r="P41" s="90">
        <f>COUNTA(Tableau2[[#This Row],[Points]],Tableau2[[#This Row],[Clt2]],Tableau2[[#This Row],[Clt4]],Tableau2[[#This Row],[Clt6]])</f>
        <v>3</v>
      </c>
    </row>
    <row r="42" spans="1:16" x14ac:dyDescent="0.35">
      <c r="A42" s="91">
        <f t="shared" si="0"/>
        <v>38</v>
      </c>
      <c r="B42" s="37" t="s">
        <v>3113</v>
      </c>
      <c r="C42" s="37" t="s">
        <v>272</v>
      </c>
      <c r="D42" s="37" t="s">
        <v>3114</v>
      </c>
      <c r="E42" s="37" t="s">
        <v>2929</v>
      </c>
      <c r="F42" s="37" t="s">
        <v>2957</v>
      </c>
      <c r="G42" s="92">
        <f>IF(ISBLANK(Tableau2[[#This Row],[Points]]),"",RANK(Tableau2[[#This Row],[Points]],H:H))</f>
        <v>29</v>
      </c>
      <c r="H42" s="37">
        <v>115</v>
      </c>
      <c r="I42" s="37"/>
      <c r="J42" s="88">
        <f>IF(ISBLANK(I42),,VLOOKUP(I42,Classement_points[],2,FALSE)*Paramètres!$M$4)</f>
        <v>0</v>
      </c>
      <c r="K42" s="41">
        <v>35</v>
      </c>
      <c r="L42" s="88">
        <f>IF(ISBLANK(K42),,VLOOKUP(K42,Classement_points[],2,FALSE)*Paramètres!$M$5)</f>
        <v>20</v>
      </c>
      <c r="M42" s="42">
        <v>40</v>
      </c>
      <c r="N42" s="88">
        <f>IF(ISBLANK(M42),,VLOOKUP(M42,Classement_points[],2,FALSE)*Paramètres!$M$6)</f>
        <v>15</v>
      </c>
      <c r="O42" s="89">
        <f t="shared" si="1"/>
        <v>150</v>
      </c>
      <c r="P42" s="90">
        <f>COUNTA(Tableau2[[#This Row],[Points]],Tableau2[[#This Row],[Clt2]],Tableau2[[#This Row],[Clt4]],Tableau2[[#This Row],[Clt6]])</f>
        <v>3</v>
      </c>
    </row>
    <row r="43" spans="1:16" x14ac:dyDescent="0.35">
      <c r="A43" s="91">
        <f t="shared" si="0"/>
        <v>38</v>
      </c>
      <c r="B43" s="37" t="s">
        <v>1411</v>
      </c>
      <c r="C43" s="37" t="s">
        <v>1144</v>
      </c>
      <c r="D43" s="37" t="s">
        <v>1412</v>
      </c>
      <c r="E43" s="52" t="s">
        <v>692</v>
      </c>
      <c r="F43" s="52" t="s">
        <v>648</v>
      </c>
      <c r="G43" s="92" t="str">
        <f>IF(ISBLANK(Tableau2[[#This Row],[Points]]),"",RANK(Tableau2[[#This Row],[Points]],H:H))</f>
        <v/>
      </c>
      <c r="H43" s="37"/>
      <c r="I43" s="37"/>
      <c r="J43" s="88">
        <f>IF(ISBLANK(I43),,VLOOKUP(I43,Classement_points[],2,FALSE)*Paramètres!$M$4)</f>
        <v>0</v>
      </c>
      <c r="K43" s="41"/>
      <c r="L43" s="88">
        <f>IF(ISBLANK(K43),,VLOOKUP(K43,Classement_points[],2,FALSE)*Paramètres!$M$5)</f>
        <v>0</v>
      </c>
      <c r="M43" s="42">
        <v>1</v>
      </c>
      <c r="N43" s="88">
        <f>IF(ISBLANK(M43),,VLOOKUP(M43,Classement_points[],2,FALSE)*Paramètres!$M$6)</f>
        <v>150</v>
      </c>
      <c r="O43" s="89">
        <f t="shared" si="1"/>
        <v>150</v>
      </c>
      <c r="P43" s="90">
        <f>COUNTA(Tableau2[[#This Row],[Points]],Tableau2[[#This Row],[Clt2]],Tableau2[[#This Row],[Clt4]],Tableau2[[#This Row],[Clt6]])</f>
        <v>1</v>
      </c>
    </row>
    <row r="44" spans="1:16" x14ac:dyDescent="0.35">
      <c r="A44" s="91">
        <f t="shared" si="0"/>
        <v>40</v>
      </c>
      <c r="B44" s="37" t="s">
        <v>1561</v>
      </c>
      <c r="C44" s="37" t="s">
        <v>1562</v>
      </c>
      <c r="D44" s="37" t="s">
        <v>1563</v>
      </c>
      <c r="E44" s="37" t="s">
        <v>693</v>
      </c>
      <c r="F44" s="52" t="s">
        <v>648</v>
      </c>
      <c r="G44" s="92">
        <f>IF(ISBLANK(Tableau2[[#This Row],[Points]]),"",RANK(Tableau2[[#This Row],[Points]],H:H))</f>
        <v>33</v>
      </c>
      <c r="H44" s="37">
        <v>113</v>
      </c>
      <c r="I44" s="37"/>
      <c r="J44" s="88">
        <f>IF(ISBLANK(I44),,VLOOKUP(I44,Classement_points[],2,FALSE)*Paramètres!$M$4)</f>
        <v>0</v>
      </c>
      <c r="K44" s="41">
        <v>53</v>
      </c>
      <c r="L44" s="88">
        <f>IF(ISBLANK(K44),,VLOOKUP(K44,Classement_points[],2,FALSE)*Paramètres!$M$5)</f>
        <v>20</v>
      </c>
      <c r="M44" s="42">
        <v>41</v>
      </c>
      <c r="N44" s="88">
        <f>IF(ISBLANK(M44),,VLOOKUP(M44,Classement_points[],2,FALSE)*Paramètres!$M$6)</f>
        <v>15</v>
      </c>
      <c r="O44" s="89">
        <f t="shared" si="1"/>
        <v>148</v>
      </c>
      <c r="P44" s="90">
        <f>COUNTA(Tableau2[[#This Row],[Points]],Tableau2[[#This Row],[Clt2]],Tableau2[[#This Row],[Clt4]],Tableau2[[#This Row],[Clt6]])</f>
        <v>3</v>
      </c>
    </row>
    <row r="45" spans="1:16" x14ac:dyDescent="0.35">
      <c r="A45" s="91">
        <f t="shared" si="0"/>
        <v>41</v>
      </c>
      <c r="B45" s="54" t="s">
        <v>464</v>
      </c>
      <c r="C45" s="54" t="s">
        <v>465</v>
      </c>
      <c r="D45" s="54" t="s">
        <v>292</v>
      </c>
      <c r="E45" s="54" t="s">
        <v>39</v>
      </c>
      <c r="F45" s="54" t="s">
        <v>714</v>
      </c>
      <c r="G45" s="92">
        <f>IF(ISBLANK(Tableau2[[#This Row],[Points]]),"",RANK(Tableau2[[#This Row],[Points]],H:H))</f>
        <v>21</v>
      </c>
      <c r="H45" s="37">
        <v>124</v>
      </c>
      <c r="I45" s="37">
        <v>0</v>
      </c>
      <c r="J45" s="88">
        <f>IF(ISBLANK(I45),,VLOOKUP(I45,Classement_points[],2,FALSE)*Paramètres!$M$4)</f>
        <v>0</v>
      </c>
      <c r="K45" s="41">
        <v>0</v>
      </c>
      <c r="L45" s="88">
        <f>IF(ISBLANK(K45),,VLOOKUP(K45,Classement_points[],2,FALSE)*Paramètres!$M$5)</f>
        <v>0</v>
      </c>
      <c r="M45" s="42">
        <v>37</v>
      </c>
      <c r="N45" s="88">
        <f>IF(ISBLANK(M45),,VLOOKUP(M45,Classement_points[],2,FALSE)*Paramètres!$M$6)</f>
        <v>15</v>
      </c>
      <c r="O45" s="89">
        <f t="shared" si="1"/>
        <v>139</v>
      </c>
      <c r="P45" s="90">
        <f>COUNTA(Tableau2[[#This Row],[Points]],Tableau2[[#This Row],[Clt2]],Tableau2[[#This Row],[Clt4]],Tableau2[[#This Row],[Clt6]])</f>
        <v>4</v>
      </c>
    </row>
    <row r="46" spans="1:16" x14ac:dyDescent="0.35">
      <c r="A46" s="91">
        <f t="shared" si="0"/>
        <v>42</v>
      </c>
      <c r="B46" s="37" t="s">
        <v>4070</v>
      </c>
      <c r="C46" s="37" t="s">
        <v>310</v>
      </c>
      <c r="D46" s="37" t="s">
        <v>4071</v>
      </c>
      <c r="E46" s="37" t="s">
        <v>3989</v>
      </c>
      <c r="F46" s="52" t="s">
        <v>2956</v>
      </c>
      <c r="G46" s="92">
        <f>IF(ISBLANK(Tableau2[[#This Row],[Points]]),"",RANK(Tableau2[[#This Row],[Points]],H:H))</f>
        <v>75</v>
      </c>
      <c r="H46" s="37">
        <v>86</v>
      </c>
      <c r="I46" s="37"/>
      <c r="J46" s="88">
        <f>IF(ISBLANK(I46),,VLOOKUP(I46,Classement_points[],2,FALSE)*Paramètres!$M$4)</f>
        <v>0</v>
      </c>
      <c r="K46" s="41">
        <v>18</v>
      </c>
      <c r="L46" s="88">
        <f>IF(ISBLANK(K46),,VLOOKUP(K46,Classement_points[],2,FALSE)*Paramètres!$M$5)</f>
        <v>52</v>
      </c>
      <c r="M46" s="42"/>
      <c r="N46" s="88">
        <f>IF(ISBLANK(M46),,VLOOKUP(M46,Classement_points[],2,FALSE)*Paramètres!$M$6)</f>
        <v>0</v>
      </c>
      <c r="O46" s="89">
        <f t="shared" si="1"/>
        <v>138</v>
      </c>
      <c r="P46" s="90">
        <f>COUNTA(Tableau2[[#This Row],[Points]],Tableau2[[#This Row],[Clt2]],Tableau2[[#This Row],[Clt4]],Tableau2[[#This Row],[Clt6]])</f>
        <v>2</v>
      </c>
    </row>
    <row r="47" spans="1:16" x14ac:dyDescent="0.35">
      <c r="A47" s="91">
        <f t="shared" si="0"/>
        <v>43</v>
      </c>
      <c r="B47" s="37" t="s">
        <v>1556</v>
      </c>
      <c r="C47" s="37" t="s">
        <v>1557</v>
      </c>
      <c r="D47" s="37" t="s">
        <v>1558</v>
      </c>
      <c r="E47" s="37" t="s">
        <v>652</v>
      </c>
      <c r="F47" s="52" t="s">
        <v>648</v>
      </c>
      <c r="G47" s="92">
        <f>IF(ISBLANK(Tableau2[[#This Row],[Points]]),"",RANK(Tableau2[[#This Row],[Points]],H:H))</f>
        <v>74</v>
      </c>
      <c r="H47" s="37">
        <v>87</v>
      </c>
      <c r="I47" s="37">
        <v>40</v>
      </c>
      <c r="J47" s="88">
        <f>IF(ISBLANK(I47),,VLOOKUP(I47,Classement_points[],2,FALSE)*Paramètres!$M$4)</f>
        <v>15</v>
      </c>
      <c r="K47" s="41">
        <v>39</v>
      </c>
      <c r="L47" s="88">
        <f>IF(ISBLANK(K47),,VLOOKUP(K47,Classement_points[],2,FALSE)*Paramètres!$M$5)</f>
        <v>20</v>
      </c>
      <c r="M47" s="42">
        <v>44</v>
      </c>
      <c r="N47" s="88">
        <f>IF(ISBLANK(M47),,VLOOKUP(M47,Classement_points[],2,FALSE)*Paramètres!$M$6)</f>
        <v>15</v>
      </c>
      <c r="O47" s="89">
        <f t="shared" si="1"/>
        <v>137</v>
      </c>
      <c r="P47" s="90">
        <f>COUNTA(Tableau2[[#This Row],[Points]],Tableau2[[#This Row],[Clt2]],Tableau2[[#This Row],[Clt4]],Tableau2[[#This Row],[Clt6]])</f>
        <v>4</v>
      </c>
    </row>
    <row r="48" spans="1:16" x14ac:dyDescent="0.35">
      <c r="A48" s="91">
        <f t="shared" si="0"/>
        <v>44</v>
      </c>
      <c r="B48" s="37" t="s">
        <v>4122</v>
      </c>
      <c r="C48" s="37" t="s">
        <v>4123</v>
      </c>
      <c r="D48" s="37" t="s">
        <v>4124</v>
      </c>
      <c r="E48" s="37" t="s">
        <v>3936</v>
      </c>
      <c r="F48" s="52" t="s">
        <v>2956</v>
      </c>
      <c r="G48" s="92">
        <f>IF(ISBLANK(Tableau2[[#This Row],[Points]]),"",RANK(Tableau2[[#This Row],[Points]],H:H))</f>
        <v>29</v>
      </c>
      <c r="H48" s="37">
        <v>115</v>
      </c>
      <c r="I48" s="37"/>
      <c r="J48" s="88">
        <f>IF(ISBLANK(I48),,VLOOKUP(I48,Classement_points[],2,FALSE)*Paramètres!$M$4)</f>
        <v>0</v>
      </c>
      <c r="K48" s="41">
        <v>54</v>
      </c>
      <c r="L48" s="88">
        <f>IF(ISBLANK(K48),,VLOOKUP(K48,Classement_points[],2,FALSE)*Paramètres!$M$5)</f>
        <v>20</v>
      </c>
      <c r="M48" s="42"/>
      <c r="N48" s="88">
        <f>IF(ISBLANK(M48),,VLOOKUP(M48,Classement_points[],2,FALSE)*Paramètres!$M$6)</f>
        <v>0</v>
      </c>
      <c r="O48" s="89">
        <f t="shared" si="1"/>
        <v>135</v>
      </c>
      <c r="P48" s="90">
        <f>COUNTA(Tableau2[[#This Row],[Points]],Tableau2[[#This Row],[Clt2]],Tableau2[[#This Row],[Clt4]],Tableau2[[#This Row],[Clt6]])</f>
        <v>2</v>
      </c>
    </row>
    <row r="49" spans="1:16" x14ac:dyDescent="0.35">
      <c r="A49" s="91">
        <f t="shared" si="0"/>
        <v>44</v>
      </c>
      <c r="B49" s="37" t="s">
        <v>3219</v>
      </c>
      <c r="C49" s="37" t="s">
        <v>3170</v>
      </c>
      <c r="D49" s="37" t="s">
        <v>750</v>
      </c>
      <c r="E49" s="37" t="s">
        <v>2912</v>
      </c>
      <c r="F49" s="37" t="s">
        <v>2957</v>
      </c>
      <c r="G49" s="92">
        <f>IF(ISBLANK(Tableau2[[#This Row],[Points]]),"",RANK(Tableau2[[#This Row],[Points]],H:H))</f>
        <v>77</v>
      </c>
      <c r="H49" s="37">
        <v>85</v>
      </c>
      <c r="I49" s="37">
        <v>45</v>
      </c>
      <c r="J49" s="88">
        <f>IF(ISBLANK(I49),,VLOOKUP(I49,Classement_points[],2,FALSE)*Paramètres!$M$4)</f>
        <v>15</v>
      </c>
      <c r="K49" s="41">
        <v>48</v>
      </c>
      <c r="L49" s="88">
        <f>IF(ISBLANK(K49),,VLOOKUP(K49,Classement_points[],2,FALSE)*Paramètres!$M$5)</f>
        <v>20</v>
      </c>
      <c r="M49" s="42">
        <v>49</v>
      </c>
      <c r="N49" s="88">
        <f>IF(ISBLANK(M49),,VLOOKUP(M49,Classement_points[],2,FALSE)*Paramètres!$M$6)</f>
        <v>15</v>
      </c>
      <c r="O49" s="89">
        <f t="shared" si="1"/>
        <v>135</v>
      </c>
      <c r="P49" s="90">
        <f>COUNTA(Tableau2[[#This Row],[Points]],Tableau2[[#This Row],[Clt2]],Tableau2[[#This Row],[Clt4]],Tableau2[[#This Row],[Clt6]])</f>
        <v>4</v>
      </c>
    </row>
    <row r="50" spans="1:16" x14ac:dyDescent="0.35">
      <c r="A50" s="91">
        <f t="shared" si="0"/>
        <v>44</v>
      </c>
      <c r="B50" s="37" t="s">
        <v>1537</v>
      </c>
      <c r="C50" s="37" t="s">
        <v>51</v>
      </c>
      <c r="D50" s="37" t="s">
        <v>1538</v>
      </c>
      <c r="E50" s="52" t="s">
        <v>652</v>
      </c>
      <c r="F50" s="52" t="s">
        <v>648</v>
      </c>
      <c r="G50" s="92">
        <f>IF(ISBLANK(Tableau2[[#This Row],[Points]]),"",RANK(Tableau2[[#This Row],[Points]],H:H))</f>
        <v>77</v>
      </c>
      <c r="H50" s="37">
        <v>85</v>
      </c>
      <c r="I50" s="37">
        <v>43</v>
      </c>
      <c r="J50" s="88">
        <f>IF(ISBLANK(I50),,VLOOKUP(I50,Classement_points[],2,FALSE)*Paramètres!$M$4)</f>
        <v>15</v>
      </c>
      <c r="K50" s="41">
        <v>45</v>
      </c>
      <c r="L50" s="88">
        <f>IF(ISBLANK(K50),,VLOOKUP(K50,Classement_points[],2,FALSE)*Paramètres!$M$5)</f>
        <v>20</v>
      </c>
      <c r="M50" s="42">
        <v>35</v>
      </c>
      <c r="N50" s="88">
        <f>IF(ISBLANK(M50),,VLOOKUP(M50,Classement_points[],2,FALSE)*Paramètres!$M$6)</f>
        <v>15</v>
      </c>
      <c r="O50" s="89">
        <f t="shared" si="1"/>
        <v>135</v>
      </c>
      <c r="P50" s="90">
        <f>COUNTA(Tableau2[[#This Row],[Points]],Tableau2[[#This Row],[Clt2]],Tableau2[[#This Row],[Clt4]],Tableau2[[#This Row],[Clt6]])</f>
        <v>4</v>
      </c>
    </row>
    <row r="51" spans="1:16" x14ac:dyDescent="0.35">
      <c r="A51" s="91">
        <f t="shared" si="0"/>
        <v>47</v>
      </c>
      <c r="B51" s="37" t="s">
        <v>1497</v>
      </c>
      <c r="C51" s="37" t="s">
        <v>52</v>
      </c>
      <c r="D51" s="37" t="s">
        <v>1498</v>
      </c>
      <c r="E51" s="52" t="s">
        <v>701</v>
      </c>
      <c r="F51" s="52" t="s">
        <v>648</v>
      </c>
      <c r="G51" s="92">
        <f>IF(ISBLANK(Tableau2[[#This Row],[Points]]),"",RANK(Tableau2[[#This Row],[Points]],H:H))</f>
        <v>52</v>
      </c>
      <c r="H51" s="37">
        <v>98</v>
      </c>
      <c r="I51" s="37">
        <v>20</v>
      </c>
      <c r="J51" s="88">
        <f>IF(ISBLANK(I51),,VLOOKUP(I51,Classement_points[],2,FALSE)*Paramètres!$M$4)</f>
        <v>36</v>
      </c>
      <c r="K51" s="41"/>
      <c r="L51" s="88">
        <f>IF(ISBLANK(K51),,VLOOKUP(K51,Classement_points[],2,FALSE)*Paramètres!$M$5)</f>
        <v>0</v>
      </c>
      <c r="M51" s="42"/>
      <c r="N51" s="88">
        <f>IF(ISBLANK(M51),,VLOOKUP(M51,Classement_points[],2,FALSE)*Paramètres!$M$6)</f>
        <v>0</v>
      </c>
      <c r="O51" s="89">
        <f t="shared" si="1"/>
        <v>134</v>
      </c>
      <c r="P51" s="90">
        <f>COUNTA(Tableau2[[#This Row],[Points]],Tableau2[[#This Row],[Clt2]],Tableau2[[#This Row],[Clt4]],Tableau2[[#This Row],[Clt6]])</f>
        <v>2</v>
      </c>
    </row>
    <row r="52" spans="1:16" x14ac:dyDescent="0.35">
      <c r="A52" s="91">
        <f t="shared" si="0"/>
        <v>48</v>
      </c>
      <c r="B52" s="37" t="s">
        <v>4090</v>
      </c>
      <c r="C52" s="37" t="s">
        <v>4091</v>
      </c>
      <c r="D52" s="37" t="s">
        <v>1464</v>
      </c>
      <c r="E52" s="37" t="s">
        <v>3989</v>
      </c>
      <c r="F52" s="52" t="s">
        <v>2956</v>
      </c>
      <c r="G52" s="92">
        <f>IF(ISBLANK(Tableau2[[#This Row],[Points]]),"",RANK(Tableau2[[#This Row],[Points]],H:H))</f>
        <v>64</v>
      </c>
      <c r="H52" s="37">
        <v>91</v>
      </c>
      <c r="I52" s="37"/>
      <c r="J52" s="88">
        <f>IF(ISBLANK(I52),,VLOOKUP(I52,Classement_points[],2,FALSE)*Paramètres!$M$4)</f>
        <v>0</v>
      </c>
      <c r="K52" s="41">
        <v>32</v>
      </c>
      <c r="L52" s="88">
        <f>IF(ISBLANK(K52),,VLOOKUP(K52,Classement_points[],2,FALSE)*Paramètres!$M$5)</f>
        <v>24</v>
      </c>
      <c r="M52" s="42">
        <v>45</v>
      </c>
      <c r="N52" s="88">
        <f>IF(ISBLANK(M52),,VLOOKUP(M52,Classement_points[],2,FALSE)*Paramètres!$M$6)</f>
        <v>15</v>
      </c>
      <c r="O52" s="89">
        <f t="shared" si="1"/>
        <v>130</v>
      </c>
      <c r="P52" s="90">
        <f>COUNTA(Tableau2[[#This Row],[Points]],Tableau2[[#This Row],[Clt2]],Tableau2[[#This Row],[Clt4]],Tableau2[[#This Row],[Clt6]])</f>
        <v>3</v>
      </c>
    </row>
    <row r="53" spans="1:16" x14ac:dyDescent="0.35">
      <c r="A53" s="91">
        <f t="shared" si="0"/>
        <v>49</v>
      </c>
      <c r="B53" s="37" t="s">
        <v>4141</v>
      </c>
      <c r="C53" s="37" t="s">
        <v>3434</v>
      </c>
      <c r="D53" s="37" t="s">
        <v>1831</v>
      </c>
      <c r="E53" s="37" t="s">
        <v>3998</v>
      </c>
      <c r="F53" s="52" t="s">
        <v>2956</v>
      </c>
      <c r="G53" s="92">
        <f>IF(ISBLANK(Tableau2[[#This Row],[Points]]),"",RANK(Tableau2[[#This Row],[Points]],H:H))</f>
        <v>66</v>
      </c>
      <c r="H53" s="37">
        <v>90</v>
      </c>
      <c r="I53" s="37">
        <v>28</v>
      </c>
      <c r="J53" s="88">
        <f>IF(ISBLANK(I53),,VLOOKUP(I53,Classement_points[],2,FALSE)*Paramètres!$M$4)</f>
        <v>24</v>
      </c>
      <c r="K53" s="41"/>
      <c r="L53" s="88">
        <f>IF(ISBLANK(K53),,VLOOKUP(K53,Classement_points[],2,FALSE)*Paramètres!$M$5)</f>
        <v>0</v>
      </c>
      <c r="M53" s="42">
        <v>47</v>
      </c>
      <c r="N53" s="88">
        <f>IF(ISBLANK(M53),,VLOOKUP(M53,Classement_points[],2,FALSE)*Paramètres!$M$6)</f>
        <v>15</v>
      </c>
      <c r="O53" s="89">
        <f t="shared" si="1"/>
        <v>129</v>
      </c>
      <c r="P53" s="90">
        <f>COUNTA(Tableau2[[#This Row],[Points]],Tableau2[[#This Row],[Clt2]],Tableau2[[#This Row],[Clt4]],Tableau2[[#This Row],[Clt6]])</f>
        <v>3</v>
      </c>
    </row>
    <row r="54" spans="1:16" x14ac:dyDescent="0.35">
      <c r="A54" s="91">
        <f t="shared" si="0"/>
        <v>50</v>
      </c>
      <c r="B54" s="37" t="s">
        <v>1578</v>
      </c>
      <c r="C54" s="37" t="s">
        <v>1579</v>
      </c>
      <c r="D54" s="37" t="s">
        <v>1580</v>
      </c>
      <c r="E54" s="37" t="s">
        <v>647</v>
      </c>
      <c r="F54" s="52" t="s">
        <v>648</v>
      </c>
      <c r="G54" s="92">
        <f>IF(ISBLANK(Tableau2[[#This Row],[Points]]),"",RANK(Tableau2[[#This Row],[Points]],H:H))</f>
        <v>34</v>
      </c>
      <c r="H54" s="37">
        <v>112</v>
      </c>
      <c r="I54" s="37">
        <v>35</v>
      </c>
      <c r="J54" s="88">
        <f>IF(ISBLANK(I54),,VLOOKUP(I54,Classement_points[],2,FALSE)*Paramètres!$M$4)</f>
        <v>15</v>
      </c>
      <c r="K54" s="41"/>
      <c r="L54" s="88">
        <f>IF(ISBLANK(K54),,VLOOKUP(K54,Classement_points[],2,FALSE)*Paramètres!$M$5)</f>
        <v>0</v>
      </c>
      <c r="M54" s="42"/>
      <c r="N54" s="88">
        <f>IF(ISBLANK(M54),,VLOOKUP(M54,Classement_points[],2,FALSE)*Paramètres!$M$6)</f>
        <v>0</v>
      </c>
      <c r="O54" s="89">
        <f t="shared" si="1"/>
        <v>127</v>
      </c>
      <c r="P54" s="90">
        <f>COUNTA(Tableau2[[#This Row],[Points]],Tableau2[[#This Row],[Clt2]],Tableau2[[#This Row],[Clt4]],Tableau2[[#This Row],[Clt6]])</f>
        <v>2</v>
      </c>
    </row>
    <row r="55" spans="1:16" x14ac:dyDescent="0.35">
      <c r="A55" s="91">
        <f t="shared" si="0"/>
        <v>51</v>
      </c>
      <c r="B55" s="37" t="s">
        <v>1539</v>
      </c>
      <c r="C55" s="37" t="s">
        <v>1540</v>
      </c>
      <c r="D55" s="37" t="s">
        <v>1541</v>
      </c>
      <c r="E55" s="52" t="s">
        <v>701</v>
      </c>
      <c r="F55" s="52" t="s">
        <v>648</v>
      </c>
      <c r="G55" s="92">
        <f>IF(ISBLANK(Tableau2[[#This Row],[Points]]),"",RANK(Tableau2[[#This Row],[Points]],H:H))</f>
        <v>42</v>
      </c>
      <c r="H55" s="37">
        <v>107</v>
      </c>
      <c r="I55" s="37">
        <v>31</v>
      </c>
      <c r="J55" s="88">
        <f>IF(ISBLANK(I55),,VLOOKUP(I55,Classement_points[],2,FALSE)*Paramètres!$M$4)</f>
        <v>19.5</v>
      </c>
      <c r="K55" s="41"/>
      <c r="L55" s="88">
        <f>IF(ISBLANK(K55),,VLOOKUP(K55,Classement_points[],2,FALSE)*Paramètres!$M$5)</f>
        <v>0</v>
      </c>
      <c r="M55" s="42"/>
      <c r="N55" s="88">
        <f>IF(ISBLANK(M55),,VLOOKUP(M55,Classement_points[],2,FALSE)*Paramètres!$M$6)</f>
        <v>0</v>
      </c>
      <c r="O55" s="89">
        <f t="shared" si="1"/>
        <v>126.5</v>
      </c>
      <c r="P55" s="90">
        <f>COUNTA(Tableau2[[#This Row],[Points]],Tableau2[[#This Row],[Clt2]],Tableau2[[#This Row],[Clt4]],Tableau2[[#This Row],[Clt6]])</f>
        <v>2</v>
      </c>
    </row>
    <row r="56" spans="1:16" x14ac:dyDescent="0.35">
      <c r="A56" s="91">
        <f t="shared" si="0"/>
        <v>52</v>
      </c>
      <c r="B56" s="54" t="s">
        <v>452</v>
      </c>
      <c r="C56" s="54" t="s">
        <v>245</v>
      </c>
      <c r="D56" s="54" t="s">
        <v>453</v>
      </c>
      <c r="E56" s="54" t="s">
        <v>39</v>
      </c>
      <c r="F56" s="54" t="s">
        <v>714</v>
      </c>
      <c r="G56" s="92">
        <f>IF(ISBLANK(Tableau2[[#This Row],[Points]]),"",RANK(Tableau2[[#This Row],[Points]],H:H))</f>
        <v>41</v>
      </c>
      <c r="H56" s="37">
        <v>108</v>
      </c>
      <c r="I56" s="37">
        <v>38</v>
      </c>
      <c r="J56" s="88">
        <f>IF(ISBLANK(I56),,VLOOKUP(I56,Classement_points[],2,FALSE)*Paramètres!$M$4)</f>
        <v>15</v>
      </c>
      <c r="K56" s="41"/>
      <c r="L56" s="88">
        <f>IF(ISBLANK(K56),,VLOOKUP(K56,Classement_points[],2,FALSE)*Paramètres!$M$5)</f>
        <v>0</v>
      </c>
      <c r="M56" s="42"/>
      <c r="N56" s="88">
        <f>IF(ISBLANK(M56),,VLOOKUP(M56,Classement_points[],2,FALSE)*Paramètres!$M$6)</f>
        <v>0</v>
      </c>
      <c r="O56" s="89">
        <f t="shared" si="1"/>
        <v>123</v>
      </c>
      <c r="P56" s="90">
        <f>COUNTA(Tableau2[[#This Row],[Points]],Tableau2[[#This Row],[Clt2]],Tableau2[[#This Row],[Clt4]],Tableau2[[#This Row],[Clt6]])</f>
        <v>2</v>
      </c>
    </row>
    <row r="57" spans="1:16" x14ac:dyDescent="0.35">
      <c r="A57" s="91">
        <f t="shared" si="0"/>
        <v>53</v>
      </c>
      <c r="B57" s="37" t="s">
        <v>3207</v>
      </c>
      <c r="C57" s="37" t="s">
        <v>3208</v>
      </c>
      <c r="D57" s="37" t="s">
        <v>3209</v>
      </c>
      <c r="E57" s="37" t="s">
        <v>2929</v>
      </c>
      <c r="F57" s="37" t="s">
        <v>2957</v>
      </c>
      <c r="G57" s="92">
        <f>IF(ISBLANK(Tableau2[[#This Row],[Points]]),"",RANK(Tableau2[[#This Row],[Points]],H:H))</f>
        <v>56</v>
      </c>
      <c r="H57" s="37">
        <v>96</v>
      </c>
      <c r="I57" s="37"/>
      <c r="J57" s="88">
        <f>IF(ISBLANK(I57),,VLOOKUP(I57,Classement_points[],2,FALSE)*Paramètres!$M$4)</f>
        <v>0</v>
      </c>
      <c r="K57" s="41">
        <v>31</v>
      </c>
      <c r="L57" s="88">
        <f>IF(ISBLANK(K57),,VLOOKUP(K57,Classement_points[],2,FALSE)*Paramètres!$M$5)</f>
        <v>26</v>
      </c>
      <c r="M57" s="42"/>
      <c r="N57" s="88">
        <f>IF(ISBLANK(M57),,VLOOKUP(M57,Classement_points[],2,FALSE)*Paramètres!$M$6)</f>
        <v>0</v>
      </c>
      <c r="O57" s="89">
        <f t="shared" si="1"/>
        <v>122</v>
      </c>
      <c r="P57" s="90">
        <f>COUNTA(Tableau2[[#This Row],[Points]],Tableau2[[#This Row],[Clt2]],Tableau2[[#This Row],[Clt4]],Tableau2[[#This Row],[Clt6]])</f>
        <v>2</v>
      </c>
    </row>
    <row r="58" spans="1:16" x14ac:dyDescent="0.35">
      <c r="A58" s="91">
        <f t="shared" si="0"/>
        <v>54</v>
      </c>
      <c r="B58" s="37" t="s">
        <v>4158</v>
      </c>
      <c r="C58" s="37" t="s">
        <v>902</v>
      </c>
      <c r="D58" s="37" t="s">
        <v>4159</v>
      </c>
      <c r="E58" s="37" t="s">
        <v>3947</v>
      </c>
      <c r="F58" s="52" t="s">
        <v>2956</v>
      </c>
      <c r="G58" s="92">
        <f>IF(ISBLANK(Tableau2[[#This Row],[Points]]),"",RANK(Tableau2[[#This Row],[Points]],H:H))</f>
        <v>49</v>
      </c>
      <c r="H58" s="37">
        <v>100</v>
      </c>
      <c r="I58" s="37"/>
      <c r="J58" s="88">
        <f>IF(ISBLANK(I58),,VLOOKUP(I58,Classement_points[],2,FALSE)*Paramètres!$M$4)</f>
        <v>0</v>
      </c>
      <c r="K58" s="41">
        <v>41</v>
      </c>
      <c r="L58" s="88">
        <f>IF(ISBLANK(K58),,VLOOKUP(K58,Classement_points[],2,FALSE)*Paramètres!$M$5)</f>
        <v>20</v>
      </c>
      <c r="M58" s="42"/>
      <c r="N58" s="88">
        <f>IF(ISBLANK(M58),,VLOOKUP(M58,Classement_points[],2,FALSE)*Paramètres!$M$6)</f>
        <v>0</v>
      </c>
      <c r="O58" s="89">
        <f t="shared" si="1"/>
        <v>120</v>
      </c>
      <c r="P58" s="90">
        <f>COUNTA(Tableau2[[#This Row],[Points]],Tableau2[[#This Row],[Clt2]],Tableau2[[#This Row],[Clt4]],Tableau2[[#This Row],[Clt6]])</f>
        <v>2</v>
      </c>
    </row>
    <row r="59" spans="1:16" x14ac:dyDescent="0.35">
      <c r="A59" s="91">
        <f t="shared" si="0"/>
        <v>54</v>
      </c>
      <c r="B59" s="37" t="s">
        <v>3220</v>
      </c>
      <c r="C59" s="37" t="s">
        <v>3221</v>
      </c>
      <c r="D59" s="37" t="s">
        <v>1528</v>
      </c>
      <c r="E59" s="37" t="s">
        <v>2912</v>
      </c>
      <c r="F59" s="37" t="s">
        <v>2957</v>
      </c>
      <c r="G59" s="92">
        <f>IF(ISBLANK(Tableau2[[#This Row],[Points]]),"",RANK(Tableau2[[#This Row],[Points]],H:H))</f>
        <v>91</v>
      </c>
      <c r="H59" s="37">
        <v>79</v>
      </c>
      <c r="I59" s="37">
        <v>30</v>
      </c>
      <c r="J59" s="88">
        <f>IF(ISBLANK(I59),,VLOOKUP(I59,Classement_points[],2,FALSE)*Paramètres!$M$4)</f>
        <v>21</v>
      </c>
      <c r="K59" s="41">
        <v>42</v>
      </c>
      <c r="L59" s="88">
        <f>IF(ISBLANK(K59),,VLOOKUP(K59,Classement_points[],2,FALSE)*Paramètres!$M$5)</f>
        <v>20</v>
      </c>
      <c r="M59" s="42"/>
      <c r="N59" s="88">
        <f>IF(ISBLANK(M59),,VLOOKUP(M59,Classement_points[],2,FALSE)*Paramètres!$M$6)</f>
        <v>0</v>
      </c>
      <c r="O59" s="89">
        <f t="shared" si="1"/>
        <v>120</v>
      </c>
      <c r="P59" s="90">
        <f>COUNTA(Tableau2[[#This Row],[Points]],Tableau2[[#This Row],[Clt2]],Tableau2[[#This Row],[Clt4]],Tableau2[[#This Row],[Clt6]])</f>
        <v>3</v>
      </c>
    </row>
    <row r="60" spans="1:16" x14ac:dyDescent="0.35">
      <c r="A60" s="91">
        <f t="shared" si="0"/>
        <v>56</v>
      </c>
      <c r="B60" s="54" t="s">
        <v>911</v>
      </c>
      <c r="C60" s="54" t="s">
        <v>857</v>
      </c>
      <c r="D60" s="54" t="s">
        <v>912</v>
      </c>
      <c r="E60" s="54" t="s">
        <v>39</v>
      </c>
      <c r="F60" s="54" t="s">
        <v>714</v>
      </c>
      <c r="G60" s="92">
        <f>IF(ISBLANK(Tableau2[[#This Row],[Points]]),"",RANK(Tableau2[[#This Row],[Points]],H:H))</f>
        <v>112</v>
      </c>
      <c r="H60" s="37">
        <v>68</v>
      </c>
      <c r="I60" s="37">
        <v>49</v>
      </c>
      <c r="J60" s="88">
        <f>IF(ISBLANK(I60),,VLOOKUP(I60,Classement_points[],2,FALSE)*Paramètres!$M$4)</f>
        <v>15</v>
      </c>
      <c r="K60" s="41">
        <v>57</v>
      </c>
      <c r="L60" s="88">
        <f>IF(ISBLANK(K60),,VLOOKUP(K60,Classement_points[],2,FALSE)*Paramètres!$M$5)</f>
        <v>20</v>
      </c>
      <c r="M60" s="42">
        <v>60</v>
      </c>
      <c r="N60" s="88">
        <f>IF(ISBLANK(M60),,VLOOKUP(M60,Classement_points[],2,FALSE)*Paramètres!$M$6)</f>
        <v>15</v>
      </c>
      <c r="O60" s="89">
        <f t="shared" si="1"/>
        <v>118</v>
      </c>
      <c r="P60" s="90">
        <f>COUNTA(Tableau2[[#This Row],[Points]],Tableau2[[#This Row],[Clt2]],Tableau2[[#This Row],[Clt4]],Tableau2[[#This Row],[Clt6]])</f>
        <v>4</v>
      </c>
    </row>
    <row r="61" spans="1:16" x14ac:dyDescent="0.35">
      <c r="A61" s="91">
        <f t="shared" si="0"/>
        <v>57</v>
      </c>
      <c r="B61" s="54" t="s">
        <v>487</v>
      </c>
      <c r="C61" s="54" t="s">
        <v>488</v>
      </c>
      <c r="D61" s="54" t="s">
        <v>489</v>
      </c>
      <c r="E61" s="54" t="s">
        <v>14</v>
      </c>
      <c r="F61" s="54" t="s">
        <v>714</v>
      </c>
      <c r="G61" s="92">
        <f>IF(ISBLANK(Tableau2[[#This Row],[Points]]),"",RANK(Tableau2[[#This Row],[Points]],H:H))</f>
        <v>46</v>
      </c>
      <c r="H61" s="37">
        <v>102</v>
      </c>
      <c r="I61" s="37"/>
      <c r="J61" s="88">
        <f>IF(ISBLANK(I61),,VLOOKUP(I61,Classement_points[],2,FALSE)*Paramètres!$M$4)</f>
        <v>0</v>
      </c>
      <c r="K61" s="41"/>
      <c r="L61" s="88">
        <f>IF(ISBLANK(K61),,VLOOKUP(K61,Classement_points[],2,FALSE)*Paramètres!$M$5)</f>
        <v>0</v>
      </c>
      <c r="M61" s="42">
        <v>46</v>
      </c>
      <c r="N61" s="88">
        <f>IF(ISBLANK(M61),,VLOOKUP(M61,Classement_points[],2,FALSE)*Paramètres!$M$6)</f>
        <v>15</v>
      </c>
      <c r="O61" s="89">
        <f t="shared" si="1"/>
        <v>117</v>
      </c>
      <c r="P61" s="90">
        <f>COUNTA(Tableau2[[#This Row],[Points]],Tableau2[[#This Row],[Clt2]],Tableau2[[#This Row],[Clt4]],Tableau2[[#This Row],[Clt6]])</f>
        <v>2</v>
      </c>
    </row>
    <row r="62" spans="1:16" x14ac:dyDescent="0.35">
      <c r="A62" s="91">
        <f t="shared" si="0"/>
        <v>58</v>
      </c>
      <c r="B62" s="37" t="s">
        <v>3137</v>
      </c>
      <c r="C62" s="37" t="s">
        <v>151</v>
      </c>
      <c r="D62" s="37" t="s">
        <v>3138</v>
      </c>
      <c r="E62" s="37" t="s">
        <v>2929</v>
      </c>
      <c r="F62" s="37" t="s">
        <v>2957</v>
      </c>
      <c r="G62" s="92">
        <f>IF(ISBLANK(Tableau2[[#This Row],[Points]]),"",RANK(Tableau2[[#This Row],[Points]],H:H))</f>
        <v>49</v>
      </c>
      <c r="H62" s="37">
        <v>100</v>
      </c>
      <c r="I62" s="37"/>
      <c r="J62" s="88">
        <f>IF(ISBLANK(I62),,VLOOKUP(I62,Classement_points[],2,FALSE)*Paramètres!$M$4)</f>
        <v>0</v>
      </c>
      <c r="K62" s="41"/>
      <c r="L62" s="88">
        <f>IF(ISBLANK(K62),,VLOOKUP(K62,Classement_points[],2,FALSE)*Paramètres!$M$5)</f>
        <v>0</v>
      </c>
      <c r="M62" s="42">
        <v>36</v>
      </c>
      <c r="N62" s="88">
        <f>IF(ISBLANK(M62),,VLOOKUP(M62,Classement_points[],2,FALSE)*Paramètres!$M$6)</f>
        <v>15</v>
      </c>
      <c r="O62" s="89">
        <f t="shared" si="1"/>
        <v>115</v>
      </c>
      <c r="P62" s="90">
        <f>COUNTA(Tableau2[[#This Row],[Points]],Tableau2[[#This Row],[Clt2]],Tableau2[[#This Row],[Clt4]],Tableau2[[#This Row],[Clt6]])</f>
        <v>2</v>
      </c>
    </row>
    <row r="63" spans="1:16" x14ac:dyDescent="0.35">
      <c r="A63" s="91">
        <f t="shared" si="0"/>
        <v>59</v>
      </c>
      <c r="B63" s="37" t="s">
        <v>3084</v>
      </c>
      <c r="C63" s="37" t="s">
        <v>80</v>
      </c>
      <c r="D63" s="37" t="s">
        <v>3085</v>
      </c>
      <c r="E63" s="37" t="s">
        <v>2949</v>
      </c>
      <c r="F63" s="37" t="s">
        <v>2957</v>
      </c>
      <c r="G63" s="92">
        <f>IF(ISBLANK(Tableau2[[#This Row],[Points]]),"",RANK(Tableau2[[#This Row],[Points]],H:H))</f>
        <v>31</v>
      </c>
      <c r="H63" s="37">
        <v>114</v>
      </c>
      <c r="I63" s="37"/>
      <c r="J63" s="88">
        <f>IF(ISBLANK(I63),,VLOOKUP(I63,Classement_points[],2,FALSE)*Paramètres!$M$4)</f>
        <v>0</v>
      </c>
      <c r="K63" s="41"/>
      <c r="L63" s="88">
        <f>IF(ISBLANK(K63),,VLOOKUP(K63,Classement_points[],2,FALSE)*Paramètres!$M$5)</f>
        <v>0</v>
      </c>
      <c r="M63" s="42"/>
      <c r="N63" s="88">
        <f>IF(ISBLANK(M63),,VLOOKUP(M63,Classement_points[],2,FALSE)*Paramètres!$M$6)</f>
        <v>0</v>
      </c>
      <c r="O63" s="89">
        <f t="shared" si="1"/>
        <v>114</v>
      </c>
      <c r="P63" s="90">
        <f>COUNTA(Tableau2[[#This Row],[Points]],Tableau2[[#This Row],[Clt2]],Tableau2[[#This Row],[Clt4]],Tableau2[[#This Row],[Clt6]])</f>
        <v>1</v>
      </c>
    </row>
    <row r="64" spans="1:16" x14ac:dyDescent="0.35">
      <c r="A64" s="91">
        <f t="shared" si="0"/>
        <v>59</v>
      </c>
      <c r="B64" s="37" t="s">
        <v>3194</v>
      </c>
      <c r="C64" s="37" t="s">
        <v>3193</v>
      </c>
      <c r="D64" s="37" t="s">
        <v>3195</v>
      </c>
      <c r="E64" s="37" t="s">
        <v>2912</v>
      </c>
      <c r="F64" s="37" t="s">
        <v>2957</v>
      </c>
      <c r="G64" s="92">
        <f>IF(ISBLANK(Tableau2[[#This Row],[Points]]),"",RANK(Tableau2[[#This Row],[Points]],H:H))</f>
        <v>91</v>
      </c>
      <c r="H64" s="37">
        <v>79</v>
      </c>
      <c r="I64" s="37"/>
      <c r="J64" s="88">
        <f>IF(ISBLANK(I64),,VLOOKUP(I64,Classement_points[],2,FALSE)*Paramètres!$M$4)</f>
        <v>0</v>
      </c>
      <c r="K64" s="41">
        <v>44</v>
      </c>
      <c r="L64" s="88">
        <f>IF(ISBLANK(K64),,VLOOKUP(K64,Classement_points[],2,FALSE)*Paramètres!$M$5)</f>
        <v>20</v>
      </c>
      <c r="M64" s="42">
        <v>50</v>
      </c>
      <c r="N64" s="88">
        <f>IF(ISBLANK(M64),,VLOOKUP(M64,Classement_points[],2,FALSE)*Paramètres!$M$6)</f>
        <v>15</v>
      </c>
      <c r="O64" s="89">
        <f t="shared" si="1"/>
        <v>114</v>
      </c>
      <c r="P64" s="90">
        <f>COUNTA(Tableau2[[#This Row],[Points]],Tableau2[[#This Row],[Clt2]],Tableau2[[#This Row],[Clt4]],Tableau2[[#This Row],[Clt6]])</f>
        <v>3</v>
      </c>
    </row>
    <row r="65" spans="1:16" x14ac:dyDescent="0.35">
      <c r="A65" s="91">
        <f t="shared" si="0"/>
        <v>59</v>
      </c>
      <c r="B65" s="37" t="s">
        <v>4043</v>
      </c>
      <c r="C65" s="37" t="s">
        <v>4044</v>
      </c>
      <c r="D65" s="37" t="s">
        <v>4045</v>
      </c>
      <c r="E65" s="37" t="s">
        <v>4046</v>
      </c>
      <c r="F65" s="52" t="s">
        <v>2956</v>
      </c>
      <c r="G65" s="92">
        <f>IF(ISBLANK(Tableau2[[#This Row],[Points]]),"",RANK(Tableau2[[#This Row],[Points]],H:H))</f>
        <v>91</v>
      </c>
      <c r="H65" s="37">
        <v>79</v>
      </c>
      <c r="I65" s="37"/>
      <c r="J65" s="88">
        <f>IF(ISBLANK(I65),,VLOOKUP(I65,Classement_points[],2,FALSE)*Paramètres!$M$4)</f>
        <v>0</v>
      </c>
      <c r="K65" s="41">
        <v>52</v>
      </c>
      <c r="L65" s="88">
        <f>IF(ISBLANK(K65),,VLOOKUP(K65,Classement_points[],2,FALSE)*Paramètres!$M$5)</f>
        <v>20</v>
      </c>
      <c r="M65" s="42">
        <v>43</v>
      </c>
      <c r="N65" s="88">
        <f>IF(ISBLANK(M65),,VLOOKUP(M65,Classement_points[],2,FALSE)*Paramètres!$M$6)</f>
        <v>15</v>
      </c>
      <c r="O65" s="89">
        <f t="shared" si="1"/>
        <v>114</v>
      </c>
      <c r="P65" s="90">
        <f>COUNTA(Tableau2[[#This Row],[Points]],Tableau2[[#This Row],[Clt2]],Tableau2[[#This Row],[Clt4]],Tableau2[[#This Row],[Clt6]])</f>
        <v>3</v>
      </c>
    </row>
    <row r="66" spans="1:16" x14ac:dyDescent="0.35">
      <c r="A66" s="91">
        <f t="shared" si="0"/>
        <v>62</v>
      </c>
      <c r="B66" s="54" t="s">
        <v>481</v>
      </c>
      <c r="C66" s="54" t="s">
        <v>404</v>
      </c>
      <c r="D66" s="54" t="s">
        <v>482</v>
      </c>
      <c r="E66" s="54" t="s">
        <v>16</v>
      </c>
      <c r="F66" s="54" t="s">
        <v>714</v>
      </c>
      <c r="G66" s="92">
        <f>IF(ISBLANK(Tableau2[[#This Row],[Points]]),"",RANK(Tableau2[[#This Row],[Points]],H:H))</f>
        <v>52</v>
      </c>
      <c r="H66" s="37">
        <v>98</v>
      </c>
      <c r="I66" s="37"/>
      <c r="J66" s="88">
        <f>IF(ISBLANK(I66),,VLOOKUP(I66,Classement_points[],2,FALSE)*Paramètres!$M$4)</f>
        <v>0</v>
      </c>
      <c r="K66" s="41"/>
      <c r="L66" s="88">
        <f>IF(ISBLANK(K66),,VLOOKUP(K66,Classement_points[],2,FALSE)*Paramètres!$M$5)</f>
        <v>0</v>
      </c>
      <c r="M66" s="42">
        <v>54</v>
      </c>
      <c r="N66" s="88">
        <f>IF(ISBLANK(M66),,VLOOKUP(M66,Classement_points[],2,FALSE)*Paramètres!$M$6)</f>
        <v>15</v>
      </c>
      <c r="O66" s="89">
        <f t="shared" si="1"/>
        <v>113</v>
      </c>
      <c r="P66" s="90">
        <f>COUNTA(Tableau2[[#This Row],[Points]],Tableau2[[#This Row],[Clt2]],Tableau2[[#This Row],[Clt4]],Tableau2[[#This Row],[Clt6]])</f>
        <v>2</v>
      </c>
    </row>
    <row r="67" spans="1:16" x14ac:dyDescent="0.35">
      <c r="A67" s="91">
        <f t="shared" si="0"/>
        <v>63</v>
      </c>
      <c r="B67" s="54" t="s">
        <v>832</v>
      </c>
      <c r="C67" s="54" t="s">
        <v>833</v>
      </c>
      <c r="D67" s="54" t="s">
        <v>834</v>
      </c>
      <c r="E67" s="54" t="s">
        <v>380</v>
      </c>
      <c r="F67" s="54" t="s">
        <v>714</v>
      </c>
      <c r="G67" s="92">
        <f>IF(ISBLANK(Tableau2[[#This Row],[Points]]),"",RANK(Tableau2[[#This Row],[Points]],H:H))</f>
        <v>34</v>
      </c>
      <c r="H67" s="37">
        <v>112</v>
      </c>
      <c r="I67" s="37"/>
      <c r="J67" s="88">
        <f>IF(ISBLANK(I67),,VLOOKUP(I67,Classement_points[],2,FALSE)*Paramètres!$M$4)</f>
        <v>0</v>
      </c>
      <c r="K67" s="41"/>
      <c r="L67" s="88">
        <f>IF(ISBLANK(K67),,VLOOKUP(K67,Classement_points[],2,FALSE)*Paramètres!$M$5)</f>
        <v>0</v>
      </c>
      <c r="M67" s="42"/>
      <c r="N67" s="88">
        <f>IF(ISBLANK(M67),,VLOOKUP(M67,Classement_points[],2,FALSE)*Paramètres!$M$6)</f>
        <v>0</v>
      </c>
      <c r="O67" s="89">
        <f t="shared" si="1"/>
        <v>112</v>
      </c>
      <c r="P67" s="90">
        <f>COUNTA(Tableau2[[#This Row],[Points]],Tableau2[[#This Row],[Clt2]],Tableau2[[#This Row],[Clt4]],Tableau2[[#This Row],[Clt6]])</f>
        <v>1</v>
      </c>
    </row>
    <row r="68" spans="1:16" x14ac:dyDescent="0.35">
      <c r="A68" s="91">
        <f t="shared" si="0"/>
        <v>63</v>
      </c>
      <c r="B68" s="37" t="s">
        <v>1484</v>
      </c>
      <c r="C68" s="37" t="s">
        <v>302</v>
      </c>
      <c r="D68" s="37" t="s">
        <v>1485</v>
      </c>
      <c r="E68" s="52" t="s">
        <v>647</v>
      </c>
      <c r="F68" s="52" t="s">
        <v>648</v>
      </c>
      <c r="G68" s="92">
        <f>IF(ISBLANK(Tableau2[[#This Row],[Points]]),"",RANK(Tableau2[[#This Row],[Points]],H:H))</f>
        <v>97</v>
      </c>
      <c r="H68" s="37">
        <v>77</v>
      </c>
      <c r="I68" s="37">
        <v>39</v>
      </c>
      <c r="J68" s="88">
        <f>IF(ISBLANK(I68),,VLOOKUP(I68,Classement_points[],2,FALSE)*Paramètres!$M$4)</f>
        <v>15</v>
      </c>
      <c r="K68" s="41">
        <v>50</v>
      </c>
      <c r="L68" s="88">
        <f>IF(ISBLANK(K68),,VLOOKUP(K68,Classement_points[],2,FALSE)*Paramètres!$M$5)</f>
        <v>20</v>
      </c>
      <c r="M68" s="42"/>
      <c r="N68" s="88">
        <f>IF(ISBLANK(M68),,VLOOKUP(M68,Classement_points[],2,FALSE)*Paramètres!$M$6)</f>
        <v>0</v>
      </c>
      <c r="O68" s="89">
        <f t="shared" si="1"/>
        <v>112</v>
      </c>
      <c r="P68" s="90">
        <f>COUNTA(Tableau2[[#This Row],[Points]],Tableau2[[#This Row],[Clt2]],Tableau2[[#This Row],[Clt4]],Tableau2[[#This Row],[Clt6]])</f>
        <v>3</v>
      </c>
    </row>
    <row r="69" spans="1:16" x14ac:dyDescent="0.35">
      <c r="A69" s="91">
        <f t="shared" ref="A69:A132" si="2">RANK(O69,O:O)</f>
        <v>65</v>
      </c>
      <c r="B69" s="37" t="s">
        <v>1405</v>
      </c>
      <c r="C69" s="37" t="s">
        <v>1175</v>
      </c>
      <c r="D69" s="37" t="s">
        <v>1406</v>
      </c>
      <c r="E69" s="52" t="s">
        <v>679</v>
      </c>
      <c r="F69" s="52" t="s">
        <v>648</v>
      </c>
      <c r="G69" s="92">
        <f>IF(ISBLANK(Tableau2[[#This Row],[Points]]),"",RANK(Tableau2[[#This Row],[Points]],H:H))</f>
        <v>59</v>
      </c>
      <c r="H69" s="37">
        <v>95</v>
      </c>
      <c r="I69" s="37"/>
      <c r="J69" s="88">
        <f>IF(ISBLANK(I69),,VLOOKUP(I69,Classement_points[],2,FALSE)*Paramètres!$M$4)</f>
        <v>0</v>
      </c>
      <c r="K69" s="41"/>
      <c r="L69" s="88">
        <f>IF(ISBLANK(K69),,VLOOKUP(K69,Classement_points[],2,FALSE)*Paramètres!$M$5)</f>
        <v>0</v>
      </c>
      <c r="M69" s="42">
        <v>59</v>
      </c>
      <c r="N69" s="88">
        <f>IF(ISBLANK(M69),,VLOOKUP(M69,Classement_points[],2,FALSE)*Paramètres!$M$6)</f>
        <v>15</v>
      </c>
      <c r="O69" s="89">
        <f t="shared" ref="O69:O132" si="3">H69+J69+L69+N69</f>
        <v>110</v>
      </c>
      <c r="P69" s="90">
        <f>COUNTA(Tableau2[[#This Row],[Points]],Tableau2[[#This Row],[Clt2]],Tableau2[[#This Row],[Clt4]],Tableau2[[#This Row],[Clt6]])</f>
        <v>2</v>
      </c>
    </row>
    <row r="70" spans="1:16" x14ac:dyDescent="0.35">
      <c r="A70" s="91">
        <f t="shared" si="2"/>
        <v>66</v>
      </c>
      <c r="B70" s="37" t="s">
        <v>4084</v>
      </c>
      <c r="C70" s="37" t="s">
        <v>4085</v>
      </c>
      <c r="D70" s="37" t="s">
        <v>4086</v>
      </c>
      <c r="E70" s="37" t="s">
        <v>3943</v>
      </c>
      <c r="F70" s="52" t="s">
        <v>2956</v>
      </c>
      <c r="G70" s="92">
        <f>IF(ISBLANK(Tableau2[[#This Row],[Points]]),"",RANK(Tableau2[[#This Row],[Points]],H:H))</f>
        <v>72</v>
      </c>
      <c r="H70" s="37">
        <v>88</v>
      </c>
      <c r="I70" s="37"/>
      <c r="J70" s="88">
        <f>IF(ISBLANK(I70),,VLOOKUP(I70,Classement_points[],2,FALSE)*Paramètres!$M$4)</f>
        <v>0</v>
      </c>
      <c r="K70" s="41">
        <v>34</v>
      </c>
      <c r="L70" s="88">
        <f>IF(ISBLANK(K70),,VLOOKUP(K70,Classement_points[],2,FALSE)*Paramètres!$M$5)</f>
        <v>20</v>
      </c>
      <c r="M70" s="42"/>
      <c r="N70" s="88">
        <f>IF(ISBLANK(M70),,VLOOKUP(M70,Classement_points[],2,FALSE)*Paramètres!$M$6)</f>
        <v>0</v>
      </c>
      <c r="O70" s="89">
        <f t="shared" si="3"/>
        <v>108</v>
      </c>
      <c r="P70" s="90">
        <f>COUNTA(Tableau2[[#This Row],[Points]],Tableau2[[#This Row],[Clt2]],Tableau2[[#This Row],[Clt4]],Tableau2[[#This Row],[Clt6]])</f>
        <v>2</v>
      </c>
    </row>
    <row r="71" spans="1:16" x14ac:dyDescent="0.35">
      <c r="A71" s="91">
        <f t="shared" si="2"/>
        <v>67</v>
      </c>
      <c r="B71" s="54" t="s">
        <v>473</v>
      </c>
      <c r="C71" s="54" t="s">
        <v>474</v>
      </c>
      <c r="D71" s="54" t="s">
        <v>475</v>
      </c>
      <c r="E71" s="54" t="s">
        <v>16</v>
      </c>
      <c r="F71" s="54" t="s">
        <v>714</v>
      </c>
      <c r="G71" s="92">
        <f>IF(ISBLANK(Tableau2[[#This Row],[Points]]),"",RANK(Tableau2[[#This Row],[Points]],H:H))</f>
        <v>62</v>
      </c>
      <c r="H71" s="37">
        <v>92</v>
      </c>
      <c r="I71" s="37"/>
      <c r="J71" s="88">
        <f>IF(ISBLANK(I71),,VLOOKUP(I71,Classement_points[],2,FALSE)*Paramètres!$M$4)</f>
        <v>0</v>
      </c>
      <c r="K71" s="41"/>
      <c r="L71" s="88">
        <f>IF(ISBLANK(K71),,VLOOKUP(K71,Classement_points[],2,FALSE)*Paramètres!$M$5)</f>
        <v>0</v>
      </c>
      <c r="M71" s="42">
        <v>48</v>
      </c>
      <c r="N71" s="88">
        <f>IF(ISBLANK(M71),,VLOOKUP(M71,Classement_points[],2,FALSE)*Paramètres!$M$6)</f>
        <v>15</v>
      </c>
      <c r="O71" s="89">
        <f t="shared" si="3"/>
        <v>107</v>
      </c>
      <c r="P71" s="90">
        <f>COUNTA(Tableau2[[#This Row],[Points]],Tableau2[[#This Row],[Clt2]],Tableau2[[#This Row],[Clt4]],Tableau2[[#This Row],[Clt6]])</f>
        <v>2</v>
      </c>
    </row>
    <row r="72" spans="1:16" x14ac:dyDescent="0.35">
      <c r="A72" s="91">
        <f t="shared" si="2"/>
        <v>68</v>
      </c>
      <c r="B72" s="37" t="s">
        <v>4156</v>
      </c>
      <c r="C72" s="37" t="s">
        <v>58</v>
      </c>
      <c r="D72" s="37" t="s">
        <v>4157</v>
      </c>
      <c r="E72" s="37" t="s">
        <v>4020</v>
      </c>
      <c r="F72" s="52" t="s">
        <v>2956</v>
      </c>
      <c r="G72" s="92">
        <f>IF(ISBLANK(Tableau2[[#This Row],[Points]]),"",RANK(Tableau2[[#This Row],[Points]],H:H))</f>
        <v>75</v>
      </c>
      <c r="H72" s="37">
        <v>86</v>
      </c>
      <c r="I72" s="37"/>
      <c r="J72" s="88">
        <f>IF(ISBLANK(I72),,VLOOKUP(I72,Classement_points[],2,FALSE)*Paramètres!$M$4)</f>
        <v>0</v>
      </c>
      <c r="K72" s="41">
        <v>46</v>
      </c>
      <c r="L72" s="88">
        <f>IF(ISBLANK(K72),,VLOOKUP(K72,Classement_points[],2,FALSE)*Paramètres!$M$5)</f>
        <v>20</v>
      </c>
      <c r="M72" s="42"/>
      <c r="N72" s="88">
        <f>IF(ISBLANK(M72),,VLOOKUP(M72,Classement_points[],2,FALSE)*Paramètres!$M$6)</f>
        <v>0</v>
      </c>
      <c r="O72" s="89">
        <f t="shared" si="3"/>
        <v>106</v>
      </c>
      <c r="P72" s="90">
        <f>COUNTA(Tableau2[[#This Row],[Points]],Tableau2[[#This Row],[Clt2]],Tableau2[[#This Row],[Clt4]],Tableau2[[#This Row],[Clt6]])</f>
        <v>2</v>
      </c>
    </row>
    <row r="73" spans="1:16" x14ac:dyDescent="0.35">
      <c r="A73" s="91">
        <f t="shared" si="2"/>
        <v>68</v>
      </c>
      <c r="B73" s="54" t="s">
        <v>813</v>
      </c>
      <c r="C73" s="54" t="s">
        <v>53</v>
      </c>
      <c r="D73" s="54" t="s">
        <v>74</v>
      </c>
      <c r="E73" s="54" t="s">
        <v>39</v>
      </c>
      <c r="F73" s="54" t="s">
        <v>714</v>
      </c>
      <c r="G73" s="92">
        <f>IF(ISBLANK(Tableau2[[#This Row],[Points]]),"",RANK(Tableau2[[#This Row],[Points]],H:H))</f>
        <v>106</v>
      </c>
      <c r="H73" s="37">
        <v>71</v>
      </c>
      <c r="I73" s="37">
        <v>47</v>
      </c>
      <c r="J73" s="88">
        <f>IF(ISBLANK(I73),,VLOOKUP(I73,Classement_points[],2,FALSE)*Paramètres!$M$4)</f>
        <v>15</v>
      </c>
      <c r="K73" s="41">
        <v>59</v>
      </c>
      <c r="L73" s="88">
        <f>IF(ISBLANK(K73),,VLOOKUP(K73,Classement_points[],2,FALSE)*Paramètres!$M$5)</f>
        <v>20</v>
      </c>
      <c r="M73" s="42"/>
      <c r="N73" s="88">
        <f>IF(ISBLANK(M73),,VLOOKUP(M73,Classement_points[],2,FALSE)*Paramètres!$M$6)</f>
        <v>0</v>
      </c>
      <c r="O73" s="89">
        <f t="shared" si="3"/>
        <v>106</v>
      </c>
      <c r="P73" s="90">
        <f>COUNTA(Tableau2[[#This Row],[Points]],Tableau2[[#This Row],[Clt2]],Tableau2[[#This Row],[Clt4]],Tableau2[[#This Row],[Clt6]])</f>
        <v>3</v>
      </c>
    </row>
    <row r="74" spans="1:16" x14ac:dyDescent="0.35">
      <c r="A74" s="91">
        <f t="shared" si="2"/>
        <v>70</v>
      </c>
      <c r="B74" s="37" t="s">
        <v>1437</v>
      </c>
      <c r="C74" s="37" t="s">
        <v>75</v>
      </c>
      <c r="D74" s="37" t="s">
        <v>1438</v>
      </c>
      <c r="E74" s="52" t="s">
        <v>708</v>
      </c>
      <c r="F74" s="52" t="s">
        <v>648</v>
      </c>
      <c r="G74" s="92">
        <f>IF(ISBLANK(Tableau2[[#This Row],[Points]]),"",RANK(Tableau2[[#This Row],[Points]],H:H))</f>
        <v>97</v>
      </c>
      <c r="H74" s="37">
        <v>77</v>
      </c>
      <c r="I74" s="37">
        <v>25</v>
      </c>
      <c r="J74" s="88">
        <f>IF(ISBLANK(I74),,VLOOKUP(I74,Classement_points[],2,FALSE)*Paramètres!$M$4)</f>
        <v>28.5</v>
      </c>
      <c r="K74" s="41"/>
      <c r="L74" s="88">
        <f>IF(ISBLANK(K74),,VLOOKUP(K74,Classement_points[],2,FALSE)*Paramètres!$M$5)</f>
        <v>0</v>
      </c>
      <c r="M74" s="42"/>
      <c r="N74" s="88">
        <f>IF(ISBLANK(M74),,VLOOKUP(M74,Classement_points[],2,FALSE)*Paramètres!$M$6)</f>
        <v>0</v>
      </c>
      <c r="O74" s="89">
        <f t="shared" si="3"/>
        <v>105.5</v>
      </c>
      <c r="P74" s="90">
        <f>COUNTA(Tableau2[[#This Row],[Points]],Tableau2[[#This Row],[Clt2]],Tableau2[[#This Row],[Clt4]],Tableau2[[#This Row],[Clt6]])</f>
        <v>2</v>
      </c>
    </row>
    <row r="75" spans="1:16" x14ac:dyDescent="0.35">
      <c r="A75" s="91">
        <f t="shared" si="2"/>
        <v>71</v>
      </c>
      <c r="B75" s="54" t="s">
        <v>839</v>
      </c>
      <c r="C75" s="54" t="s">
        <v>840</v>
      </c>
      <c r="D75" s="54" t="s">
        <v>841</v>
      </c>
      <c r="E75" s="54" t="s">
        <v>36</v>
      </c>
      <c r="F75" s="54" t="s">
        <v>714</v>
      </c>
      <c r="G75" s="92">
        <f>IF(ISBLANK(Tableau2[[#This Row],[Points]]),"",RANK(Tableau2[[#This Row],[Points]],H:H))</f>
        <v>43</v>
      </c>
      <c r="H75" s="37">
        <v>105</v>
      </c>
      <c r="I75" s="37"/>
      <c r="J75" s="88">
        <f>IF(ISBLANK(I75),,VLOOKUP(I75,Classement_points[],2,FALSE)*Paramètres!$M$4)</f>
        <v>0</v>
      </c>
      <c r="K75" s="41"/>
      <c r="L75" s="88">
        <f>IF(ISBLANK(K75),,VLOOKUP(K75,Classement_points[],2,FALSE)*Paramètres!$M$5)</f>
        <v>0</v>
      </c>
      <c r="M75" s="42">
        <v>0</v>
      </c>
      <c r="N75" s="88">
        <f>IF(ISBLANK(M75),,VLOOKUP(M75,Classement_points[],2,FALSE)*Paramètres!$M$6)</f>
        <v>0</v>
      </c>
      <c r="O75" s="89">
        <f t="shared" si="3"/>
        <v>105</v>
      </c>
      <c r="P75" s="90">
        <f>COUNTA(Tableau2[[#This Row],[Points]],Tableau2[[#This Row],[Clt2]],Tableau2[[#This Row],[Clt4]],Tableau2[[#This Row],[Clt6]])</f>
        <v>2</v>
      </c>
    </row>
    <row r="76" spans="1:16" x14ac:dyDescent="0.35">
      <c r="A76" s="91">
        <f t="shared" si="2"/>
        <v>71</v>
      </c>
      <c r="B76" s="37" t="s">
        <v>1423</v>
      </c>
      <c r="C76" s="37" t="s">
        <v>837</v>
      </c>
      <c r="D76" s="37" t="s">
        <v>1424</v>
      </c>
      <c r="E76" s="52" t="s">
        <v>701</v>
      </c>
      <c r="F76" s="52" t="s">
        <v>648</v>
      </c>
      <c r="G76" s="92">
        <f>IF(ISBLANK(Tableau2[[#This Row],[Points]]),"",RANK(Tableau2[[#This Row],[Points]],H:H))</f>
        <v>114</v>
      </c>
      <c r="H76" s="37">
        <v>67</v>
      </c>
      <c r="I76" s="37">
        <v>0</v>
      </c>
      <c r="J76" s="88">
        <f>IF(ISBLANK(I76),,VLOOKUP(I76,Classement_points[],2,FALSE)*Paramètres!$M$4)</f>
        <v>0</v>
      </c>
      <c r="K76" s="41">
        <v>36</v>
      </c>
      <c r="L76" s="88">
        <f>IF(ISBLANK(K76),,VLOOKUP(K76,Classement_points[],2,FALSE)*Paramètres!$M$5)</f>
        <v>20</v>
      </c>
      <c r="M76" s="42">
        <v>32</v>
      </c>
      <c r="N76" s="88">
        <f>IF(ISBLANK(M76),,VLOOKUP(M76,Classement_points[],2,FALSE)*Paramètres!$M$6)</f>
        <v>18</v>
      </c>
      <c r="O76" s="89">
        <f t="shared" si="3"/>
        <v>105</v>
      </c>
      <c r="P76" s="90">
        <f>COUNTA(Tableau2[[#This Row],[Points]],Tableau2[[#This Row],[Clt2]],Tableau2[[#This Row],[Clt4]],Tableau2[[#This Row],[Clt6]])</f>
        <v>4</v>
      </c>
    </row>
    <row r="77" spans="1:16" x14ac:dyDescent="0.35">
      <c r="A77" s="91">
        <f t="shared" si="2"/>
        <v>73</v>
      </c>
      <c r="B77" s="54" t="s">
        <v>470</v>
      </c>
      <c r="C77" s="54" t="s">
        <v>471</v>
      </c>
      <c r="D77" s="54" t="s">
        <v>472</v>
      </c>
      <c r="E77" s="54" t="s">
        <v>41</v>
      </c>
      <c r="F77" s="54" t="s">
        <v>714</v>
      </c>
      <c r="G77" s="92">
        <f>IF(ISBLANK(Tableau2[[#This Row],[Points]]),"",RANK(Tableau2[[#This Row],[Points]],H:H))</f>
        <v>44</v>
      </c>
      <c r="H77" s="37">
        <v>104</v>
      </c>
      <c r="I77" s="37"/>
      <c r="J77" s="88">
        <f>IF(ISBLANK(I77),,VLOOKUP(I77,Classement_points[],2,FALSE)*Paramètres!$M$4)</f>
        <v>0</v>
      </c>
      <c r="K77" s="41"/>
      <c r="L77" s="88">
        <f>IF(ISBLANK(K77),,VLOOKUP(K77,Classement_points[],2,FALSE)*Paramètres!$M$5)</f>
        <v>0</v>
      </c>
      <c r="M77" s="42"/>
      <c r="N77" s="88">
        <f>IF(ISBLANK(M77),,VLOOKUP(M77,Classement_points[],2,FALSE)*Paramètres!$M$6)</f>
        <v>0</v>
      </c>
      <c r="O77" s="89">
        <f t="shared" si="3"/>
        <v>104</v>
      </c>
      <c r="P77" s="90">
        <f>COUNTA(Tableau2[[#This Row],[Points]],Tableau2[[#This Row],[Clt2]],Tableau2[[#This Row],[Clt4]],Tableau2[[#This Row],[Clt6]])</f>
        <v>1</v>
      </c>
    </row>
    <row r="78" spans="1:16" x14ac:dyDescent="0.35">
      <c r="A78" s="91">
        <f t="shared" si="2"/>
        <v>74</v>
      </c>
      <c r="B78" s="37" t="s">
        <v>1544</v>
      </c>
      <c r="C78" s="37" t="s">
        <v>882</v>
      </c>
      <c r="D78" s="37" t="s">
        <v>1545</v>
      </c>
      <c r="E78" s="52" t="s">
        <v>707</v>
      </c>
      <c r="F78" s="52" t="s">
        <v>648</v>
      </c>
      <c r="G78" s="92">
        <f>IF(ISBLANK(Tableau2[[#This Row],[Points]]),"",RANK(Tableau2[[#This Row],[Points]],H:H))</f>
        <v>46</v>
      </c>
      <c r="H78" s="37">
        <v>102</v>
      </c>
      <c r="I78" s="37"/>
      <c r="J78" s="88">
        <f>IF(ISBLANK(I78),,VLOOKUP(I78,Classement_points[],2,FALSE)*Paramètres!$M$4)</f>
        <v>0</v>
      </c>
      <c r="K78" s="41"/>
      <c r="L78" s="88">
        <f>IF(ISBLANK(K78),,VLOOKUP(K78,Classement_points[],2,FALSE)*Paramètres!$M$5)</f>
        <v>0</v>
      </c>
      <c r="M78" s="42"/>
      <c r="N78" s="88">
        <f>IF(ISBLANK(M78),,VLOOKUP(M78,Classement_points[],2,FALSE)*Paramètres!$M$6)</f>
        <v>0</v>
      </c>
      <c r="O78" s="89">
        <f t="shared" si="3"/>
        <v>102</v>
      </c>
      <c r="P78" s="90">
        <f>COUNTA(Tableau2[[#This Row],[Points]],Tableau2[[#This Row],[Clt2]],Tableau2[[#This Row],[Clt4]],Tableau2[[#This Row],[Clt6]])</f>
        <v>1</v>
      </c>
    </row>
    <row r="79" spans="1:16" x14ac:dyDescent="0.35">
      <c r="A79" s="91">
        <f t="shared" si="2"/>
        <v>74</v>
      </c>
      <c r="B79" s="37" t="s">
        <v>4130</v>
      </c>
      <c r="C79" s="37" t="s">
        <v>4131</v>
      </c>
      <c r="D79" s="37" t="s">
        <v>4132</v>
      </c>
      <c r="E79" s="37" t="s">
        <v>4103</v>
      </c>
      <c r="F79" s="52" t="s">
        <v>2956</v>
      </c>
      <c r="G79" s="92">
        <f>IF(ISBLANK(Tableau2[[#This Row],[Points]]),"",RANK(Tableau2[[#This Row],[Points]],H:H))</f>
        <v>86</v>
      </c>
      <c r="H79" s="37">
        <v>82</v>
      </c>
      <c r="I79" s="37"/>
      <c r="J79" s="88">
        <f>IF(ISBLANK(I79),,VLOOKUP(I79,Classement_points[],2,FALSE)*Paramètres!$M$4)</f>
        <v>0</v>
      </c>
      <c r="K79" s="41">
        <v>60</v>
      </c>
      <c r="L79" s="88">
        <f>IF(ISBLANK(K79),,VLOOKUP(K79,Classement_points[],2,FALSE)*Paramètres!$M$5)</f>
        <v>20</v>
      </c>
      <c r="M79" s="42"/>
      <c r="N79" s="88">
        <f>IF(ISBLANK(M79),,VLOOKUP(M79,Classement_points[],2,FALSE)*Paramètres!$M$6)</f>
        <v>0</v>
      </c>
      <c r="O79" s="89">
        <f t="shared" si="3"/>
        <v>102</v>
      </c>
      <c r="P79" s="90">
        <f>COUNTA(Tableau2[[#This Row],[Points]],Tableau2[[#This Row],[Clt2]],Tableau2[[#This Row],[Clt4]],Tableau2[[#This Row],[Clt6]])</f>
        <v>2</v>
      </c>
    </row>
    <row r="80" spans="1:16" x14ac:dyDescent="0.35">
      <c r="A80" s="91">
        <f t="shared" si="2"/>
        <v>76</v>
      </c>
      <c r="B80" s="37" t="s">
        <v>4125</v>
      </c>
      <c r="C80" s="37" t="s">
        <v>4126</v>
      </c>
      <c r="D80" s="37" t="s">
        <v>4127</v>
      </c>
      <c r="E80" s="37" t="s">
        <v>3943</v>
      </c>
      <c r="F80" s="52" t="s">
        <v>2956</v>
      </c>
      <c r="G80" s="92">
        <f>IF(ISBLANK(Tableau2[[#This Row],[Points]]),"",RANK(Tableau2[[#This Row],[Points]],H:H))</f>
        <v>87</v>
      </c>
      <c r="H80" s="37">
        <v>81</v>
      </c>
      <c r="I80" s="37"/>
      <c r="J80" s="88">
        <f>IF(ISBLANK(I80),,VLOOKUP(I80,Classement_points[],2,FALSE)*Paramètres!$M$4)</f>
        <v>0</v>
      </c>
      <c r="K80" s="41">
        <v>40</v>
      </c>
      <c r="L80" s="88">
        <f>IF(ISBLANK(K80),,VLOOKUP(K80,Classement_points[],2,FALSE)*Paramètres!$M$5)</f>
        <v>20</v>
      </c>
      <c r="M80" s="42"/>
      <c r="N80" s="88">
        <f>IF(ISBLANK(M80),,VLOOKUP(M80,Classement_points[],2,FALSE)*Paramètres!$M$6)</f>
        <v>0</v>
      </c>
      <c r="O80" s="89">
        <f t="shared" si="3"/>
        <v>101</v>
      </c>
      <c r="P80" s="90">
        <f>COUNTA(Tableau2[[#This Row],[Points]],Tableau2[[#This Row],[Clt2]],Tableau2[[#This Row],[Clt4]],Tableau2[[#This Row],[Clt6]])</f>
        <v>2</v>
      </c>
    </row>
    <row r="81" spans="1:16" x14ac:dyDescent="0.35">
      <c r="A81" s="91">
        <f t="shared" si="2"/>
        <v>77</v>
      </c>
      <c r="B81" s="37" t="s">
        <v>3096</v>
      </c>
      <c r="C81" s="37" t="s">
        <v>115</v>
      </c>
      <c r="D81" s="37" t="s">
        <v>3097</v>
      </c>
      <c r="E81" s="37" t="s">
        <v>2918</v>
      </c>
      <c r="F81" s="37" t="s">
        <v>2957</v>
      </c>
      <c r="G81" s="92">
        <f>IF(ISBLANK(Tableau2[[#This Row],[Points]]),"",RANK(Tableau2[[#This Row],[Points]],H:H))</f>
        <v>49</v>
      </c>
      <c r="H81" s="37">
        <v>100</v>
      </c>
      <c r="I81" s="37"/>
      <c r="J81" s="88">
        <f>IF(ISBLANK(I81),,VLOOKUP(I81,Classement_points[],2,FALSE)*Paramètres!$M$4)</f>
        <v>0</v>
      </c>
      <c r="K81" s="41"/>
      <c r="L81" s="88">
        <f>IF(ISBLANK(K81),,VLOOKUP(K81,Classement_points[],2,FALSE)*Paramètres!$M$5)</f>
        <v>0</v>
      </c>
      <c r="M81" s="42"/>
      <c r="N81" s="88">
        <f>IF(ISBLANK(M81),,VLOOKUP(M81,Classement_points[],2,FALSE)*Paramètres!$M$6)</f>
        <v>0</v>
      </c>
      <c r="O81" s="89">
        <f t="shared" si="3"/>
        <v>100</v>
      </c>
      <c r="P81" s="90">
        <f>COUNTA(Tableau2[[#This Row],[Points]],Tableau2[[#This Row],[Clt2]],Tableau2[[#This Row],[Clt4]],Tableau2[[#This Row],[Clt6]])</f>
        <v>1</v>
      </c>
    </row>
    <row r="82" spans="1:16" x14ac:dyDescent="0.35">
      <c r="A82" s="91">
        <f t="shared" si="2"/>
        <v>78</v>
      </c>
      <c r="B82" s="54" t="s">
        <v>862</v>
      </c>
      <c r="C82" s="54" t="s">
        <v>863</v>
      </c>
      <c r="D82" s="54" t="s">
        <v>864</v>
      </c>
      <c r="E82" s="54" t="s">
        <v>380</v>
      </c>
      <c r="F82" s="54" t="s">
        <v>714</v>
      </c>
      <c r="G82" s="92">
        <f>IF(ISBLANK(Tableau2[[#This Row],[Points]]),"",RANK(Tableau2[[#This Row],[Points]],H:H))</f>
        <v>79</v>
      </c>
      <c r="H82" s="37">
        <v>84</v>
      </c>
      <c r="I82" s="37">
        <v>0</v>
      </c>
      <c r="J82" s="88">
        <f>IF(ISBLANK(I82),,VLOOKUP(I82,Classement_points[],2,FALSE)*Paramètres!$M$4)</f>
        <v>0</v>
      </c>
      <c r="K82" s="41"/>
      <c r="L82" s="88">
        <f>IF(ISBLANK(K82),,VLOOKUP(K82,Classement_points[],2,FALSE)*Paramètres!$M$5)</f>
        <v>0</v>
      </c>
      <c r="M82" s="42">
        <v>57</v>
      </c>
      <c r="N82" s="88">
        <f>IF(ISBLANK(M82),,VLOOKUP(M82,Classement_points[],2,FALSE)*Paramètres!$M$6)</f>
        <v>15</v>
      </c>
      <c r="O82" s="89">
        <f t="shared" si="3"/>
        <v>99</v>
      </c>
      <c r="P82" s="90">
        <f>COUNTA(Tableau2[[#This Row],[Points]],Tableau2[[#This Row],[Clt2]],Tableau2[[#This Row],[Clt4]],Tableau2[[#This Row],[Clt6]])</f>
        <v>3</v>
      </c>
    </row>
    <row r="83" spans="1:16" x14ac:dyDescent="0.35">
      <c r="A83" s="91">
        <f t="shared" si="2"/>
        <v>79</v>
      </c>
      <c r="B83" s="37" t="s">
        <v>1499</v>
      </c>
      <c r="C83" s="37" t="s">
        <v>1500</v>
      </c>
      <c r="D83" s="37" t="s">
        <v>1501</v>
      </c>
      <c r="E83" s="52" t="s">
        <v>653</v>
      </c>
      <c r="F83" s="52" t="s">
        <v>648</v>
      </c>
      <c r="G83" s="92">
        <f>IF(ISBLANK(Tableau2[[#This Row],[Points]]),"",RANK(Tableau2[[#This Row],[Points]],H:H))</f>
        <v>52</v>
      </c>
      <c r="H83" s="37">
        <v>98</v>
      </c>
      <c r="I83" s="37"/>
      <c r="J83" s="88">
        <f>IF(ISBLANK(I83),,VLOOKUP(I83,Classement_points[],2,FALSE)*Paramètres!$M$4)</f>
        <v>0</v>
      </c>
      <c r="K83" s="41"/>
      <c r="L83" s="88">
        <f>IF(ISBLANK(K83),,VLOOKUP(K83,Classement_points[],2,FALSE)*Paramètres!$M$5)</f>
        <v>0</v>
      </c>
      <c r="M83" s="42"/>
      <c r="N83" s="88">
        <f>IF(ISBLANK(M83),,VLOOKUP(M83,Classement_points[],2,FALSE)*Paramètres!$M$6)</f>
        <v>0</v>
      </c>
      <c r="O83" s="89">
        <f t="shared" si="3"/>
        <v>98</v>
      </c>
      <c r="P83" s="90">
        <f>COUNTA(Tableau2[[#This Row],[Points]],Tableau2[[#This Row],[Clt2]],Tableau2[[#This Row],[Clt4]],Tableau2[[#This Row],[Clt6]])</f>
        <v>1</v>
      </c>
    </row>
    <row r="84" spans="1:16" x14ac:dyDescent="0.35">
      <c r="A84" s="91">
        <f t="shared" si="2"/>
        <v>79</v>
      </c>
      <c r="B84" s="37" t="s">
        <v>3124</v>
      </c>
      <c r="C84" s="37" t="s">
        <v>3125</v>
      </c>
      <c r="D84" s="37" t="s">
        <v>3126</v>
      </c>
      <c r="E84" s="37" t="s">
        <v>2921</v>
      </c>
      <c r="F84" s="37" t="s">
        <v>2957</v>
      </c>
      <c r="G84" s="92">
        <f>IF(ISBLANK(Tableau2[[#This Row],[Points]]),"",RANK(Tableau2[[#This Row],[Points]],H:H))</f>
        <v>52</v>
      </c>
      <c r="H84" s="37">
        <v>98</v>
      </c>
      <c r="I84" s="37"/>
      <c r="J84" s="88">
        <f>IF(ISBLANK(I84),,VLOOKUP(I84,Classement_points[],2,FALSE)*Paramètres!$M$4)</f>
        <v>0</v>
      </c>
      <c r="K84" s="41"/>
      <c r="L84" s="88">
        <f>IF(ISBLANK(K84),,VLOOKUP(K84,Classement_points[],2,FALSE)*Paramètres!$M$5)</f>
        <v>0</v>
      </c>
      <c r="M84" s="42"/>
      <c r="N84" s="88">
        <f>IF(ISBLANK(M84),,VLOOKUP(M84,Classement_points[],2,FALSE)*Paramètres!$M$6)</f>
        <v>0</v>
      </c>
      <c r="O84" s="89">
        <f t="shared" si="3"/>
        <v>98</v>
      </c>
      <c r="P84" s="90">
        <f>COUNTA(Tableau2[[#This Row],[Points]],Tableau2[[#This Row],[Clt2]],Tableau2[[#This Row],[Clt4]],Tableau2[[#This Row],[Clt6]])</f>
        <v>1</v>
      </c>
    </row>
    <row r="85" spans="1:16" x14ac:dyDescent="0.35">
      <c r="A85" s="91">
        <f t="shared" si="2"/>
        <v>81</v>
      </c>
      <c r="B85" s="37" t="s">
        <v>4109</v>
      </c>
      <c r="C85" s="37" t="s">
        <v>3882</v>
      </c>
      <c r="D85" s="37" t="s">
        <v>4110</v>
      </c>
      <c r="E85" s="37" t="s">
        <v>4046</v>
      </c>
      <c r="F85" s="52" t="s">
        <v>2956</v>
      </c>
      <c r="G85" s="92">
        <f>IF(ISBLANK(Tableau2[[#This Row],[Points]]),"",RANK(Tableau2[[#This Row],[Points]],H:H))</f>
        <v>142</v>
      </c>
      <c r="H85" s="37">
        <v>39</v>
      </c>
      <c r="I85" s="37"/>
      <c r="J85" s="88">
        <f>IF(ISBLANK(I85),,VLOOKUP(I85,Classement_points[],2,FALSE)*Paramètres!$M$4)</f>
        <v>0</v>
      </c>
      <c r="K85" s="41">
        <v>26</v>
      </c>
      <c r="L85" s="88">
        <f>IF(ISBLANK(K85),,VLOOKUP(K85,Classement_points[],2,FALSE)*Paramètres!$M$5)</f>
        <v>36</v>
      </c>
      <c r="M85" s="42">
        <v>29</v>
      </c>
      <c r="N85" s="88">
        <f>IF(ISBLANK(M85),,VLOOKUP(M85,Classement_points[],2,FALSE)*Paramètres!$M$6)</f>
        <v>22.5</v>
      </c>
      <c r="O85" s="89">
        <f t="shared" si="3"/>
        <v>97.5</v>
      </c>
      <c r="P85" s="90">
        <f>COUNTA(Tableau2[[#This Row],[Points]],Tableau2[[#This Row],[Clt2]],Tableau2[[#This Row],[Clt4]],Tableau2[[#This Row],[Clt6]])</f>
        <v>3</v>
      </c>
    </row>
    <row r="86" spans="1:16" x14ac:dyDescent="0.35">
      <c r="A86" s="91">
        <f t="shared" si="2"/>
        <v>82</v>
      </c>
      <c r="B86" s="37" t="s">
        <v>1455</v>
      </c>
      <c r="C86" s="37" t="s">
        <v>1456</v>
      </c>
      <c r="D86" s="37" t="s">
        <v>1457</v>
      </c>
      <c r="E86" s="52" t="s">
        <v>705</v>
      </c>
      <c r="F86" s="52" t="s">
        <v>648</v>
      </c>
      <c r="G86" s="92">
        <f>IF(ISBLANK(Tableau2[[#This Row],[Points]]),"",RANK(Tableau2[[#This Row],[Points]],H:H))</f>
        <v>56</v>
      </c>
      <c r="H86" s="37">
        <v>96</v>
      </c>
      <c r="I86" s="37"/>
      <c r="J86" s="88">
        <f>IF(ISBLANK(I86),,VLOOKUP(I86,Classement_points[],2,FALSE)*Paramètres!$M$4)</f>
        <v>0</v>
      </c>
      <c r="K86" s="41"/>
      <c r="L86" s="88">
        <f>IF(ISBLANK(K86),,VLOOKUP(K86,Classement_points[],2,FALSE)*Paramètres!$M$5)</f>
        <v>0</v>
      </c>
      <c r="M86" s="42"/>
      <c r="N86" s="88">
        <f>IF(ISBLANK(M86),,VLOOKUP(M86,Classement_points[],2,FALSE)*Paramètres!$M$6)</f>
        <v>0</v>
      </c>
      <c r="O86" s="89">
        <f t="shared" si="3"/>
        <v>96</v>
      </c>
      <c r="P86" s="90">
        <f>COUNTA(Tableau2[[#This Row],[Points]],Tableau2[[#This Row],[Clt2]],Tableau2[[#This Row],[Clt4]],Tableau2[[#This Row],[Clt6]])</f>
        <v>1</v>
      </c>
    </row>
    <row r="87" spans="1:16" x14ac:dyDescent="0.35">
      <c r="A87" s="91">
        <f t="shared" si="2"/>
        <v>83</v>
      </c>
      <c r="B87" s="37" t="s">
        <v>4152</v>
      </c>
      <c r="C87" s="37" t="s">
        <v>361</v>
      </c>
      <c r="D87" s="37" t="s">
        <v>4153</v>
      </c>
      <c r="E87" s="37" t="s">
        <v>3963</v>
      </c>
      <c r="F87" s="52" t="s">
        <v>2956</v>
      </c>
      <c r="G87" s="92">
        <f>IF(ISBLANK(Tableau2[[#This Row],[Points]]),"",RANK(Tableau2[[#This Row],[Points]],H:H))</f>
        <v>60</v>
      </c>
      <c r="H87" s="37">
        <v>94</v>
      </c>
      <c r="I87" s="37"/>
      <c r="J87" s="88">
        <f>IF(ISBLANK(I87),,VLOOKUP(I87,Classement_points[],2,FALSE)*Paramètres!$M$4)</f>
        <v>0</v>
      </c>
      <c r="K87" s="41"/>
      <c r="L87" s="88">
        <f>IF(ISBLANK(K87),,VLOOKUP(K87,Classement_points[],2,FALSE)*Paramètres!$M$5)</f>
        <v>0</v>
      </c>
      <c r="M87" s="42"/>
      <c r="N87" s="88">
        <f>IF(ISBLANK(M87),,VLOOKUP(M87,Classement_points[],2,FALSE)*Paramètres!$M$6)</f>
        <v>0</v>
      </c>
      <c r="O87" s="89">
        <f t="shared" si="3"/>
        <v>94</v>
      </c>
      <c r="P87" s="90">
        <f>COUNTA(Tableau2[[#This Row],[Points]],Tableau2[[#This Row],[Clt2]],Tableau2[[#This Row],[Clt4]],Tableau2[[#This Row],[Clt6]])</f>
        <v>1</v>
      </c>
    </row>
    <row r="88" spans="1:16" x14ac:dyDescent="0.35">
      <c r="A88" s="91">
        <f t="shared" si="2"/>
        <v>83</v>
      </c>
      <c r="B88" s="37" t="s">
        <v>1439</v>
      </c>
      <c r="C88" s="37" t="s">
        <v>1144</v>
      </c>
      <c r="D88" s="37" t="s">
        <v>1440</v>
      </c>
      <c r="E88" s="52" t="s">
        <v>678</v>
      </c>
      <c r="F88" s="52" t="s">
        <v>648</v>
      </c>
      <c r="G88" s="92">
        <f>IF(ISBLANK(Tableau2[[#This Row],[Points]]),"",RANK(Tableau2[[#This Row],[Points]],H:H))</f>
        <v>60</v>
      </c>
      <c r="H88" s="37">
        <v>94</v>
      </c>
      <c r="I88" s="37"/>
      <c r="J88" s="88">
        <f>IF(ISBLANK(I88),,VLOOKUP(I88,Classement_points[],2,FALSE)*Paramètres!$M$4)</f>
        <v>0</v>
      </c>
      <c r="K88" s="41"/>
      <c r="L88" s="88">
        <f>IF(ISBLANK(K88),,VLOOKUP(K88,Classement_points[],2,FALSE)*Paramètres!$M$5)</f>
        <v>0</v>
      </c>
      <c r="M88" s="42"/>
      <c r="N88" s="88">
        <f>IF(ISBLANK(M88),,VLOOKUP(M88,Classement_points[],2,FALSE)*Paramètres!$M$6)</f>
        <v>0</v>
      </c>
      <c r="O88" s="89">
        <f t="shared" si="3"/>
        <v>94</v>
      </c>
      <c r="P88" s="90">
        <f>COUNTA(Tableau2[[#This Row],[Points]],Tableau2[[#This Row],[Clt2]],Tableau2[[#This Row],[Clt4]],Tableau2[[#This Row],[Clt6]])</f>
        <v>1</v>
      </c>
    </row>
    <row r="89" spans="1:16" x14ac:dyDescent="0.35">
      <c r="A89" s="91">
        <f t="shared" si="2"/>
        <v>85</v>
      </c>
      <c r="B89" s="54" t="s">
        <v>842</v>
      </c>
      <c r="C89" s="54" t="s">
        <v>843</v>
      </c>
      <c r="D89" s="54" t="s">
        <v>844</v>
      </c>
      <c r="E89" s="54" t="s">
        <v>14</v>
      </c>
      <c r="F89" s="54" t="s">
        <v>714</v>
      </c>
      <c r="G89" s="92">
        <f>IF(ISBLANK(Tableau2[[#This Row],[Points]]),"",RANK(Tableau2[[#This Row],[Points]],H:H))</f>
        <v>95</v>
      </c>
      <c r="H89" s="37">
        <v>78</v>
      </c>
      <c r="I89" s="37"/>
      <c r="J89" s="88">
        <f>IF(ISBLANK(I89),,VLOOKUP(I89,Classement_points[],2,FALSE)*Paramètres!$M$4)</f>
        <v>0</v>
      </c>
      <c r="K89" s="41"/>
      <c r="L89" s="88">
        <f>IF(ISBLANK(K89),,VLOOKUP(K89,Classement_points[],2,FALSE)*Paramètres!$M$5)</f>
        <v>0</v>
      </c>
      <c r="M89" s="42">
        <v>55</v>
      </c>
      <c r="N89" s="88">
        <f>IF(ISBLANK(M89),,VLOOKUP(M89,Classement_points[],2,FALSE)*Paramètres!$M$6)</f>
        <v>15</v>
      </c>
      <c r="O89" s="89">
        <f t="shared" si="3"/>
        <v>93</v>
      </c>
      <c r="P89" s="90">
        <f>COUNTA(Tableau2[[#This Row],[Points]],Tableau2[[#This Row],[Clt2]],Tableau2[[#This Row],[Clt4]],Tableau2[[#This Row],[Clt6]])</f>
        <v>2</v>
      </c>
    </row>
    <row r="90" spans="1:16" x14ac:dyDescent="0.35">
      <c r="A90" s="91">
        <f t="shared" si="2"/>
        <v>86</v>
      </c>
      <c r="B90" s="37" t="s">
        <v>1431</v>
      </c>
      <c r="C90" s="37" t="s">
        <v>1432</v>
      </c>
      <c r="D90" s="37" t="s">
        <v>1433</v>
      </c>
      <c r="E90" s="52" t="s">
        <v>702</v>
      </c>
      <c r="F90" s="52" t="s">
        <v>648</v>
      </c>
      <c r="G90" s="92">
        <f>IF(ISBLANK(Tableau2[[#This Row],[Points]]),"",RANK(Tableau2[[#This Row],[Points]],H:H))</f>
        <v>62</v>
      </c>
      <c r="H90" s="37">
        <v>92</v>
      </c>
      <c r="I90" s="37"/>
      <c r="J90" s="88">
        <f>IF(ISBLANK(I90),,VLOOKUP(I90,Classement_points[],2,FALSE)*Paramètres!$M$4)</f>
        <v>0</v>
      </c>
      <c r="K90" s="41"/>
      <c r="L90" s="88">
        <f>IF(ISBLANK(K90),,VLOOKUP(K90,Classement_points[],2,FALSE)*Paramètres!$M$5)</f>
        <v>0</v>
      </c>
      <c r="M90" s="42"/>
      <c r="N90" s="88">
        <f>IF(ISBLANK(M90),,VLOOKUP(M90,Classement_points[],2,FALSE)*Paramètres!$M$6)</f>
        <v>0</v>
      </c>
      <c r="O90" s="89">
        <f t="shared" si="3"/>
        <v>92</v>
      </c>
      <c r="P90" s="90">
        <f>COUNTA(Tableau2[[#This Row],[Points]],Tableau2[[#This Row],[Clt2]],Tableau2[[#This Row],[Clt4]],Tableau2[[#This Row],[Clt6]])</f>
        <v>1</v>
      </c>
    </row>
    <row r="91" spans="1:16" x14ac:dyDescent="0.35">
      <c r="A91" s="91">
        <f t="shared" si="2"/>
        <v>86</v>
      </c>
      <c r="B91" s="37" t="s">
        <v>4064</v>
      </c>
      <c r="C91" s="37" t="s">
        <v>4065</v>
      </c>
      <c r="D91" s="37" t="s">
        <v>4066</v>
      </c>
      <c r="E91" s="37" t="s">
        <v>3939</v>
      </c>
      <c r="F91" s="52" t="s">
        <v>2956</v>
      </c>
      <c r="G91" s="92">
        <f>IF(ISBLANK(Tableau2[[#This Row],[Points]]),"",RANK(Tableau2[[#This Row],[Points]],H:H))</f>
        <v>97</v>
      </c>
      <c r="H91" s="37">
        <v>77</v>
      </c>
      <c r="I91" s="37">
        <v>44</v>
      </c>
      <c r="J91" s="88">
        <f>IF(ISBLANK(I91),,VLOOKUP(I91,Classement_points[],2,FALSE)*Paramètres!$M$4)</f>
        <v>15</v>
      </c>
      <c r="K91" s="41"/>
      <c r="L91" s="88">
        <f>IF(ISBLANK(K91),,VLOOKUP(K91,Classement_points[],2,FALSE)*Paramètres!$M$5)</f>
        <v>0</v>
      </c>
      <c r="M91" s="42"/>
      <c r="N91" s="88">
        <f>IF(ISBLANK(M91),,VLOOKUP(M91,Classement_points[],2,FALSE)*Paramètres!$M$6)</f>
        <v>0</v>
      </c>
      <c r="O91" s="89">
        <f t="shared" si="3"/>
        <v>92</v>
      </c>
      <c r="P91" s="90">
        <f>COUNTA(Tableau2[[#This Row],[Points]],Tableau2[[#This Row],[Clt2]],Tableau2[[#This Row],[Clt4]],Tableau2[[#This Row],[Clt6]])</f>
        <v>2</v>
      </c>
    </row>
    <row r="92" spans="1:16" x14ac:dyDescent="0.35">
      <c r="A92" s="91">
        <f t="shared" si="2"/>
        <v>88</v>
      </c>
      <c r="B92" s="37" t="s">
        <v>1526</v>
      </c>
      <c r="C92" s="37" t="s">
        <v>1527</v>
      </c>
      <c r="D92" s="37" t="s">
        <v>1528</v>
      </c>
      <c r="E92" s="52" t="s">
        <v>709</v>
      </c>
      <c r="F92" s="52" t="s">
        <v>648</v>
      </c>
      <c r="G92" s="92">
        <f>IF(ISBLANK(Tableau2[[#This Row],[Points]]),"",RANK(Tableau2[[#This Row],[Points]],H:H))</f>
        <v>64</v>
      </c>
      <c r="H92" s="37">
        <v>91</v>
      </c>
      <c r="I92" s="37"/>
      <c r="J92" s="88">
        <f>IF(ISBLANK(I92),,VLOOKUP(I92,Classement_points[],2,FALSE)*Paramètres!$M$4)</f>
        <v>0</v>
      </c>
      <c r="K92" s="41"/>
      <c r="L92" s="88">
        <f>IF(ISBLANK(K92),,VLOOKUP(K92,Classement_points[],2,FALSE)*Paramètres!$M$5)</f>
        <v>0</v>
      </c>
      <c r="M92" s="42"/>
      <c r="N92" s="88">
        <f>IF(ISBLANK(M92),,VLOOKUP(M92,Classement_points[],2,FALSE)*Paramètres!$M$6)</f>
        <v>0</v>
      </c>
      <c r="O92" s="89">
        <f t="shared" si="3"/>
        <v>91</v>
      </c>
      <c r="P92" s="90">
        <f>COUNTA(Tableau2[[#This Row],[Points]],Tableau2[[#This Row],[Clt2]],Tableau2[[#This Row],[Clt4]],Tableau2[[#This Row],[Clt6]])</f>
        <v>1</v>
      </c>
    </row>
    <row r="93" spans="1:16" x14ac:dyDescent="0.35">
      <c r="A93" s="91">
        <f t="shared" si="2"/>
        <v>89</v>
      </c>
      <c r="B93" s="54" t="s">
        <v>894</v>
      </c>
      <c r="C93" s="54" t="s">
        <v>895</v>
      </c>
      <c r="D93" s="54" t="s">
        <v>211</v>
      </c>
      <c r="E93" s="54" t="s">
        <v>37</v>
      </c>
      <c r="F93" s="54" t="s">
        <v>714</v>
      </c>
      <c r="G93" s="92">
        <f>IF(ISBLANK(Tableau2[[#This Row],[Points]]),"",RANK(Tableau2[[#This Row],[Points]],H:H))</f>
        <v>66</v>
      </c>
      <c r="H93" s="37">
        <v>90</v>
      </c>
      <c r="I93" s="37">
        <v>0</v>
      </c>
      <c r="J93" s="88">
        <f>IF(ISBLANK(I93),,VLOOKUP(I93,Classement_points[],2,FALSE)*Paramètres!$M$4)</f>
        <v>0</v>
      </c>
      <c r="K93" s="41"/>
      <c r="L93" s="88">
        <f>IF(ISBLANK(K93),,VLOOKUP(K93,Classement_points[],2,FALSE)*Paramètres!$M$5)</f>
        <v>0</v>
      </c>
      <c r="M93" s="42"/>
      <c r="N93" s="88">
        <f>IF(ISBLANK(M93),,VLOOKUP(M93,Classement_points[],2,FALSE)*Paramètres!$M$6)</f>
        <v>0</v>
      </c>
      <c r="O93" s="89">
        <f t="shared" si="3"/>
        <v>90</v>
      </c>
      <c r="P93" s="90">
        <f>COUNTA(Tableau2[[#This Row],[Points]],Tableau2[[#This Row],[Clt2]],Tableau2[[#This Row],[Clt4]],Tableau2[[#This Row],[Clt6]])</f>
        <v>2</v>
      </c>
    </row>
    <row r="94" spans="1:16" x14ac:dyDescent="0.35">
      <c r="A94" s="91">
        <f t="shared" si="2"/>
        <v>89</v>
      </c>
      <c r="B94" s="37" t="s">
        <v>4104</v>
      </c>
      <c r="C94" s="37" t="s">
        <v>86</v>
      </c>
      <c r="D94" s="37" t="s">
        <v>4105</v>
      </c>
      <c r="E94" s="37" t="s">
        <v>3947</v>
      </c>
      <c r="F94" s="52" t="s">
        <v>2956</v>
      </c>
      <c r="G94" s="92">
        <f>IF(ISBLANK(Tableau2[[#This Row],[Points]]),"",RANK(Tableau2[[#This Row],[Points]],H:H))</f>
        <v>66</v>
      </c>
      <c r="H94" s="37">
        <v>90</v>
      </c>
      <c r="I94" s="37"/>
      <c r="J94" s="88">
        <f>IF(ISBLANK(I94),,VLOOKUP(I94,Classement_points[],2,FALSE)*Paramètres!$M$4)</f>
        <v>0</v>
      </c>
      <c r="K94" s="41"/>
      <c r="L94" s="88">
        <f>IF(ISBLANK(K94),,VLOOKUP(K94,Classement_points[],2,FALSE)*Paramètres!$M$5)</f>
        <v>0</v>
      </c>
      <c r="M94" s="42"/>
      <c r="N94" s="88">
        <f>IF(ISBLANK(M94),,VLOOKUP(M94,Classement_points[],2,FALSE)*Paramètres!$M$6)</f>
        <v>0</v>
      </c>
      <c r="O94" s="89">
        <f t="shared" si="3"/>
        <v>90</v>
      </c>
      <c r="P94" s="90">
        <f>COUNTA(Tableau2[[#This Row],[Points]],Tableau2[[#This Row],[Clt2]],Tableau2[[#This Row],[Clt4]],Tableau2[[#This Row],[Clt6]])</f>
        <v>1</v>
      </c>
    </row>
    <row r="95" spans="1:16" x14ac:dyDescent="0.35">
      <c r="A95" s="91">
        <f t="shared" si="2"/>
        <v>89</v>
      </c>
      <c r="B95" s="37" t="s">
        <v>1407</v>
      </c>
      <c r="C95" s="37" t="s">
        <v>81</v>
      </c>
      <c r="D95" s="37" t="s">
        <v>1408</v>
      </c>
      <c r="E95" s="52" t="s">
        <v>682</v>
      </c>
      <c r="F95" s="52" t="s">
        <v>648</v>
      </c>
      <c r="G95" s="92">
        <f>IF(ISBLANK(Tableau2[[#This Row],[Points]]),"",RANK(Tableau2[[#This Row],[Points]],H:H))</f>
        <v>66</v>
      </c>
      <c r="H95" s="37">
        <v>90</v>
      </c>
      <c r="I95" s="37"/>
      <c r="J95" s="88">
        <f>IF(ISBLANK(I95),,VLOOKUP(I95,Classement_points[],2,FALSE)*Paramètres!$M$4)</f>
        <v>0</v>
      </c>
      <c r="K95" s="41"/>
      <c r="L95" s="88">
        <f>IF(ISBLANK(K95),,VLOOKUP(K95,Classement_points[],2,FALSE)*Paramètres!$M$5)</f>
        <v>0</v>
      </c>
      <c r="M95" s="42"/>
      <c r="N95" s="88">
        <f>IF(ISBLANK(M95),,VLOOKUP(M95,Classement_points[],2,FALSE)*Paramètres!$M$6)</f>
        <v>0</v>
      </c>
      <c r="O95" s="89">
        <f t="shared" si="3"/>
        <v>90</v>
      </c>
      <c r="P95" s="90">
        <f>COUNTA(Tableau2[[#This Row],[Points]],Tableau2[[#This Row],[Clt2]],Tableau2[[#This Row],[Clt4]],Tableau2[[#This Row],[Clt6]])</f>
        <v>1</v>
      </c>
    </row>
    <row r="96" spans="1:16" x14ac:dyDescent="0.35">
      <c r="A96" s="91">
        <f t="shared" si="2"/>
        <v>89</v>
      </c>
      <c r="B96" s="37" t="s">
        <v>4116</v>
      </c>
      <c r="C96" s="37" t="s">
        <v>4117</v>
      </c>
      <c r="D96" s="37" t="s">
        <v>457</v>
      </c>
      <c r="E96" s="37" t="s">
        <v>3947</v>
      </c>
      <c r="F96" s="52" t="s">
        <v>2956</v>
      </c>
      <c r="G96" s="92">
        <f>IF(ISBLANK(Tableau2[[#This Row],[Points]]),"",RANK(Tableau2[[#This Row],[Points]],H:H))</f>
        <v>108</v>
      </c>
      <c r="H96" s="37">
        <v>70</v>
      </c>
      <c r="I96" s="37"/>
      <c r="J96" s="88">
        <f>IF(ISBLANK(I96),,VLOOKUP(I96,Classement_points[],2,FALSE)*Paramètres!$M$4)</f>
        <v>0</v>
      </c>
      <c r="K96" s="41">
        <v>62</v>
      </c>
      <c r="L96" s="88">
        <f>IF(ISBLANK(K96),,VLOOKUP(K96,Classement_points[],2,FALSE)*Paramètres!$M$5)</f>
        <v>20</v>
      </c>
      <c r="M96" s="42"/>
      <c r="N96" s="88">
        <f>IF(ISBLANK(M96),,VLOOKUP(M96,Classement_points[],2,FALSE)*Paramètres!$M$6)</f>
        <v>0</v>
      </c>
      <c r="O96" s="89">
        <f t="shared" si="3"/>
        <v>90</v>
      </c>
      <c r="P96" s="90">
        <f>COUNTA(Tableau2[[#This Row],[Points]],Tableau2[[#This Row],[Clt2]],Tableau2[[#This Row],[Clt4]],Tableau2[[#This Row],[Clt6]])</f>
        <v>2</v>
      </c>
    </row>
    <row r="97" spans="1:16" x14ac:dyDescent="0.35">
      <c r="A97" s="91">
        <f t="shared" si="2"/>
        <v>93</v>
      </c>
      <c r="B97" s="37" t="s">
        <v>1444</v>
      </c>
      <c r="C97" s="37" t="s">
        <v>1445</v>
      </c>
      <c r="D97" s="37" t="s">
        <v>1446</v>
      </c>
      <c r="E97" s="52" t="s">
        <v>678</v>
      </c>
      <c r="F97" s="52" t="s">
        <v>648</v>
      </c>
      <c r="G97" s="92">
        <f>IF(ISBLANK(Tableau2[[#This Row],[Points]]),"",RANK(Tableau2[[#This Row],[Points]],H:H))</f>
        <v>70</v>
      </c>
      <c r="H97" s="37">
        <v>89</v>
      </c>
      <c r="I97" s="37"/>
      <c r="J97" s="88">
        <f>IF(ISBLANK(I97),,VLOOKUP(I97,Classement_points[],2,FALSE)*Paramètres!$M$4)</f>
        <v>0</v>
      </c>
      <c r="K97" s="41"/>
      <c r="L97" s="88">
        <f>IF(ISBLANK(K97),,VLOOKUP(K97,Classement_points[],2,FALSE)*Paramètres!$M$5)</f>
        <v>0</v>
      </c>
      <c r="M97" s="42"/>
      <c r="N97" s="88">
        <f>IF(ISBLANK(M97),,VLOOKUP(M97,Classement_points[],2,FALSE)*Paramètres!$M$6)</f>
        <v>0</v>
      </c>
      <c r="O97" s="89">
        <f t="shared" si="3"/>
        <v>89</v>
      </c>
      <c r="P97" s="90">
        <f>COUNTA(Tableau2[[#This Row],[Points]],Tableau2[[#This Row],[Clt2]],Tableau2[[#This Row],[Clt4]],Tableau2[[#This Row],[Clt6]])</f>
        <v>1</v>
      </c>
    </row>
    <row r="98" spans="1:16" x14ac:dyDescent="0.35">
      <c r="A98" s="91">
        <f t="shared" si="2"/>
        <v>93</v>
      </c>
      <c r="B98" s="54" t="s">
        <v>865</v>
      </c>
      <c r="C98" s="54" t="s">
        <v>866</v>
      </c>
      <c r="D98" s="54" t="s">
        <v>867</v>
      </c>
      <c r="E98" s="54" t="s">
        <v>40</v>
      </c>
      <c r="F98" s="54" t="s">
        <v>714</v>
      </c>
      <c r="G98" s="92">
        <f>IF(ISBLANK(Tableau2[[#This Row],[Points]]),"",RANK(Tableau2[[#This Row],[Points]],H:H))</f>
        <v>70</v>
      </c>
      <c r="H98" s="37">
        <v>89</v>
      </c>
      <c r="I98" s="37"/>
      <c r="J98" s="88">
        <f>IF(ISBLANK(I98),,VLOOKUP(I98,Classement_points[],2,FALSE)*Paramètres!$M$4)</f>
        <v>0</v>
      </c>
      <c r="K98" s="41"/>
      <c r="L98" s="88">
        <f>IF(ISBLANK(K98),,VLOOKUP(K98,Classement_points[],2,FALSE)*Paramètres!$M$5)</f>
        <v>0</v>
      </c>
      <c r="M98" s="42"/>
      <c r="N98" s="88">
        <f>IF(ISBLANK(M98),,VLOOKUP(M98,Classement_points[],2,FALSE)*Paramètres!$M$6)</f>
        <v>0</v>
      </c>
      <c r="O98" s="89">
        <f t="shared" si="3"/>
        <v>89</v>
      </c>
      <c r="P98" s="90">
        <f>COUNTA(Tableau2[[#This Row],[Points]],Tableau2[[#This Row],[Clt2]],Tableau2[[#This Row],[Clt4]],Tableau2[[#This Row],[Clt6]])</f>
        <v>1</v>
      </c>
    </row>
    <row r="99" spans="1:16" x14ac:dyDescent="0.35">
      <c r="A99" s="91">
        <f t="shared" si="2"/>
        <v>93</v>
      </c>
      <c r="B99" s="37" t="s">
        <v>3231</v>
      </c>
      <c r="C99" s="37" t="s">
        <v>3232</v>
      </c>
      <c r="D99" s="37" t="s">
        <v>1792</v>
      </c>
      <c r="E99" s="37" t="s">
        <v>2912</v>
      </c>
      <c r="F99" s="37" t="s">
        <v>2957</v>
      </c>
      <c r="G99" s="92">
        <f>IF(ISBLANK(Tableau2[[#This Row],[Points]]),"",RANK(Tableau2[[#This Row],[Points]],H:H))</f>
        <v>103</v>
      </c>
      <c r="H99" s="37">
        <v>74</v>
      </c>
      <c r="I99" s="37">
        <v>46</v>
      </c>
      <c r="J99" s="88">
        <f>IF(ISBLANK(I99),,VLOOKUP(I99,Classement_points[],2,FALSE)*Paramètres!$M$4)</f>
        <v>15</v>
      </c>
      <c r="K99" s="41"/>
      <c r="L99" s="88">
        <f>IF(ISBLANK(K99),,VLOOKUP(K99,Classement_points[],2,FALSE)*Paramètres!$M$5)</f>
        <v>0</v>
      </c>
      <c r="M99" s="42"/>
      <c r="N99" s="88">
        <f>IF(ISBLANK(M99),,VLOOKUP(M99,Classement_points[],2,FALSE)*Paramètres!$M$6)</f>
        <v>0</v>
      </c>
      <c r="O99" s="89">
        <f t="shared" si="3"/>
        <v>89</v>
      </c>
      <c r="P99" s="90">
        <f>COUNTA(Tableau2[[#This Row],[Points]],Tableau2[[#This Row],[Clt2]],Tableau2[[#This Row],[Clt4]],Tableau2[[#This Row],[Clt6]])</f>
        <v>2</v>
      </c>
    </row>
    <row r="100" spans="1:16" x14ac:dyDescent="0.35">
      <c r="A100" s="91">
        <f t="shared" si="2"/>
        <v>93</v>
      </c>
      <c r="B100" s="54" t="s">
        <v>501</v>
      </c>
      <c r="C100" s="54" t="s">
        <v>502</v>
      </c>
      <c r="D100" s="54" t="s">
        <v>503</v>
      </c>
      <c r="E100" s="54" t="s">
        <v>16</v>
      </c>
      <c r="F100" s="54" t="s">
        <v>714</v>
      </c>
      <c r="G100" s="92">
        <f>IF(ISBLANK(Tableau2[[#This Row],[Points]]),"",RANK(Tableau2[[#This Row],[Points]],H:H))</f>
        <v>103</v>
      </c>
      <c r="H100" s="37">
        <v>74</v>
      </c>
      <c r="I100" s="37"/>
      <c r="J100" s="88">
        <f>IF(ISBLANK(I100),,VLOOKUP(I100,Classement_points[],2,FALSE)*Paramètres!$M$4)</f>
        <v>0</v>
      </c>
      <c r="K100" s="41"/>
      <c r="L100" s="88">
        <f>IF(ISBLANK(K100),,VLOOKUP(K100,Classement_points[],2,FALSE)*Paramètres!$M$5)</f>
        <v>0</v>
      </c>
      <c r="M100" s="42">
        <v>58</v>
      </c>
      <c r="N100" s="88">
        <f>IF(ISBLANK(M100),,VLOOKUP(M100,Classement_points[],2,FALSE)*Paramètres!$M$6)</f>
        <v>15</v>
      </c>
      <c r="O100" s="89">
        <f t="shared" si="3"/>
        <v>89</v>
      </c>
      <c r="P100" s="90">
        <f>COUNTA(Tableau2[[#This Row],[Points]],Tableau2[[#This Row],[Clt2]],Tableau2[[#This Row],[Clt4]],Tableau2[[#This Row],[Clt6]])</f>
        <v>2</v>
      </c>
    </row>
    <row r="101" spans="1:16" x14ac:dyDescent="0.35">
      <c r="A101" s="91">
        <f t="shared" si="2"/>
        <v>97</v>
      </c>
      <c r="B101" s="37" t="s">
        <v>4099</v>
      </c>
      <c r="C101" s="37" t="s">
        <v>82</v>
      </c>
      <c r="D101" s="37" t="s">
        <v>4100</v>
      </c>
      <c r="E101" s="37" t="s">
        <v>3943</v>
      </c>
      <c r="F101" s="52" t="s">
        <v>2956</v>
      </c>
      <c r="G101" s="92">
        <f>IF(ISBLANK(Tableau2[[#This Row],[Points]]),"",RANK(Tableau2[[#This Row],[Points]],H:H))</f>
        <v>72</v>
      </c>
      <c r="H101" s="37">
        <v>88</v>
      </c>
      <c r="I101" s="37"/>
      <c r="J101" s="88">
        <f>IF(ISBLANK(I101),,VLOOKUP(I101,Classement_points[],2,FALSE)*Paramètres!$M$4)</f>
        <v>0</v>
      </c>
      <c r="K101" s="41"/>
      <c r="L101" s="88">
        <f>IF(ISBLANK(K101),,VLOOKUP(K101,Classement_points[],2,FALSE)*Paramètres!$M$5)</f>
        <v>0</v>
      </c>
      <c r="M101" s="42"/>
      <c r="N101" s="88">
        <f>IF(ISBLANK(M101),,VLOOKUP(M101,Classement_points[],2,FALSE)*Paramètres!$M$6)</f>
        <v>0</v>
      </c>
      <c r="O101" s="89">
        <f t="shared" si="3"/>
        <v>88</v>
      </c>
      <c r="P101" s="90">
        <f>COUNTA(Tableau2[[#This Row],[Points]],Tableau2[[#This Row],[Clt2]],Tableau2[[#This Row],[Clt4]],Tableau2[[#This Row],[Clt6]])</f>
        <v>1</v>
      </c>
    </row>
    <row r="102" spans="1:16" x14ac:dyDescent="0.35">
      <c r="A102" s="91">
        <f t="shared" si="2"/>
        <v>97</v>
      </c>
      <c r="B102" s="54" t="s">
        <v>498</v>
      </c>
      <c r="C102" s="54" t="s">
        <v>78</v>
      </c>
      <c r="D102" s="54" t="s">
        <v>499</v>
      </c>
      <c r="E102" s="54" t="s">
        <v>14</v>
      </c>
      <c r="F102" s="54" t="s">
        <v>714</v>
      </c>
      <c r="G102" s="92">
        <f>IF(ISBLANK(Tableau2[[#This Row],[Points]]),"",RANK(Tableau2[[#This Row],[Points]],H:H))</f>
        <v>105</v>
      </c>
      <c r="H102" s="37">
        <v>73</v>
      </c>
      <c r="I102" s="37"/>
      <c r="J102" s="88">
        <f>IF(ISBLANK(I102),,VLOOKUP(I102,Classement_points[],2,FALSE)*Paramètres!$M$4)</f>
        <v>0</v>
      </c>
      <c r="K102" s="41"/>
      <c r="L102" s="88">
        <f>IF(ISBLANK(K102),,VLOOKUP(K102,Classement_points[],2,FALSE)*Paramètres!$M$5)</f>
        <v>0</v>
      </c>
      <c r="M102" s="42">
        <v>61</v>
      </c>
      <c r="N102" s="88">
        <f>IF(ISBLANK(M102),,VLOOKUP(M102,Classement_points[],2,FALSE)*Paramètres!$M$6)</f>
        <v>15</v>
      </c>
      <c r="O102" s="89">
        <f t="shared" si="3"/>
        <v>88</v>
      </c>
      <c r="P102" s="90">
        <f>COUNTA(Tableau2[[#This Row],[Points]],Tableau2[[#This Row],[Clt2]],Tableau2[[#This Row],[Clt4]],Tableau2[[#This Row],[Clt6]])</f>
        <v>2</v>
      </c>
    </row>
    <row r="103" spans="1:16" x14ac:dyDescent="0.35">
      <c r="A103" s="91">
        <f t="shared" si="2"/>
        <v>99</v>
      </c>
      <c r="B103" s="37" t="s">
        <v>3203</v>
      </c>
      <c r="C103" s="37" t="s">
        <v>259</v>
      </c>
      <c r="D103" s="37" t="s">
        <v>3204</v>
      </c>
      <c r="E103" s="37" t="s">
        <v>2926</v>
      </c>
      <c r="F103" s="37" t="s">
        <v>2957</v>
      </c>
      <c r="G103" s="92">
        <f>IF(ISBLANK(Tableau2[[#This Row],[Points]]),"",RANK(Tableau2[[#This Row],[Points]],H:H))</f>
        <v>108</v>
      </c>
      <c r="H103" s="37">
        <v>70</v>
      </c>
      <c r="I103" s="37"/>
      <c r="J103" s="88">
        <f>IF(ISBLANK(I103),,VLOOKUP(I103,Classement_points[],2,FALSE)*Paramètres!$M$4)</f>
        <v>0</v>
      </c>
      <c r="K103" s="41"/>
      <c r="L103" s="88">
        <f>IF(ISBLANK(K103),,VLOOKUP(K103,Classement_points[],2,FALSE)*Paramètres!$M$5)</f>
        <v>0</v>
      </c>
      <c r="M103" s="42">
        <v>51</v>
      </c>
      <c r="N103" s="88">
        <f>IF(ISBLANK(M103),,VLOOKUP(M103,Classement_points[],2,FALSE)*Paramètres!$M$6)</f>
        <v>15</v>
      </c>
      <c r="O103" s="89">
        <f t="shared" si="3"/>
        <v>85</v>
      </c>
      <c r="P103" s="90">
        <f>COUNTA(Tableau2[[#This Row],[Points]],Tableau2[[#This Row],[Clt2]],Tableau2[[#This Row],[Clt4]],Tableau2[[#This Row],[Clt6]])</f>
        <v>2</v>
      </c>
    </row>
    <row r="104" spans="1:16" x14ac:dyDescent="0.35">
      <c r="A104" s="91">
        <f t="shared" si="2"/>
        <v>100</v>
      </c>
      <c r="B104" s="37" t="s">
        <v>1529</v>
      </c>
      <c r="C104" s="37" t="s">
        <v>1530</v>
      </c>
      <c r="D104" s="37" t="s">
        <v>1531</v>
      </c>
      <c r="E104" s="52" t="s">
        <v>647</v>
      </c>
      <c r="F104" s="52" t="s">
        <v>648</v>
      </c>
      <c r="G104" s="92">
        <f>IF(ISBLANK(Tableau2[[#This Row],[Points]]),"",RANK(Tableau2[[#This Row],[Points]],H:H))</f>
        <v>79</v>
      </c>
      <c r="H104" s="37">
        <v>84</v>
      </c>
      <c r="I104" s="37"/>
      <c r="J104" s="88">
        <f>IF(ISBLANK(I104),,VLOOKUP(I104,Classement_points[],2,FALSE)*Paramètres!$M$4)</f>
        <v>0</v>
      </c>
      <c r="K104" s="41"/>
      <c r="L104" s="88">
        <f>IF(ISBLANK(K104),,VLOOKUP(K104,Classement_points[],2,FALSE)*Paramètres!$M$5)</f>
        <v>0</v>
      </c>
      <c r="M104" s="42"/>
      <c r="N104" s="88">
        <f>IF(ISBLANK(M104),,VLOOKUP(M104,Classement_points[],2,FALSE)*Paramètres!$M$6)</f>
        <v>0</v>
      </c>
      <c r="O104" s="89">
        <f t="shared" si="3"/>
        <v>84</v>
      </c>
      <c r="P104" s="90">
        <f>COUNTA(Tableau2[[#This Row],[Points]],Tableau2[[#This Row],[Clt2]],Tableau2[[#This Row],[Clt4]],Tableau2[[#This Row],[Clt6]])</f>
        <v>1</v>
      </c>
    </row>
    <row r="105" spans="1:16" x14ac:dyDescent="0.35">
      <c r="A105" s="91">
        <f t="shared" si="2"/>
        <v>101</v>
      </c>
      <c r="B105" s="37" t="s">
        <v>1491</v>
      </c>
      <c r="C105" s="37" t="s">
        <v>948</v>
      </c>
      <c r="D105" s="37" t="s">
        <v>1492</v>
      </c>
      <c r="E105" s="52" t="s">
        <v>678</v>
      </c>
      <c r="F105" s="52" t="s">
        <v>648</v>
      </c>
      <c r="G105" s="92">
        <f>IF(ISBLANK(Tableau2[[#This Row],[Points]]),"",RANK(Tableau2[[#This Row],[Points]],H:H))</f>
        <v>81</v>
      </c>
      <c r="H105" s="37">
        <v>83</v>
      </c>
      <c r="I105" s="37"/>
      <c r="J105" s="88">
        <f>IF(ISBLANK(I105),,VLOOKUP(I105,Classement_points[],2,FALSE)*Paramètres!$M$4)</f>
        <v>0</v>
      </c>
      <c r="K105" s="41"/>
      <c r="L105" s="88">
        <f>IF(ISBLANK(K105),,VLOOKUP(K105,Classement_points[],2,FALSE)*Paramètres!$M$5)</f>
        <v>0</v>
      </c>
      <c r="M105" s="42"/>
      <c r="N105" s="88">
        <f>IF(ISBLANK(M105),,VLOOKUP(M105,Classement_points[],2,FALSE)*Paramètres!$M$6)</f>
        <v>0</v>
      </c>
      <c r="O105" s="89">
        <f t="shared" si="3"/>
        <v>83</v>
      </c>
      <c r="P105" s="90">
        <f>COUNTA(Tableau2[[#This Row],[Points]],Tableau2[[#This Row],[Clt2]],Tableau2[[#This Row],[Clt4]],Tableau2[[#This Row],[Clt6]])</f>
        <v>1</v>
      </c>
    </row>
    <row r="106" spans="1:16" x14ac:dyDescent="0.35">
      <c r="A106" s="91">
        <f t="shared" si="2"/>
        <v>101</v>
      </c>
      <c r="B106" s="37" t="s">
        <v>1514</v>
      </c>
      <c r="C106" s="37" t="s">
        <v>1127</v>
      </c>
      <c r="D106" s="37" t="s">
        <v>1515</v>
      </c>
      <c r="E106" s="52" t="s">
        <v>705</v>
      </c>
      <c r="F106" s="52" t="s">
        <v>648</v>
      </c>
      <c r="G106" s="92">
        <f>IF(ISBLANK(Tableau2[[#This Row],[Points]]),"",RANK(Tableau2[[#This Row],[Points]],H:H))</f>
        <v>81</v>
      </c>
      <c r="H106" s="37">
        <v>83</v>
      </c>
      <c r="I106" s="37"/>
      <c r="J106" s="88">
        <f>IF(ISBLANK(I106),,VLOOKUP(I106,Classement_points[],2,FALSE)*Paramètres!$M$4)</f>
        <v>0</v>
      </c>
      <c r="K106" s="41"/>
      <c r="L106" s="88">
        <f>IF(ISBLANK(K106),,VLOOKUP(K106,Classement_points[],2,FALSE)*Paramètres!$M$5)</f>
        <v>0</v>
      </c>
      <c r="M106" s="42"/>
      <c r="N106" s="88">
        <f>IF(ISBLANK(M106),,VLOOKUP(M106,Classement_points[],2,FALSE)*Paramètres!$M$6)</f>
        <v>0</v>
      </c>
      <c r="O106" s="89">
        <f t="shared" si="3"/>
        <v>83</v>
      </c>
      <c r="P106" s="90">
        <f>COUNTA(Tableau2[[#This Row],[Points]],Tableau2[[#This Row],[Clt2]],Tableau2[[#This Row],[Clt4]],Tableau2[[#This Row],[Clt6]])</f>
        <v>1</v>
      </c>
    </row>
    <row r="107" spans="1:16" x14ac:dyDescent="0.35">
      <c r="A107" s="91">
        <f t="shared" si="2"/>
        <v>101</v>
      </c>
      <c r="B107" s="37" t="s">
        <v>1595</v>
      </c>
      <c r="C107" s="37" t="s">
        <v>86</v>
      </c>
      <c r="D107" s="37" t="s">
        <v>1596</v>
      </c>
      <c r="E107" s="37" t="s">
        <v>705</v>
      </c>
      <c r="F107" s="52" t="s">
        <v>648</v>
      </c>
      <c r="G107" s="92">
        <f>IF(ISBLANK(Tableau2[[#This Row],[Points]]),"",RANK(Tableau2[[#This Row],[Points]],H:H))</f>
        <v>81</v>
      </c>
      <c r="H107" s="37">
        <v>83</v>
      </c>
      <c r="I107" s="37"/>
      <c r="J107" s="88">
        <f>IF(ISBLANK(I107),,VLOOKUP(I107,Classement_points[],2,FALSE)*Paramètres!$M$4)</f>
        <v>0</v>
      </c>
      <c r="K107" s="41"/>
      <c r="L107" s="88">
        <f>IF(ISBLANK(K107),,VLOOKUP(K107,Classement_points[],2,FALSE)*Paramètres!$M$5)</f>
        <v>0</v>
      </c>
      <c r="M107" s="42"/>
      <c r="N107" s="88">
        <f>IF(ISBLANK(M107),,VLOOKUP(M107,Classement_points[],2,FALSE)*Paramètres!$M$6)</f>
        <v>0</v>
      </c>
      <c r="O107" s="89">
        <f t="shared" si="3"/>
        <v>83</v>
      </c>
      <c r="P107" s="90">
        <f>COUNTA(Tableau2[[#This Row],[Points]],Tableau2[[#This Row],[Clt2]],Tableau2[[#This Row],[Clt4]],Tableau2[[#This Row],[Clt6]])</f>
        <v>1</v>
      </c>
    </row>
    <row r="108" spans="1:16" x14ac:dyDescent="0.35">
      <c r="A108" s="91">
        <f t="shared" si="2"/>
        <v>101</v>
      </c>
      <c r="B108" s="37" t="s">
        <v>4135</v>
      </c>
      <c r="C108" s="37" t="s">
        <v>1723</v>
      </c>
      <c r="D108" s="37" t="s">
        <v>4136</v>
      </c>
      <c r="E108" s="37" t="s">
        <v>3963</v>
      </c>
      <c r="F108" s="52" t="s">
        <v>2956</v>
      </c>
      <c r="G108" s="92">
        <f>IF(ISBLANK(Tableau2[[#This Row],[Points]]),"",RANK(Tableau2[[#This Row],[Points]],H:H))</f>
        <v>81</v>
      </c>
      <c r="H108" s="37">
        <v>83</v>
      </c>
      <c r="I108" s="37"/>
      <c r="J108" s="88">
        <f>IF(ISBLANK(I108),,VLOOKUP(I108,Classement_points[],2,FALSE)*Paramètres!$M$4)</f>
        <v>0</v>
      </c>
      <c r="K108" s="41"/>
      <c r="L108" s="88">
        <f>IF(ISBLANK(K108),,VLOOKUP(K108,Classement_points[],2,FALSE)*Paramètres!$M$5)</f>
        <v>0</v>
      </c>
      <c r="M108" s="42"/>
      <c r="N108" s="88">
        <f>IF(ISBLANK(M108),,VLOOKUP(M108,Classement_points[],2,FALSE)*Paramètres!$M$6)</f>
        <v>0</v>
      </c>
      <c r="O108" s="89">
        <f t="shared" si="3"/>
        <v>83</v>
      </c>
      <c r="P108" s="90">
        <f>COUNTA(Tableau2[[#This Row],[Points]],Tableau2[[#This Row],[Clt2]],Tableau2[[#This Row],[Clt4]],Tableau2[[#This Row],[Clt6]])</f>
        <v>1</v>
      </c>
    </row>
    <row r="109" spans="1:16" x14ac:dyDescent="0.35">
      <c r="A109" s="91">
        <f t="shared" si="2"/>
        <v>101</v>
      </c>
      <c r="B109" s="54" t="s">
        <v>801</v>
      </c>
      <c r="C109" s="54" t="s">
        <v>802</v>
      </c>
      <c r="D109" s="54" t="s">
        <v>358</v>
      </c>
      <c r="E109" s="54" t="s">
        <v>16</v>
      </c>
      <c r="F109" s="54" t="s">
        <v>714</v>
      </c>
      <c r="G109" s="92">
        <f>IF(ISBLANK(Tableau2[[#This Row],[Points]]),"",RANK(Tableau2[[#This Row],[Points]],H:H))</f>
        <v>81</v>
      </c>
      <c r="H109" s="37">
        <v>83</v>
      </c>
      <c r="I109" s="37"/>
      <c r="J109" s="88">
        <f>IF(ISBLANK(I109),,VLOOKUP(I109,Classement_points[],2,FALSE)*Paramètres!$M$4)</f>
        <v>0</v>
      </c>
      <c r="K109" s="41"/>
      <c r="L109" s="88">
        <f>IF(ISBLANK(K109),,VLOOKUP(K109,Classement_points[],2,FALSE)*Paramètres!$M$5)</f>
        <v>0</v>
      </c>
      <c r="M109" s="42"/>
      <c r="N109" s="88">
        <f>IF(ISBLANK(M109),,VLOOKUP(M109,Classement_points[],2,FALSE)*Paramètres!$M$6)</f>
        <v>0</v>
      </c>
      <c r="O109" s="89">
        <f t="shared" si="3"/>
        <v>83</v>
      </c>
      <c r="P109" s="90">
        <f>COUNTA(Tableau2[[#This Row],[Points]],Tableau2[[#This Row],[Clt2]],Tableau2[[#This Row],[Clt4]],Tableau2[[#This Row],[Clt6]])</f>
        <v>1</v>
      </c>
    </row>
    <row r="110" spans="1:16" x14ac:dyDescent="0.35">
      <c r="A110" s="91">
        <f t="shared" si="2"/>
        <v>106</v>
      </c>
      <c r="B110" s="37" t="s">
        <v>1441</v>
      </c>
      <c r="C110" s="37" t="s">
        <v>1442</v>
      </c>
      <c r="D110" s="37" t="s">
        <v>1443</v>
      </c>
      <c r="E110" s="52" t="s">
        <v>679</v>
      </c>
      <c r="F110" s="52" t="s">
        <v>648</v>
      </c>
      <c r="G110" s="92">
        <f>IF(ISBLANK(Tableau2[[#This Row],[Points]]),"",RANK(Tableau2[[#This Row],[Points]],H:H))</f>
        <v>87</v>
      </c>
      <c r="H110" s="37">
        <v>81</v>
      </c>
      <c r="I110" s="37"/>
      <c r="J110" s="88">
        <f>IF(ISBLANK(I110),,VLOOKUP(I110,Classement_points[],2,FALSE)*Paramètres!$M$4)</f>
        <v>0</v>
      </c>
      <c r="K110" s="41"/>
      <c r="L110" s="88">
        <f>IF(ISBLANK(K110),,VLOOKUP(K110,Classement_points[],2,FALSE)*Paramètres!$M$5)</f>
        <v>0</v>
      </c>
      <c r="M110" s="42"/>
      <c r="N110" s="88">
        <f>IF(ISBLANK(M110),,VLOOKUP(M110,Classement_points[],2,FALSE)*Paramètres!$M$6)</f>
        <v>0</v>
      </c>
      <c r="O110" s="89">
        <f t="shared" si="3"/>
        <v>81</v>
      </c>
      <c r="P110" s="90">
        <f>COUNTA(Tableau2[[#This Row],[Points]],Tableau2[[#This Row],[Clt2]],Tableau2[[#This Row],[Clt4]],Tableau2[[#This Row],[Clt6]])</f>
        <v>1</v>
      </c>
    </row>
    <row r="111" spans="1:16" x14ac:dyDescent="0.35">
      <c r="A111" s="91">
        <f t="shared" si="2"/>
        <v>107</v>
      </c>
      <c r="B111" s="37" t="s">
        <v>1495</v>
      </c>
      <c r="C111" s="37" t="s">
        <v>310</v>
      </c>
      <c r="D111" s="37" t="s">
        <v>1496</v>
      </c>
      <c r="E111" s="52" t="s">
        <v>679</v>
      </c>
      <c r="F111" s="52" t="s">
        <v>648</v>
      </c>
      <c r="G111" s="92">
        <f>IF(ISBLANK(Tableau2[[#This Row],[Points]]),"",RANK(Tableau2[[#This Row],[Points]],H:H))</f>
        <v>89</v>
      </c>
      <c r="H111" s="37">
        <v>80</v>
      </c>
      <c r="I111" s="37"/>
      <c r="J111" s="88">
        <f>IF(ISBLANK(I111),,VLOOKUP(I111,Classement_points[],2,FALSE)*Paramètres!$M$4)</f>
        <v>0</v>
      </c>
      <c r="K111" s="41"/>
      <c r="L111" s="88">
        <f>IF(ISBLANK(K111),,VLOOKUP(K111,Classement_points[],2,FALSE)*Paramètres!$M$5)</f>
        <v>0</v>
      </c>
      <c r="M111" s="42"/>
      <c r="N111" s="88">
        <f>IF(ISBLANK(M111),,VLOOKUP(M111,Classement_points[],2,FALSE)*Paramètres!$M$6)</f>
        <v>0</v>
      </c>
      <c r="O111" s="89">
        <f t="shared" si="3"/>
        <v>80</v>
      </c>
      <c r="P111" s="90">
        <f>COUNTA(Tableau2[[#This Row],[Points]],Tableau2[[#This Row],[Clt2]],Tableau2[[#This Row],[Clt4]],Tableau2[[#This Row],[Clt6]])</f>
        <v>1</v>
      </c>
    </row>
    <row r="112" spans="1:16" x14ac:dyDescent="0.35">
      <c r="A112" s="91">
        <f t="shared" si="2"/>
        <v>107</v>
      </c>
      <c r="B112" s="37" t="s">
        <v>1591</v>
      </c>
      <c r="C112" s="37" t="s">
        <v>863</v>
      </c>
      <c r="D112" s="37" t="s">
        <v>1592</v>
      </c>
      <c r="E112" s="37" t="s">
        <v>678</v>
      </c>
      <c r="F112" s="52" t="s">
        <v>648</v>
      </c>
      <c r="G112" s="92">
        <f>IF(ISBLANK(Tableau2[[#This Row],[Points]]),"",RANK(Tableau2[[#This Row],[Points]],H:H))</f>
        <v>89</v>
      </c>
      <c r="H112" s="37">
        <v>80</v>
      </c>
      <c r="I112" s="37"/>
      <c r="J112" s="88">
        <f>IF(ISBLANK(I112),,VLOOKUP(I112,Classement_points[],2,FALSE)*Paramètres!$M$4)</f>
        <v>0</v>
      </c>
      <c r="K112" s="41"/>
      <c r="L112" s="88">
        <f>IF(ISBLANK(K112),,VLOOKUP(K112,Classement_points[],2,FALSE)*Paramètres!$M$5)</f>
        <v>0</v>
      </c>
      <c r="M112" s="42"/>
      <c r="N112" s="88">
        <f>IF(ISBLANK(M112),,VLOOKUP(M112,Classement_points[],2,FALSE)*Paramètres!$M$6)</f>
        <v>0</v>
      </c>
      <c r="O112" s="89">
        <f t="shared" si="3"/>
        <v>80</v>
      </c>
      <c r="P112" s="90">
        <f>COUNTA(Tableau2[[#This Row],[Points]],Tableau2[[#This Row],[Clt2]],Tableau2[[#This Row],[Clt4]],Tableau2[[#This Row],[Clt6]])</f>
        <v>1</v>
      </c>
    </row>
    <row r="113" spans="1:16" x14ac:dyDescent="0.35">
      <c r="A113" s="91">
        <f t="shared" si="2"/>
        <v>109</v>
      </c>
      <c r="B113" s="54" t="s">
        <v>810</v>
      </c>
      <c r="C113" s="54" t="s">
        <v>86</v>
      </c>
      <c r="D113" s="54" t="s">
        <v>68</v>
      </c>
      <c r="E113" s="54" t="s">
        <v>40</v>
      </c>
      <c r="F113" s="54" t="s">
        <v>714</v>
      </c>
      <c r="G113" s="92">
        <f>IF(ISBLANK(Tableau2[[#This Row],[Points]]),"",RANK(Tableau2[[#This Row],[Points]],H:H))</f>
        <v>91</v>
      </c>
      <c r="H113" s="37">
        <v>79</v>
      </c>
      <c r="I113" s="37"/>
      <c r="J113" s="88">
        <f>IF(ISBLANK(I113),,VLOOKUP(I113,Classement_points[],2,FALSE)*Paramètres!$M$4)</f>
        <v>0</v>
      </c>
      <c r="K113" s="41"/>
      <c r="L113" s="88">
        <f>IF(ISBLANK(K113),,VLOOKUP(K113,Classement_points[],2,FALSE)*Paramètres!$M$5)</f>
        <v>0</v>
      </c>
      <c r="M113" s="42"/>
      <c r="N113" s="88">
        <f>IF(ISBLANK(M113),,VLOOKUP(M113,Classement_points[],2,FALSE)*Paramètres!$M$6)</f>
        <v>0</v>
      </c>
      <c r="O113" s="89">
        <f t="shared" si="3"/>
        <v>79</v>
      </c>
      <c r="P113" s="90">
        <f>COUNTA(Tableau2[[#This Row],[Points]],Tableau2[[#This Row],[Clt2]],Tableau2[[#This Row],[Clt4]],Tableau2[[#This Row],[Clt6]])</f>
        <v>1</v>
      </c>
    </row>
    <row r="114" spans="1:16" x14ac:dyDescent="0.35">
      <c r="A114" s="91">
        <f t="shared" si="2"/>
        <v>110</v>
      </c>
      <c r="B114" s="54" t="s">
        <v>847</v>
      </c>
      <c r="C114" s="54" t="s">
        <v>848</v>
      </c>
      <c r="D114" s="54" t="s">
        <v>377</v>
      </c>
      <c r="E114" s="54" t="s">
        <v>18</v>
      </c>
      <c r="F114" s="54" t="s">
        <v>714</v>
      </c>
      <c r="G114" s="92">
        <f>IF(ISBLANK(Tableau2[[#This Row],[Points]]),"",RANK(Tableau2[[#This Row],[Points]],H:H))</f>
        <v>95</v>
      </c>
      <c r="H114" s="37">
        <v>78</v>
      </c>
      <c r="I114" s="37"/>
      <c r="J114" s="88">
        <f>IF(ISBLANK(I114),,VLOOKUP(I114,Classement_points[],2,FALSE)*Paramètres!$M$4)</f>
        <v>0</v>
      </c>
      <c r="K114" s="41"/>
      <c r="L114" s="88">
        <f>IF(ISBLANK(K114),,VLOOKUP(K114,Classement_points[],2,FALSE)*Paramètres!$M$5)</f>
        <v>0</v>
      </c>
      <c r="M114" s="42"/>
      <c r="N114" s="88">
        <f>IF(ISBLANK(M114),,VLOOKUP(M114,Classement_points[],2,FALSE)*Paramètres!$M$6)</f>
        <v>0</v>
      </c>
      <c r="O114" s="89">
        <f t="shared" si="3"/>
        <v>78</v>
      </c>
      <c r="P114" s="90">
        <f>COUNTA(Tableau2[[#This Row],[Points]],Tableau2[[#This Row],[Clt2]],Tableau2[[#This Row],[Clt4]],Tableau2[[#This Row],[Clt6]])</f>
        <v>1</v>
      </c>
    </row>
    <row r="115" spans="1:16" x14ac:dyDescent="0.35">
      <c r="A115" s="91">
        <f t="shared" si="2"/>
        <v>111</v>
      </c>
      <c r="B115" s="37" t="s">
        <v>3127</v>
      </c>
      <c r="C115" s="37" t="s">
        <v>3128</v>
      </c>
      <c r="D115" s="37" t="s">
        <v>3129</v>
      </c>
      <c r="E115" s="37" t="s">
        <v>2920</v>
      </c>
      <c r="F115" s="37" t="s">
        <v>2957</v>
      </c>
      <c r="G115" s="92">
        <f>IF(ISBLANK(Tableau2[[#This Row],[Points]]),"",RANK(Tableau2[[#This Row],[Points]],H:H))</f>
        <v>97</v>
      </c>
      <c r="H115" s="37">
        <v>77</v>
      </c>
      <c r="I115" s="37"/>
      <c r="J115" s="88">
        <f>IF(ISBLANK(I115),,VLOOKUP(I115,Classement_points[],2,FALSE)*Paramètres!$M$4)</f>
        <v>0</v>
      </c>
      <c r="K115" s="41"/>
      <c r="L115" s="88">
        <f>IF(ISBLANK(K115),,VLOOKUP(K115,Classement_points[],2,FALSE)*Paramètres!$M$5)</f>
        <v>0</v>
      </c>
      <c r="M115" s="42"/>
      <c r="N115" s="88">
        <f>IF(ISBLANK(M115),,VLOOKUP(M115,Classement_points[],2,FALSE)*Paramètres!$M$6)</f>
        <v>0</v>
      </c>
      <c r="O115" s="89">
        <f t="shared" si="3"/>
        <v>77</v>
      </c>
      <c r="P115" s="90">
        <f>COUNTA(Tableau2[[#This Row],[Points]],Tableau2[[#This Row],[Clt2]],Tableau2[[#This Row],[Clt4]],Tableau2[[#This Row],[Clt6]])</f>
        <v>1</v>
      </c>
    </row>
    <row r="116" spans="1:16" x14ac:dyDescent="0.35">
      <c r="A116" s="91">
        <f t="shared" si="2"/>
        <v>112</v>
      </c>
      <c r="B116" s="37" t="s">
        <v>3184</v>
      </c>
      <c r="C116" s="37" t="s">
        <v>3185</v>
      </c>
      <c r="D116" s="37" t="s">
        <v>1562</v>
      </c>
      <c r="E116" s="37" t="s">
        <v>2921</v>
      </c>
      <c r="F116" s="37" t="s">
        <v>2957</v>
      </c>
      <c r="G116" s="92">
        <f>IF(ISBLANK(Tableau2[[#This Row],[Points]]),"",RANK(Tableau2[[#This Row],[Points]],H:H))</f>
        <v>101</v>
      </c>
      <c r="H116" s="37">
        <v>76</v>
      </c>
      <c r="I116" s="37"/>
      <c r="J116" s="88">
        <f>IF(ISBLANK(I116),,VLOOKUP(I116,Classement_points[],2,FALSE)*Paramètres!$M$4)</f>
        <v>0</v>
      </c>
      <c r="K116" s="41"/>
      <c r="L116" s="88">
        <f>IF(ISBLANK(K116),,VLOOKUP(K116,Classement_points[],2,FALSE)*Paramètres!$M$5)</f>
        <v>0</v>
      </c>
      <c r="M116" s="42"/>
      <c r="N116" s="88">
        <f>IF(ISBLANK(M116),,VLOOKUP(M116,Classement_points[],2,FALSE)*Paramètres!$M$6)</f>
        <v>0</v>
      </c>
      <c r="O116" s="89">
        <f t="shared" si="3"/>
        <v>76</v>
      </c>
      <c r="P116" s="90">
        <f>COUNTA(Tableau2[[#This Row],[Points]],Tableau2[[#This Row],[Clt2]],Tableau2[[#This Row],[Clt4]],Tableau2[[#This Row],[Clt6]])</f>
        <v>1</v>
      </c>
    </row>
    <row r="117" spans="1:16" x14ac:dyDescent="0.35">
      <c r="A117" s="91">
        <f t="shared" si="2"/>
        <v>113</v>
      </c>
      <c r="B117" s="54" t="s">
        <v>889</v>
      </c>
      <c r="C117" s="54" t="s">
        <v>890</v>
      </c>
      <c r="D117" s="54" t="s">
        <v>347</v>
      </c>
      <c r="E117" s="54" t="s">
        <v>161</v>
      </c>
      <c r="F117" s="54" t="s">
        <v>714</v>
      </c>
      <c r="G117" s="92">
        <f>IF(ISBLANK(Tableau2[[#This Row],[Points]]),"",RANK(Tableau2[[#This Row],[Points]],H:H))</f>
        <v>102</v>
      </c>
      <c r="H117" s="37">
        <v>75</v>
      </c>
      <c r="I117" s="37"/>
      <c r="J117" s="88">
        <f>IF(ISBLANK(I117),,VLOOKUP(I117,Classement_points[],2,FALSE)*Paramètres!$M$4)</f>
        <v>0</v>
      </c>
      <c r="K117" s="41"/>
      <c r="L117" s="88">
        <f>IF(ISBLANK(K117),,VLOOKUP(K117,Classement_points[],2,FALSE)*Paramètres!$M$5)</f>
        <v>0</v>
      </c>
      <c r="M117" s="42"/>
      <c r="N117" s="88">
        <f>IF(ISBLANK(M117),,VLOOKUP(M117,Classement_points[],2,FALSE)*Paramètres!$M$6)</f>
        <v>0</v>
      </c>
      <c r="O117" s="89">
        <f t="shared" si="3"/>
        <v>75</v>
      </c>
      <c r="P117" s="90">
        <f>COUNTA(Tableau2[[#This Row],[Points]],Tableau2[[#This Row],[Clt2]],Tableau2[[#This Row],[Clt4]],Tableau2[[#This Row],[Clt6]])</f>
        <v>1</v>
      </c>
    </row>
    <row r="118" spans="1:16" x14ac:dyDescent="0.35">
      <c r="A118" s="91">
        <f t="shared" si="2"/>
        <v>114</v>
      </c>
      <c r="B118" s="54" t="s">
        <v>500</v>
      </c>
      <c r="C118" s="54" t="s">
        <v>843</v>
      </c>
      <c r="D118" s="54" t="s">
        <v>907</v>
      </c>
      <c r="E118" s="54" t="s">
        <v>16</v>
      </c>
      <c r="F118" s="54" t="s">
        <v>714</v>
      </c>
      <c r="G118" s="92">
        <f>IF(ISBLANK(Tableau2[[#This Row],[Points]]),"",RANK(Tableau2[[#This Row],[Points]],H:H))</f>
        <v>128</v>
      </c>
      <c r="H118" s="37">
        <v>57</v>
      </c>
      <c r="I118" s="37"/>
      <c r="J118" s="88">
        <f>IF(ISBLANK(I118),,VLOOKUP(I118,Classement_points[],2,FALSE)*Paramètres!$M$4)</f>
        <v>0</v>
      </c>
      <c r="K118" s="41"/>
      <c r="L118" s="88">
        <f>IF(ISBLANK(K118),,VLOOKUP(K118,Classement_points[],2,FALSE)*Paramètres!$M$5)</f>
        <v>0</v>
      </c>
      <c r="M118" s="42">
        <v>62</v>
      </c>
      <c r="N118" s="88">
        <f>IF(ISBLANK(M118),,VLOOKUP(M118,Classement_points[],2,FALSE)*Paramètres!$M$6)</f>
        <v>15</v>
      </c>
      <c r="O118" s="89">
        <f t="shared" si="3"/>
        <v>72</v>
      </c>
      <c r="P118" s="90">
        <f>COUNTA(Tableau2[[#This Row],[Points]],Tableau2[[#This Row],[Clt2]],Tableau2[[#This Row],[Clt4]],Tableau2[[#This Row],[Clt6]])</f>
        <v>2</v>
      </c>
    </row>
    <row r="119" spans="1:16" x14ac:dyDescent="0.35">
      <c r="A119" s="91">
        <f t="shared" si="2"/>
        <v>115</v>
      </c>
      <c r="B119" s="54" t="s">
        <v>820</v>
      </c>
      <c r="C119" s="54" t="s">
        <v>117</v>
      </c>
      <c r="D119" s="54" t="s">
        <v>821</v>
      </c>
      <c r="E119" s="54" t="s">
        <v>37</v>
      </c>
      <c r="F119" s="54" t="s">
        <v>714</v>
      </c>
      <c r="G119" s="92">
        <f>IF(ISBLANK(Tableau2[[#This Row],[Points]]),"",RANK(Tableau2[[#This Row],[Points]],H:H))</f>
        <v>106</v>
      </c>
      <c r="H119" s="37">
        <v>71</v>
      </c>
      <c r="I119" s="37"/>
      <c r="J119" s="88">
        <f>IF(ISBLANK(I119),,VLOOKUP(I119,Classement_points[],2,FALSE)*Paramètres!$M$4)</f>
        <v>0</v>
      </c>
      <c r="K119" s="41"/>
      <c r="L119" s="88">
        <f>IF(ISBLANK(K119),,VLOOKUP(K119,Classement_points[],2,FALSE)*Paramètres!$M$5)</f>
        <v>0</v>
      </c>
      <c r="M119" s="42"/>
      <c r="N119" s="88">
        <f>IF(ISBLANK(M119),,VLOOKUP(M119,Classement_points[],2,FALSE)*Paramètres!$M$6)</f>
        <v>0</v>
      </c>
      <c r="O119" s="89">
        <f t="shared" si="3"/>
        <v>71</v>
      </c>
      <c r="P119" s="90">
        <f>COUNTA(Tableau2[[#This Row],[Points]],Tableau2[[#This Row],[Clt2]],Tableau2[[#This Row],[Clt4]],Tableau2[[#This Row],[Clt6]])</f>
        <v>1</v>
      </c>
    </row>
    <row r="120" spans="1:16" x14ac:dyDescent="0.35">
      <c r="A120" s="91">
        <f t="shared" si="2"/>
        <v>116</v>
      </c>
      <c r="B120" s="37" t="s">
        <v>3169</v>
      </c>
      <c r="C120" s="37" t="s">
        <v>3170</v>
      </c>
      <c r="D120" s="37" t="s">
        <v>3171</v>
      </c>
      <c r="E120" s="37" t="s">
        <v>2918</v>
      </c>
      <c r="F120" s="37" t="s">
        <v>2957</v>
      </c>
      <c r="G120" s="92">
        <f>IF(ISBLANK(Tableau2[[#This Row],[Points]]),"",RANK(Tableau2[[#This Row],[Points]],H:H))</f>
        <v>110</v>
      </c>
      <c r="H120" s="37">
        <v>69</v>
      </c>
      <c r="I120" s="37"/>
      <c r="J120" s="88">
        <f>IF(ISBLANK(I120),,VLOOKUP(I120,Classement_points[],2,FALSE)*Paramètres!$M$4)</f>
        <v>0</v>
      </c>
      <c r="K120" s="41"/>
      <c r="L120" s="88">
        <f>IF(ISBLANK(K120),,VLOOKUP(K120,Classement_points[],2,FALSE)*Paramètres!$M$5)</f>
        <v>0</v>
      </c>
      <c r="M120" s="42"/>
      <c r="N120" s="88">
        <f>IF(ISBLANK(M120),,VLOOKUP(M120,Classement_points[],2,FALSE)*Paramètres!$M$6)</f>
        <v>0</v>
      </c>
      <c r="O120" s="89">
        <f t="shared" si="3"/>
        <v>69</v>
      </c>
      <c r="P120" s="90">
        <f>COUNTA(Tableau2[[#This Row],[Points]],Tableau2[[#This Row],[Clt2]],Tableau2[[#This Row],[Clt4]],Tableau2[[#This Row],[Clt6]])</f>
        <v>1</v>
      </c>
    </row>
    <row r="121" spans="1:16" x14ac:dyDescent="0.35">
      <c r="A121" s="91">
        <f t="shared" si="2"/>
        <v>116</v>
      </c>
      <c r="B121" s="37" t="s">
        <v>4106</v>
      </c>
      <c r="C121" s="37" t="s">
        <v>4107</v>
      </c>
      <c r="D121" s="37" t="s">
        <v>4108</v>
      </c>
      <c r="E121" s="37" t="s">
        <v>3989</v>
      </c>
      <c r="F121" s="52" t="s">
        <v>2956</v>
      </c>
      <c r="G121" s="92">
        <f>IF(ISBLANK(Tableau2[[#This Row],[Points]]),"",RANK(Tableau2[[#This Row],[Points]],H:H))</f>
        <v>110</v>
      </c>
      <c r="H121" s="37">
        <v>69</v>
      </c>
      <c r="I121" s="37"/>
      <c r="J121" s="88">
        <f>IF(ISBLANK(I121),,VLOOKUP(I121,Classement_points[],2,FALSE)*Paramètres!$M$4)</f>
        <v>0</v>
      </c>
      <c r="K121" s="41"/>
      <c r="L121" s="88">
        <f>IF(ISBLANK(K121),,VLOOKUP(K121,Classement_points[],2,FALSE)*Paramètres!$M$5)</f>
        <v>0</v>
      </c>
      <c r="M121" s="42"/>
      <c r="N121" s="88">
        <f>IF(ISBLANK(M121),,VLOOKUP(M121,Classement_points[],2,FALSE)*Paramètres!$M$6)</f>
        <v>0</v>
      </c>
      <c r="O121" s="89">
        <f t="shared" si="3"/>
        <v>69</v>
      </c>
      <c r="P121" s="90">
        <f>COUNTA(Tableau2[[#This Row],[Points]],Tableau2[[#This Row],[Clt2]],Tableau2[[#This Row],[Clt4]],Tableau2[[#This Row],[Clt6]])</f>
        <v>1</v>
      </c>
    </row>
    <row r="122" spans="1:16" x14ac:dyDescent="0.35">
      <c r="A122" s="91">
        <f t="shared" si="2"/>
        <v>118</v>
      </c>
      <c r="B122" s="37" t="s">
        <v>1425</v>
      </c>
      <c r="C122" s="37" t="s">
        <v>310</v>
      </c>
      <c r="D122" s="37" t="s">
        <v>1426</v>
      </c>
      <c r="E122" s="52" t="s">
        <v>705</v>
      </c>
      <c r="F122" s="52" t="s">
        <v>648</v>
      </c>
      <c r="G122" s="92">
        <f>IF(ISBLANK(Tableau2[[#This Row],[Points]]),"",RANK(Tableau2[[#This Row],[Points]],H:H))</f>
        <v>112</v>
      </c>
      <c r="H122" s="37">
        <v>68</v>
      </c>
      <c r="I122" s="37"/>
      <c r="J122" s="88">
        <f>IF(ISBLANK(I122),,VLOOKUP(I122,Classement_points[],2,FALSE)*Paramètres!$M$4)</f>
        <v>0</v>
      </c>
      <c r="K122" s="41"/>
      <c r="L122" s="88">
        <f>IF(ISBLANK(K122),,VLOOKUP(K122,Classement_points[],2,FALSE)*Paramètres!$M$5)</f>
        <v>0</v>
      </c>
      <c r="M122" s="42"/>
      <c r="N122" s="88">
        <f>IF(ISBLANK(M122),,VLOOKUP(M122,Classement_points[],2,FALSE)*Paramètres!$M$6)</f>
        <v>0</v>
      </c>
      <c r="O122" s="89">
        <f t="shared" si="3"/>
        <v>68</v>
      </c>
      <c r="P122" s="90">
        <f>COUNTA(Tableau2[[#This Row],[Points]],Tableau2[[#This Row],[Clt2]],Tableau2[[#This Row],[Clt4]],Tableau2[[#This Row],[Clt6]])</f>
        <v>1</v>
      </c>
    </row>
    <row r="123" spans="1:16" x14ac:dyDescent="0.35">
      <c r="A123" s="91">
        <f t="shared" si="2"/>
        <v>119</v>
      </c>
      <c r="B123" s="37" t="s">
        <v>1486</v>
      </c>
      <c r="C123" s="37" t="s">
        <v>1487</v>
      </c>
      <c r="D123" s="37" t="s">
        <v>1488</v>
      </c>
      <c r="E123" s="52" t="s">
        <v>702</v>
      </c>
      <c r="F123" s="52" t="s">
        <v>648</v>
      </c>
      <c r="G123" s="92">
        <f>IF(ISBLANK(Tableau2[[#This Row],[Points]]),"",RANK(Tableau2[[#This Row],[Points]],H:H))</f>
        <v>114</v>
      </c>
      <c r="H123" s="37">
        <v>67</v>
      </c>
      <c r="I123" s="37"/>
      <c r="J123" s="88">
        <f>IF(ISBLANK(I123),,VLOOKUP(I123,Classement_points[],2,FALSE)*Paramètres!$M$4)</f>
        <v>0</v>
      </c>
      <c r="K123" s="41"/>
      <c r="L123" s="88">
        <f>IF(ISBLANK(K123),,VLOOKUP(K123,Classement_points[],2,FALSE)*Paramètres!$M$5)</f>
        <v>0</v>
      </c>
      <c r="M123" s="42"/>
      <c r="N123" s="88">
        <f>IF(ISBLANK(M123),,VLOOKUP(M123,Classement_points[],2,FALSE)*Paramètres!$M$6)</f>
        <v>0</v>
      </c>
      <c r="O123" s="89">
        <f t="shared" si="3"/>
        <v>67</v>
      </c>
      <c r="P123" s="90">
        <f>COUNTA(Tableau2[[#This Row],[Points]],Tableau2[[#This Row],[Clt2]],Tableau2[[#This Row],[Clt4]],Tableau2[[#This Row],[Clt6]])</f>
        <v>1</v>
      </c>
    </row>
    <row r="124" spans="1:16" x14ac:dyDescent="0.35">
      <c r="A124" s="91">
        <f t="shared" si="2"/>
        <v>119</v>
      </c>
      <c r="B124" s="37" t="s">
        <v>3198</v>
      </c>
      <c r="C124" s="37" t="s">
        <v>55</v>
      </c>
      <c r="D124" s="37" t="s">
        <v>3199</v>
      </c>
      <c r="E124" s="37" t="s">
        <v>2945</v>
      </c>
      <c r="F124" s="37" t="s">
        <v>2957</v>
      </c>
      <c r="G124" s="92">
        <f>IF(ISBLANK(Tableau2[[#This Row],[Points]]),"",RANK(Tableau2[[#This Row],[Points]],H:H))</f>
        <v>114</v>
      </c>
      <c r="H124" s="37">
        <v>67</v>
      </c>
      <c r="I124" s="37"/>
      <c r="J124" s="88">
        <f>IF(ISBLANK(I124),,VLOOKUP(I124,Classement_points[],2,FALSE)*Paramètres!$M$4)</f>
        <v>0</v>
      </c>
      <c r="K124" s="41"/>
      <c r="L124" s="88">
        <f>IF(ISBLANK(K124),,VLOOKUP(K124,Classement_points[],2,FALSE)*Paramètres!$M$5)</f>
        <v>0</v>
      </c>
      <c r="M124" s="42"/>
      <c r="N124" s="88">
        <f>IF(ISBLANK(M124),,VLOOKUP(M124,Classement_points[],2,FALSE)*Paramètres!$M$6)</f>
        <v>0</v>
      </c>
      <c r="O124" s="89">
        <f t="shared" si="3"/>
        <v>67</v>
      </c>
      <c r="P124" s="90">
        <f>COUNTA(Tableau2[[#This Row],[Points]],Tableau2[[#This Row],[Clt2]],Tableau2[[#This Row],[Clt4]],Tableau2[[#This Row],[Clt6]])</f>
        <v>1</v>
      </c>
    </row>
    <row r="125" spans="1:16" x14ac:dyDescent="0.35">
      <c r="A125" s="91">
        <f t="shared" si="2"/>
        <v>121</v>
      </c>
      <c r="B125" s="54" t="s">
        <v>483</v>
      </c>
      <c r="C125" s="54" t="s">
        <v>484</v>
      </c>
      <c r="D125" s="54" t="s">
        <v>461</v>
      </c>
      <c r="E125" s="54" t="s">
        <v>40</v>
      </c>
      <c r="F125" s="54" t="s">
        <v>714</v>
      </c>
      <c r="G125" s="92">
        <f>IF(ISBLANK(Tableau2[[#This Row],[Points]]),"",RANK(Tableau2[[#This Row],[Points]],H:H))</f>
        <v>117</v>
      </c>
      <c r="H125" s="37">
        <v>66</v>
      </c>
      <c r="I125" s="37"/>
      <c r="J125" s="88">
        <f>IF(ISBLANK(I125),,VLOOKUP(I125,Classement_points[],2,FALSE)*Paramètres!$M$4)</f>
        <v>0</v>
      </c>
      <c r="K125" s="41"/>
      <c r="L125" s="88">
        <f>IF(ISBLANK(K125),,VLOOKUP(K125,Classement_points[],2,FALSE)*Paramètres!$M$5)</f>
        <v>0</v>
      </c>
      <c r="M125" s="42"/>
      <c r="N125" s="88">
        <f>IF(ISBLANK(M125),,VLOOKUP(M125,Classement_points[],2,FALSE)*Paramètres!$M$6)</f>
        <v>0</v>
      </c>
      <c r="O125" s="89">
        <f t="shared" si="3"/>
        <v>66</v>
      </c>
      <c r="P125" s="90">
        <f>COUNTA(Tableau2[[#This Row],[Points]],Tableau2[[#This Row],[Clt2]],Tableau2[[#This Row],[Clt4]],Tableau2[[#This Row],[Clt6]])</f>
        <v>1</v>
      </c>
    </row>
    <row r="126" spans="1:16" x14ac:dyDescent="0.35">
      <c r="A126" s="91">
        <f t="shared" si="2"/>
        <v>121</v>
      </c>
      <c r="B126" s="54" t="s">
        <v>490</v>
      </c>
      <c r="C126" s="54" t="s">
        <v>491</v>
      </c>
      <c r="D126" s="54" t="s">
        <v>492</v>
      </c>
      <c r="E126" s="54" t="s">
        <v>28</v>
      </c>
      <c r="F126" s="54" t="s">
        <v>714</v>
      </c>
      <c r="G126" s="92">
        <f>IF(ISBLANK(Tableau2[[#This Row],[Points]]),"",RANK(Tableau2[[#This Row],[Points]],H:H))</f>
        <v>117</v>
      </c>
      <c r="H126" s="37">
        <v>66</v>
      </c>
      <c r="I126" s="37"/>
      <c r="J126" s="88">
        <f>IF(ISBLANK(I126),,VLOOKUP(I126,Classement_points[],2,FALSE)*Paramètres!$M$4)</f>
        <v>0</v>
      </c>
      <c r="K126" s="41"/>
      <c r="L126" s="88">
        <f>IF(ISBLANK(K126),,VLOOKUP(K126,Classement_points[],2,FALSE)*Paramètres!$M$5)</f>
        <v>0</v>
      </c>
      <c r="M126" s="42"/>
      <c r="N126" s="88">
        <f>IF(ISBLANK(M126),,VLOOKUP(M126,Classement_points[],2,FALSE)*Paramètres!$M$6)</f>
        <v>0</v>
      </c>
      <c r="O126" s="89">
        <f t="shared" si="3"/>
        <v>66</v>
      </c>
      <c r="P126" s="90">
        <f>COUNTA(Tableau2[[#This Row],[Points]],Tableau2[[#This Row],[Clt2]],Tableau2[[#This Row],[Clt4]],Tableau2[[#This Row],[Clt6]])</f>
        <v>1</v>
      </c>
    </row>
    <row r="127" spans="1:16" x14ac:dyDescent="0.35">
      <c r="A127" s="91">
        <f t="shared" si="2"/>
        <v>123</v>
      </c>
      <c r="B127" s="37" t="s">
        <v>1599</v>
      </c>
      <c r="C127" s="37" t="s">
        <v>1127</v>
      </c>
      <c r="D127" s="37" t="s">
        <v>1600</v>
      </c>
      <c r="E127" s="37" t="s">
        <v>702</v>
      </c>
      <c r="F127" s="52" t="s">
        <v>648</v>
      </c>
      <c r="G127" s="92">
        <f>IF(ISBLANK(Tableau2[[#This Row],[Points]]),"",RANK(Tableau2[[#This Row],[Points]],H:H))</f>
        <v>119</v>
      </c>
      <c r="H127" s="37">
        <v>65</v>
      </c>
      <c r="I127" s="37"/>
      <c r="J127" s="88">
        <f>IF(ISBLANK(I127),,VLOOKUP(I127,Classement_points[],2,FALSE)*Paramètres!$M$4)</f>
        <v>0</v>
      </c>
      <c r="K127" s="41"/>
      <c r="L127" s="88">
        <f>IF(ISBLANK(K127),,VLOOKUP(K127,Classement_points[],2,FALSE)*Paramètres!$M$5)</f>
        <v>0</v>
      </c>
      <c r="M127" s="42"/>
      <c r="N127" s="88">
        <f>IF(ISBLANK(M127),,VLOOKUP(M127,Classement_points[],2,FALSE)*Paramètres!$M$6)</f>
        <v>0</v>
      </c>
      <c r="O127" s="89">
        <f t="shared" si="3"/>
        <v>65</v>
      </c>
      <c r="P127" s="90">
        <f>COUNTA(Tableau2[[#This Row],[Points]],Tableau2[[#This Row],[Clt2]],Tableau2[[#This Row],[Clt4]],Tableau2[[#This Row],[Clt6]])</f>
        <v>1</v>
      </c>
    </row>
    <row r="128" spans="1:16" x14ac:dyDescent="0.35">
      <c r="A128" s="91">
        <f t="shared" si="2"/>
        <v>123</v>
      </c>
      <c r="B128" s="37" t="s">
        <v>1452</v>
      </c>
      <c r="C128" s="37" t="s">
        <v>1453</v>
      </c>
      <c r="D128" s="37" t="s">
        <v>1454</v>
      </c>
      <c r="E128" s="52" t="s">
        <v>682</v>
      </c>
      <c r="F128" s="52" t="s">
        <v>648</v>
      </c>
      <c r="G128" s="92">
        <f>IF(ISBLANK(Tableau2[[#This Row],[Points]]),"",RANK(Tableau2[[#This Row],[Points]],H:H))</f>
        <v>119</v>
      </c>
      <c r="H128" s="37">
        <v>65</v>
      </c>
      <c r="I128" s="37"/>
      <c r="J128" s="88">
        <f>IF(ISBLANK(I128),,VLOOKUP(I128,Classement_points[],2,FALSE)*Paramètres!$M$4)</f>
        <v>0</v>
      </c>
      <c r="K128" s="41"/>
      <c r="L128" s="88">
        <f>IF(ISBLANK(K128),,VLOOKUP(K128,Classement_points[],2,FALSE)*Paramètres!$M$5)</f>
        <v>0</v>
      </c>
      <c r="M128" s="42"/>
      <c r="N128" s="88">
        <f>IF(ISBLANK(M128),,VLOOKUP(M128,Classement_points[],2,FALSE)*Paramètres!$M$6)</f>
        <v>0</v>
      </c>
      <c r="O128" s="89">
        <f t="shared" si="3"/>
        <v>65</v>
      </c>
      <c r="P128" s="90">
        <f>COUNTA(Tableau2[[#This Row],[Points]],Tableau2[[#This Row],[Clt2]],Tableau2[[#This Row],[Clt4]],Tableau2[[#This Row],[Clt6]])</f>
        <v>1</v>
      </c>
    </row>
    <row r="129" spans="1:16" x14ac:dyDescent="0.35">
      <c r="A129" s="91">
        <f t="shared" si="2"/>
        <v>125</v>
      </c>
      <c r="B129" s="37" t="s">
        <v>1402</v>
      </c>
      <c r="C129" s="37" t="s">
        <v>1403</v>
      </c>
      <c r="D129" s="37" t="s">
        <v>1404</v>
      </c>
      <c r="E129" s="52" t="s">
        <v>679</v>
      </c>
      <c r="F129" s="52" t="s">
        <v>648</v>
      </c>
      <c r="G129" s="92">
        <f>IF(ISBLANK(Tableau2[[#This Row],[Points]]),"",RANK(Tableau2[[#This Row],[Points]],H:H))</f>
        <v>121</v>
      </c>
      <c r="H129" s="38">
        <v>64</v>
      </c>
      <c r="I129" s="38"/>
      <c r="J129" s="88">
        <f>IF(ISBLANK(I129),,VLOOKUP(I129,Classement_points[],2,FALSE)*Paramètres!$M$4)</f>
        <v>0</v>
      </c>
      <c r="K129" s="41"/>
      <c r="L129" s="88">
        <f>IF(ISBLANK(K129),,VLOOKUP(K129,Classement_points[],2,FALSE)*Paramètres!$M$5)</f>
        <v>0</v>
      </c>
      <c r="M129" s="42"/>
      <c r="N129" s="88">
        <f>IF(ISBLANK(M129),,VLOOKUP(M129,Classement_points[],2,FALSE)*Paramètres!$M$6)</f>
        <v>0</v>
      </c>
      <c r="O129" s="89">
        <f t="shared" si="3"/>
        <v>64</v>
      </c>
      <c r="P129" s="90">
        <f>COUNTA(Tableau2[[#This Row],[Points]],Tableau2[[#This Row],[Clt2]],Tableau2[[#This Row],[Clt4]],Tableau2[[#This Row],[Clt6]])</f>
        <v>1</v>
      </c>
    </row>
    <row r="130" spans="1:16" x14ac:dyDescent="0.35">
      <c r="A130" s="91">
        <f t="shared" si="2"/>
        <v>125</v>
      </c>
      <c r="B130" s="37" t="s">
        <v>3094</v>
      </c>
      <c r="C130" s="37" t="s">
        <v>47</v>
      </c>
      <c r="D130" s="37" t="s">
        <v>3095</v>
      </c>
      <c r="E130" s="37" t="s">
        <v>2917</v>
      </c>
      <c r="F130" s="37" t="s">
        <v>2957</v>
      </c>
      <c r="G130" s="92">
        <f>IF(ISBLANK(Tableau2[[#This Row],[Points]]),"",RANK(Tableau2[[#This Row],[Points]],H:H))</f>
        <v>121</v>
      </c>
      <c r="H130" s="37">
        <v>64</v>
      </c>
      <c r="I130" s="37"/>
      <c r="J130" s="88">
        <f>IF(ISBLANK(I130),,VLOOKUP(I130,Classement_points[],2,FALSE)*Paramètres!$M$4)</f>
        <v>0</v>
      </c>
      <c r="K130" s="41"/>
      <c r="L130" s="88">
        <f>IF(ISBLANK(K130),,VLOOKUP(K130,Classement_points[],2,FALSE)*Paramètres!$M$5)</f>
        <v>0</v>
      </c>
      <c r="M130" s="42"/>
      <c r="N130" s="88">
        <f>IF(ISBLANK(M130),,VLOOKUP(M130,Classement_points[],2,FALSE)*Paramètres!$M$6)</f>
        <v>0</v>
      </c>
      <c r="O130" s="89">
        <f t="shared" si="3"/>
        <v>64</v>
      </c>
      <c r="P130" s="90">
        <f>COUNTA(Tableau2[[#This Row],[Points]],Tableau2[[#This Row],[Clt2]],Tableau2[[#This Row],[Clt4]],Tableau2[[#This Row],[Clt6]])</f>
        <v>1</v>
      </c>
    </row>
    <row r="131" spans="1:16" x14ac:dyDescent="0.35">
      <c r="A131" s="91">
        <f t="shared" si="2"/>
        <v>125</v>
      </c>
      <c r="B131" s="54" t="s">
        <v>476</v>
      </c>
      <c r="C131" s="54" t="s">
        <v>54</v>
      </c>
      <c r="D131" s="54" t="s">
        <v>477</v>
      </c>
      <c r="E131" s="54" t="s">
        <v>17</v>
      </c>
      <c r="F131" s="54" t="s">
        <v>714</v>
      </c>
      <c r="G131" s="92">
        <f>IF(ISBLANK(Tableau2[[#This Row],[Points]]),"",RANK(Tableau2[[#This Row],[Points]],H:H))</f>
        <v>121</v>
      </c>
      <c r="H131" s="37">
        <v>64</v>
      </c>
      <c r="I131" s="37"/>
      <c r="J131" s="88">
        <f>IF(ISBLANK(I131),,VLOOKUP(I131,Classement_points[],2,FALSE)*Paramètres!$M$4)</f>
        <v>0</v>
      </c>
      <c r="K131" s="41"/>
      <c r="L131" s="88">
        <f>IF(ISBLANK(K131),,VLOOKUP(K131,Classement_points[],2,FALSE)*Paramètres!$M$5)</f>
        <v>0</v>
      </c>
      <c r="M131" s="42"/>
      <c r="N131" s="88">
        <f>IF(ISBLANK(M131),,VLOOKUP(M131,Classement_points[],2,FALSE)*Paramètres!$M$6)</f>
        <v>0</v>
      </c>
      <c r="O131" s="89">
        <f t="shared" si="3"/>
        <v>64</v>
      </c>
      <c r="P131" s="90">
        <f>COUNTA(Tableau2[[#This Row],[Points]],Tableau2[[#This Row],[Clt2]],Tableau2[[#This Row],[Clt4]],Tableau2[[#This Row],[Clt6]])</f>
        <v>1</v>
      </c>
    </row>
    <row r="132" spans="1:16" x14ac:dyDescent="0.35">
      <c r="A132" s="91">
        <f t="shared" si="2"/>
        <v>125</v>
      </c>
      <c r="B132" s="37" t="s">
        <v>1524</v>
      </c>
      <c r="C132" s="37" t="s">
        <v>923</v>
      </c>
      <c r="D132" s="37" t="s">
        <v>1525</v>
      </c>
      <c r="E132" s="52" t="s">
        <v>711</v>
      </c>
      <c r="F132" s="52" t="s">
        <v>648</v>
      </c>
      <c r="G132" s="92">
        <f>IF(ISBLANK(Tableau2[[#This Row],[Points]]),"",RANK(Tableau2[[#This Row],[Points]],H:H))</f>
        <v>121</v>
      </c>
      <c r="H132" s="37">
        <v>64</v>
      </c>
      <c r="I132" s="37"/>
      <c r="J132" s="88">
        <f>IF(ISBLANK(I132),,VLOOKUP(I132,Classement_points[],2,FALSE)*Paramètres!$M$4)</f>
        <v>0</v>
      </c>
      <c r="K132" s="41"/>
      <c r="L132" s="88">
        <f>IF(ISBLANK(K132),,VLOOKUP(K132,Classement_points[],2,FALSE)*Paramètres!$M$5)</f>
        <v>0</v>
      </c>
      <c r="M132" s="42"/>
      <c r="N132" s="88">
        <f>IF(ISBLANK(M132),,VLOOKUP(M132,Classement_points[],2,FALSE)*Paramètres!$M$6)</f>
        <v>0</v>
      </c>
      <c r="O132" s="89">
        <f t="shared" si="3"/>
        <v>64</v>
      </c>
      <c r="P132" s="90">
        <f>COUNTA(Tableau2[[#This Row],[Points]],Tableau2[[#This Row],[Clt2]],Tableau2[[#This Row],[Clt4]],Tableau2[[#This Row],[Clt6]])</f>
        <v>1</v>
      </c>
    </row>
    <row r="133" spans="1:16" x14ac:dyDescent="0.35">
      <c r="A133" s="91">
        <f t="shared" ref="A133:A196" si="4">RANK(O133,O:O)</f>
        <v>129</v>
      </c>
      <c r="B133" s="37" t="s">
        <v>1614</v>
      </c>
      <c r="C133" s="37" t="s">
        <v>141</v>
      </c>
      <c r="D133" s="37" t="s">
        <v>1615</v>
      </c>
      <c r="E133" s="37" t="s">
        <v>705</v>
      </c>
      <c r="F133" s="52" t="s">
        <v>648</v>
      </c>
      <c r="G133" s="92">
        <f>IF(ISBLANK(Tableau2[[#This Row],[Points]]),"",RANK(Tableau2[[#This Row],[Points]],H:H))</f>
        <v>125</v>
      </c>
      <c r="H133" s="37">
        <v>63</v>
      </c>
      <c r="I133" s="37"/>
      <c r="J133" s="88">
        <f>IF(ISBLANK(I133),,VLOOKUP(I133,Classement_points[],2,FALSE)*Paramètres!$M$4)</f>
        <v>0</v>
      </c>
      <c r="K133" s="41"/>
      <c r="L133" s="88">
        <f>IF(ISBLANK(K133),,VLOOKUP(K133,Classement_points[],2,FALSE)*Paramètres!$M$5)</f>
        <v>0</v>
      </c>
      <c r="M133" s="42"/>
      <c r="N133" s="88">
        <f>IF(ISBLANK(M133),,VLOOKUP(M133,Classement_points[],2,FALSE)*Paramètres!$M$6)</f>
        <v>0</v>
      </c>
      <c r="O133" s="89">
        <f t="shared" ref="O133:O196" si="5">H133+J133+L133+N133</f>
        <v>63</v>
      </c>
      <c r="P133" s="90">
        <f>COUNTA(Tableau2[[#This Row],[Points]],Tableau2[[#This Row],[Clt2]],Tableau2[[#This Row],[Clt4]],Tableau2[[#This Row],[Clt6]])</f>
        <v>1</v>
      </c>
    </row>
    <row r="134" spans="1:16" x14ac:dyDescent="0.35">
      <c r="A134" s="91">
        <f t="shared" si="4"/>
        <v>130</v>
      </c>
      <c r="B134" s="37" t="s">
        <v>1616</v>
      </c>
      <c r="C134" s="37" t="s">
        <v>53</v>
      </c>
      <c r="D134" s="37" t="s">
        <v>1617</v>
      </c>
      <c r="E134" s="37" t="s">
        <v>703</v>
      </c>
      <c r="F134" s="52" t="s">
        <v>648</v>
      </c>
      <c r="G134" s="92">
        <f>IF(ISBLANK(Tableau2[[#This Row],[Points]]),"",RANK(Tableau2[[#This Row],[Points]],H:H))</f>
        <v>126</v>
      </c>
      <c r="H134" s="37">
        <v>62</v>
      </c>
      <c r="I134" s="37"/>
      <c r="J134" s="88">
        <f>IF(ISBLANK(I134),,VLOOKUP(I134,Classement_points[],2,FALSE)*Paramètres!$M$4)</f>
        <v>0</v>
      </c>
      <c r="K134" s="41"/>
      <c r="L134" s="88">
        <f>IF(ISBLANK(K134),,VLOOKUP(K134,Classement_points[],2,FALSE)*Paramètres!$M$5)</f>
        <v>0</v>
      </c>
      <c r="M134" s="42"/>
      <c r="N134" s="88">
        <f>IF(ISBLANK(M134),,VLOOKUP(M134,Classement_points[],2,FALSE)*Paramètres!$M$6)</f>
        <v>0</v>
      </c>
      <c r="O134" s="89">
        <f t="shared" si="5"/>
        <v>62</v>
      </c>
      <c r="P134" s="90">
        <f>COUNTA(Tableau2[[#This Row],[Points]],Tableau2[[#This Row],[Clt2]],Tableau2[[#This Row],[Clt4]],Tableau2[[#This Row],[Clt6]])</f>
        <v>1</v>
      </c>
    </row>
    <row r="135" spans="1:16" x14ac:dyDescent="0.35">
      <c r="A135" s="91">
        <f t="shared" si="4"/>
        <v>131</v>
      </c>
      <c r="B135" s="37" t="s">
        <v>4145</v>
      </c>
      <c r="C135" s="37" t="s">
        <v>67</v>
      </c>
      <c r="D135" s="37" t="s">
        <v>4146</v>
      </c>
      <c r="E135" s="37" t="s">
        <v>3963</v>
      </c>
      <c r="F135" s="52" t="s">
        <v>2956</v>
      </c>
      <c r="G135" s="92">
        <f>IF(ISBLANK(Tableau2[[#This Row],[Points]]),"",RANK(Tableau2[[#This Row],[Points]],H:H))</f>
        <v>127</v>
      </c>
      <c r="H135" s="37">
        <v>60</v>
      </c>
      <c r="I135" s="37"/>
      <c r="J135" s="88">
        <f>IF(ISBLANK(I135),,VLOOKUP(I135,Classement_points[],2,FALSE)*Paramètres!$M$4)</f>
        <v>0</v>
      </c>
      <c r="K135" s="41"/>
      <c r="L135" s="88">
        <f>IF(ISBLANK(K135),,VLOOKUP(K135,Classement_points[],2,FALSE)*Paramètres!$M$5)</f>
        <v>0</v>
      </c>
      <c r="M135" s="42"/>
      <c r="N135" s="88">
        <f>IF(ISBLANK(M135),,VLOOKUP(M135,Classement_points[],2,FALSE)*Paramètres!$M$6)</f>
        <v>0</v>
      </c>
      <c r="O135" s="89">
        <f t="shared" si="5"/>
        <v>60</v>
      </c>
      <c r="P135" s="90">
        <f>COUNTA(Tableau2[[#This Row],[Points]],Tableau2[[#This Row],[Clt2]],Tableau2[[#This Row],[Clt4]],Tableau2[[#This Row],[Clt6]])</f>
        <v>1</v>
      </c>
    </row>
    <row r="136" spans="1:16" x14ac:dyDescent="0.35">
      <c r="A136" s="91">
        <f t="shared" si="4"/>
        <v>132</v>
      </c>
      <c r="B136" s="54" t="s">
        <v>879</v>
      </c>
      <c r="C136" s="54" t="s">
        <v>880</v>
      </c>
      <c r="D136" s="54" t="s">
        <v>348</v>
      </c>
      <c r="E136" s="54" t="s">
        <v>14</v>
      </c>
      <c r="F136" s="54" t="s">
        <v>714</v>
      </c>
      <c r="G136" s="92">
        <f>IF(ISBLANK(Tableau2[[#This Row],[Points]]),"",RANK(Tableau2[[#This Row],[Points]],H:H))</f>
        <v>128</v>
      </c>
      <c r="H136" s="37">
        <v>57</v>
      </c>
      <c r="I136" s="37"/>
      <c r="J136" s="88">
        <f>IF(ISBLANK(I136),,VLOOKUP(I136,Classement_points[],2,FALSE)*Paramètres!$M$4)</f>
        <v>0</v>
      </c>
      <c r="K136" s="41"/>
      <c r="L136" s="88">
        <f>IF(ISBLANK(K136),,VLOOKUP(K136,Classement_points[],2,FALSE)*Paramètres!$M$5)</f>
        <v>0</v>
      </c>
      <c r="M136" s="42"/>
      <c r="N136" s="88">
        <f>IF(ISBLANK(M136),,VLOOKUP(M136,Classement_points[],2,FALSE)*Paramètres!$M$6)</f>
        <v>0</v>
      </c>
      <c r="O136" s="89">
        <f t="shared" si="5"/>
        <v>57</v>
      </c>
      <c r="P136" s="90">
        <f>COUNTA(Tableau2[[#This Row],[Points]],Tableau2[[#This Row],[Clt2]],Tableau2[[#This Row],[Clt4]],Tableau2[[#This Row],[Clt6]])</f>
        <v>1</v>
      </c>
    </row>
    <row r="137" spans="1:16" x14ac:dyDescent="0.35">
      <c r="A137" s="91">
        <f t="shared" si="4"/>
        <v>132</v>
      </c>
      <c r="B137" s="37" t="s">
        <v>4072</v>
      </c>
      <c r="C137" s="37" t="s">
        <v>3715</v>
      </c>
      <c r="D137" s="37" t="s">
        <v>4073</v>
      </c>
      <c r="E137" s="37" t="s">
        <v>3963</v>
      </c>
      <c r="F137" s="52" t="s">
        <v>2956</v>
      </c>
      <c r="G137" s="92">
        <f>IF(ISBLANK(Tableau2[[#This Row],[Points]]),"",RANK(Tableau2[[#This Row],[Points]],H:H))</f>
        <v>128</v>
      </c>
      <c r="H137" s="37">
        <v>57</v>
      </c>
      <c r="I137" s="37"/>
      <c r="J137" s="88">
        <f>IF(ISBLANK(I137),,VLOOKUP(I137,Classement_points[],2,FALSE)*Paramètres!$M$4)</f>
        <v>0</v>
      </c>
      <c r="K137" s="41"/>
      <c r="L137" s="88">
        <f>IF(ISBLANK(K137),,VLOOKUP(K137,Classement_points[],2,FALSE)*Paramètres!$M$5)</f>
        <v>0</v>
      </c>
      <c r="M137" s="42"/>
      <c r="N137" s="88">
        <f>IF(ISBLANK(M137),,VLOOKUP(M137,Classement_points[],2,FALSE)*Paramètres!$M$6)</f>
        <v>0</v>
      </c>
      <c r="O137" s="89">
        <f t="shared" si="5"/>
        <v>57</v>
      </c>
      <c r="P137" s="90">
        <f>COUNTA(Tableau2[[#This Row],[Points]],Tableau2[[#This Row],[Clt2]],Tableau2[[#This Row],[Clt4]],Tableau2[[#This Row],[Clt6]])</f>
        <v>1</v>
      </c>
    </row>
    <row r="138" spans="1:16" x14ac:dyDescent="0.35">
      <c r="A138" s="91">
        <f t="shared" si="4"/>
        <v>134</v>
      </c>
      <c r="B138" s="37" t="s">
        <v>1413</v>
      </c>
      <c r="C138" s="37" t="s">
        <v>24</v>
      </c>
      <c r="D138" s="37" t="s">
        <v>1414</v>
      </c>
      <c r="E138" s="52" t="s">
        <v>653</v>
      </c>
      <c r="F138" s="52" t="s">
        <v>648</v>
      </c>
      <c r="G138" s="92">
        <f>IF(ISBLANK(Tableau2[[#This Row],[Points]]),"",RANK(Tableau2[[#This Row],[Points]],H:H))</f>
        <v>131</v>
      </c>
      <c r="H138" s="37">
        <v>55</v>
      </c>
      <c r="I138" s="37"/>
      <c r="J138" s="88">
        <f>IF(ISBLANK(I138),,VLOOKUP(I138,Classement_points[],2,FALSE)*Paramètres!$M$4)</f>
        <v>0</v>
      </c>
      <c r="K138" s="41"/>
      <c r="L138" s="88">
        <f>IF(ISBLANK(K138),,VLOOKUP(K138,Classement_points[],2,FALSE)*Paramètres!$M$5)</f>
        <v>0</v>
      </c>
      <c r="M138" s="42"/>
      <c r="N138" s="88">
        <f>IF(ISBLANK(M138),,VLOOKUP(M138,Classement_points[],2,FALSE)*Paramètres!$M$6)</f>
        <v>0</v>
      </c>
      <c r="O138" s="89">
        <f t="shared" si="5"/>
        <v>55</v>
      </c>
      <c r="P138" s="90">
        <f>COUNTA(Tableau2[[#This Row],[Points]],Tableau2[[#This Row],[Clt2]],Tableau2[[#This Row],[Clt4]],Tableau2[[#This Row],[Clt6]])</f>
        <v>1</v>
      </c>
    </row>
    <row r="139" spans="1:16" x14ac:dyDescent="0.35">
      <c r="A139" s="91">
        <f t="shared" si="4"/>
        <v>134</v>
      </c>
      <c r="B139" s="54" t="s">
        <v>824</v>
      </c>
      <c r="C139" s="54" t="s">
        <v>825</v>
      </c>
      <c r="D139" s="54" t="s">
        <v>826</v>
      </c>
      <c r="E139" s="54" t="s">
        <v>398</v>
      </c>
      <c r="F139" s="54" t="s">
        <v>714</v>
      </c>
      <c r="G139" s="92">
        <f>IF(ISBLANK(Tableau2[[#This Row],[Points]]),"",RANK(Tableau2[[#This Row],[Points]],H:H))</f>
        <v>131</v>
      </c>
      <c r="H139" s="37">
        <v>55</v>
      </c>
      <c r="I139" s="37"/>
      <c r="J139" s="88">
        <f>IF(ISBLANK(I139),,VLOOKUP(I139,Classement_points[],2,FALSE)*Paramètres!$M$4)</f>
        <v>0</v>
      </c>
      <c r="K139" s="41"/>
      <c r="L139" s="88">
        <f>IF(ISBLANK(K139),,VLOOKUP(K139,Classement_points[],2,FALSE)*Paramètres!$M$5)</f>
        <v>0</v>
      </c>
      <c r="M139" s="42"/>
      <c r="N139" s="88">
        <f>IF(ISBLANK(M139),,VLOOKUP(M139,Classement_points[],2,FALSE)*Paramètres!$M$6)</f>
        <v>0</v>
      </c>
      <c r="O139" s="89">
        <f t="shared" si="5"/>
        <v>55</v>
      </c>
      <c r="P139" s="90">
        <f>COUNTA(Tableau2[[#This Row],[Points]],Tableau2[[#This Row],[Clt2]],Tableau2[[#This Row],[Clt4]],Tableau2[[#This Row],[Clt6]])</f>
        <v>1</v>
      </c>
    </row>
    <row r="140" spans="1:16" x14ac:dyDescent="0.35">
      <c r="A140" s="91">
        <f t="shared" si="4"/>
        <v>134</v>
      </c>
      <c r="B140" s="37" t="s">
        <v>1576</v>
      </c>
      <c r="C140" s="37" t="s">
        <v>252</v>
      </c>
      <c r="D140" s="37" t="s">
        <v>1577</v>
      </c>
      <c r="E140" s="37" t="s">
        <v>702</v>
      </c>
      <c r="F140" s="52" t="s">
        <v>648</v>
      </c>
      <c r="G140" s="92">
        <f>IF(ISBLANK(Tableau2[[#This Row],[Points]]),"",RANK(Tableau2[[#This Row],[Points]],H:H))</f>
        <v>131</v>
      </c>
      <c r="H140" s="37">
        <v>55</v>
      </c>
      <c r="I140" s="37"/>
      <c r="J140" s="88">
        <f>IF(ISBLANK(I140),,VLOOKUP(I140,Classement_points[],2,FALSE)*Paramètres!$M$4)</f>
        <v>0</v>
      </c>
      <c r="K140" s="41"/>
      <c r="L140" s="88">
        <f>IF(ISBLANK(K140),,VLOOKUP(K140,Classement_points[],2,FALSE)*Paramètres!$M$5)</f>
        <v>0</v>
      </c>
      <c r="M140" s="42"/>
      <c r="N140" s="88">
        <f>IF(ISBLANK(M140),,VLOOKUP(M140,Classement_points[],2,FALSE)*Paramètres!$M$6)</f>
        <v>0</v>
      </c>
      <c r="O140" s="89">
        <f t="shared" si="5"/>
        <v>55</v>
      </c>
      <c r="P140" s="90">
        <f>COUNTA(Tableau2[[#This Row],[Points]],Tableau2[[#This Row],[Clt2]],Tableau2[[#This Row],[Clt4]],Tableau2[[#This Row],[Clt6]])</f>
        <v>1</v>
      </c>
    </row>
    <row r="141" spans="1:16" x14ac:dyDescent="0.35">
      <c r="A141" s="91">
        <f t="shared" si="4"/>
        <v>137</v>
      </c>
      <c r="B141" s="37" t="s">
        <v>3077</v>
      </c>
      <c r="C141" s="37" t="s">
        <v>493</v>
      </c>
      <c r="D141" s="37" t="s">
        <v>3078</v>
      </c>
      <c r="E141" s="37" t="s">
        <v>2945</v>
      </c>
      <c r="F141" s="37" t="s">
        <v>2957</v>
      </c>
      <c r="G141" s="92">
        <f>IF(ISBLANK(Tableau2[[#This Row],[Points]]),"",RANK(Tableau2[[#This Row],[Points]],H:H))</f>
        <v>134</v>
      </c>
      <c r="H141" s="37">
        <v>54</v>
      </c>
      <c r="I141" s="37"/>
      <c r="J141" s="88">
        <f>IF(ISBLANK(I141),,VLOOKUP(I141,Classement_points[],2,FALSE)*Paramètres!$M$4)</f>
        <v>0</v>
      </c>
      <c r="K141" s="41"/>
      <c r="L141" s="88">
        <f>IF(ISBLANK(K141),,VLOOKUP(K141,Classement_points[],2,FALSE)*Paramètres!$M$5)</f>
        <v>0</v>
      </c>
      <c r="M141" s="42"/>
      <c r="N141" s="88">
        <f>IF(ISBLANK(M141),,VLOOKUP(M141,Classement_points[],2,FALSE)*Paramètres!$M$6)</f>
        <v>0</v>
      </c>
      <c r="O141" s="89">
        <f t="shared" si="5"/>
        <v>54</v>
      </c>
      <c r="P141" s="90">
        <f>COUNTA(Tableau2[[#This Row],[Points]],Tableau2[[#This Row],[Clt2]],Tableau2[[#This Row],[Clt4]],Tableau2[[#This Row],[Clt6]])</f>
        <v>1</v>
      </c>
    </row>
    <row r="142" spans="1:16" x14ac:dyDescent="0.35">
      <c r="A142" s="91">
        <f t="shared" si="4"/>
        <v>138</v>
      </c>
      <c r="B142" s="54" t="s">
        <v>891</v>
      </c>
      <c r="C142" s="54" t="s">
        <v>892</v>
      </c>
      <c r="D142" s="54" t="s">
        <v>893</v>
      </c>
      <c r="E142" s="54" t="s">
        <v>39</v>
      </c>
      <c r="F142" s="54" t="s">
        <v>714</v>
      </c>
      <c r="G142" s="92" t="str">
        <f>IF(ISBLANK(Tableau2[[#This Row],[Points]]),"",RANK(Tableau2[[#This Row],[Points]],H:H))</f>
        <v/>
      </c>
      <c r="H142" s="37"/>
      <c r="I142" s="37">
        <v>33</v>
      </c>
      <c r="J142" s="88">
        <f>IF(ISBLANK(I142),,VLOOKUP(I142,Classement_points[],2,FALSE)*Paramètres!$M$4)</f>
        <v>16.5</v>
      </c>
      <c r="K142" s="41">
        <v>43</v>
      </c>
      <c r="L142" s="88">
        <f>IF(ISBLANK(K142),,VLOOKUP(K142,Classement_points[],2,FALSE)*Paramètres!$M$5)</f>
        <v>20</v>
      </c>
      <c r="M142" s="42">
        <v>39</v>
      </c>
      <c r="N142" s="88">
        <f>IF(ISBLANK(M142),,VLOOKUP(M142,Classement_points[],2,FALSE)*Paramètres!$M$6)</f>
        <v>15</v>
      </c>
      <c r="O142" s="89">
        <f t="shared" si="5"/>
        <v>51.5</v>
      </c>
      <c r="P142" s="90">
        <f>COUNTA(Tableau2[[#This Row],[Points]],Tableau2[[#This Row],[Clt2]],Tableau2[[#This Row],[Clt4]],Tableau2[[#This Row],[Clt6]])</f>
        <v>3</v>
      </c>
    </row>
    <row r="143" spans="1:16" x14ac:dyDescent="0.35">
      <c r="A143" s="91">
        <f t="shared" si="4"/>
        <v>139</v>
      </c>
      <c r="B143" s="37" t="s">
        <v>4154</v>
      </c>
      <c r="C143" s="37" t="s">
        <v>271</v>
      </c>
      <c r="D143" s="37" t="s">
        <v>4155</v>
      </c>
      <c r="E143" s="37" t="s">
        <v>3976</v>
      </c>
      <c r="F143" s="52" t="s">
        <v>2956</v>
      </c>
      <c r="G143" s="92">
        <f>IF(ISBLANK(Tableau2[[#This Row],[Points]]),"",RANK(Tableau2[[#This Row],[Points]],H:H))</f>
        <v>135</v>
      </c>
      <c r="H143" s="37">
        <v>50</v>
      </c>
      <c r="I143" s="37"/>
      <c r="J143" s="88">
        <f>IF(ISBLANK(I143),,VLOOKUP(I143,Classement_points[],2,FALSE)*Paramètres!$M$4)</f>
        <v>0</v>
      </c>
      <c r="K143" s="41"/>
      <c r="L143" s="88">
        <f>IF(ISBLANK(K143),,VLOOKUP(K143,Classement_points[],2,FALSE)*Paramètres!$M$5)</f>
        <v>0</v>
      </c>
      <c r="M143" s="42"/>
      <c r="N143" s="88">
        <f>IF(ISBLANK(M143),,VLOOKUP(M143,Classement_points[],2,FALSE)*Paramètres!$M$6)</f>
        <v>0</v>
      </c>
      <c r="O143" s="89">
        <f t="shared" si="5"/>
        <v>50</v>
      </c>
      <c r="P143" s="90">
        <f>COUNTA(Tableau2[[#This Row],[Points]],Tableau2[[#This Row],[Clt2]],Tableau2[[#This Row],[Clt4]],Tableau2[[#This Row],[Clt6]])</f>
        <v>1</v>
      </c>
    </row>
    <row r="144" spans="1:16" x14ac:dyDescent="0.35">
      <c r="A144" s="91">
        <f t="shared" si="4"/>
        <v>140</v>
      </c>
      <c r="B144" s="55"/>
      <c r="C144" s="56" t="s">
        <v>493</v>
      </c>
      <c r="D144" s="56" t="s">
        <v>4891</v>
      </c>
      <c r="E144" s="56" t="s">
        <v>4046</v>
      </c>
      <c r="F144" s="56" t="s">
        <v>2956</v>
      </c>
      <c r="G144" s="92">
        <f>IF(ISBLANK(Tableau2[[#This Row],[Points]]),"",RANK(Tableau2[[#This Row],[Points]],H:H))</f>
        <v>147</v>
      </c>
      <c r="H144" s="37">
        <v>32</v>
      </c>
      <c r="I144" s="37">
        <v>41</v>
      </c>
      <c r="J144" s="88">
        <f>IF(ISBLANK(I144),,VLOOKUP(I144,Classement_points[],2,FALSE)*Paramètres!$M$4)</f>
        <v>15</v>
      </c>
      <c r="K144" s="41"/>
      <c r="L144" s="88">
        <f>IF(ISBLANK(K144),,VLOOKUP(K144,Classement_points[],2,FALSE)*Paramètres!$M$5)</f>
        <v>0</v>
      </c>
      <c r="M144" s="42"/>
      <c r="N144" s="88">
        <f>IF(ISBLANK(M144),,VLOOKUP(M144,Classement_points[],2,FALSE)*Paramètres!$M$6)</f>
        <v>0</v>
      </c>
      <c r="O144" s="89">
        <f t="shared" si="5"/>
        <v>47</v>
      </c>
      <c r="P144" s="90">
        <f>COUNTA(Tableau2[[#This Row],[Points]],Tableau2[[#This Row],[Clt2]],Tableau2[[#This Row],[Clt4]],Tableau2[[#This Row],[Clt6]])</f>
        <v>2</v>
      </c>
    </row>
    <row r="145" spans="1:16" x14ac:dyDescent="0.35">
      <c r="A145" s="91">
        <f t="shared" si="4"/>
        <v>141</v>
      </c>
      <c r="B145" s="37" t="s">
        <v>1601</v>
      </c>
      <c r="C145" s="37" t="s">
        <v>1602</v>
      </c>
      <c r="D145" s="37" t="s">
        <v>1603</v>
      </c>
      <c r="E145" s="37" t="s">
        <v>683</v>
      </c>
      <c r="F145" s="52" t="s">
        <v>648</v>
      </c>
      <c r="G145" s="92">
        <f>IF(ISBLANK(Tableau2[[#This Row],[Points]]),"",RANK(Tableau2[[#This Row],[Points]],H:H))</f>
        <v>136</v>
      </c>
      <c r="H145" s="37">
        <v>46</v>
      </c>
      <c r="I145" s="37"/>
      <c r="J145" s="88">
        <f>IF(ISBLANK(I145),,VLOOKUP(I145,Classement_points[],2,FALSE)*Paramètres!$M$4)</f>
        <v>0</v>
      </c>
      <c r="K145" s="41"/>
      <c r="L145" s="88">
        <f>IF(ISBLANK(K145),,VLOOKUP(K145,Classement_points[],2,FALSE)*Paramètres!$M$5)</f>
        <v>0</v>
      </c>
      <c r="M145" s="42"/>
      <c r="N145" s="88">
        <f>IF(ISBLANK(M145),,VLOOKUP(M145,Classement_points[],2,FALSE)*Paramètres!$M$6)</f>
        <v>0</v>
      </c>
      <c r="O145" s="89">
        <f t="shared" si="5"/>
        <v>46</v>
      </c>
      <c r="P145" s="90">
        <f>COUNTA(Tableau2[[#This Row],[Points]],Tableau2[[#This Row],[Clt2]],Tableau2[[#This Row],[Clt4]],Tableau2[[#This Row],[Clt6]])</f>
        <v>1</v>
      </c>
    </row>
    <row r="146" spans="1:16" x14ac:dyDescent="0.35">
      <c r="A146" s="91">
        <f t="shared" si="4"/>
        <v>141</v>
      </c>
      <c r="B146" s="54" t="s">
        <v>827</v>
      </c>
      <c r="C146" s="54" t="s">
        <v>67</v>
      </c>
      <c r="D146" s="54" t="s">
        <v>828</v>
      </c>
      <c r="E146" s="54" t="s">
        <v>40</v>
      </c>
      <c r="F146" s="54" t="s">
        <v>714</v>
      </c>
      <c r="G146" s="92">
        <f>IF(ISBLANK(Tableau2[[#This Row],[Points]]),"",RANK(Tableau2[[#This Row],[Points]],H:H))</f>
        <v>136</v>
      </c>
      <c r="H146" s="37">
        <v>46</v>
      </c>
      <c r="I146" s="37"/>
      <c r="J146" s="88">
        <f>IF(ISBLANK(I146),,VLOOKUP(I146,Classement_points[],2,FALSE)*Paramètres!$M$4)</f>
        <v>0</v>
      </c>
      <c r="K146" s="41"/>
      <c r="L146" s="88">
        <f>IF(ISBLANK(K146),,VLOOKUP(K146,Classement_points[],2,FALSE)*Paramètres!$M$5)</f>
        <v>0</v>
      </c>
      <c r="M146" s="42"/>
      <c r="N146" s="88">
        <f>IF(ISBLANK(M146),,VLOOKUP(M146,Classement_points[],2,FALSE)*Paramètres!$M$6)</f>
        <v>0</v>
      </c>
      <c r="O146" s="89">
        <f t="shared" si="5"/>
        <v>46</v>
      </c>
      <c r="P146" s="90">
        <f>COUNTA(Tableau2[[#This Row],[Points]],Tableau2[[#This Row],[Clt2]],Tableau2[[#This Row],[Clt4]],Tableau2[[#This Row],[Clt6]])</f>
        <v>1</v>
      </c>
    </row>
    <row r="147" spans="1:16" x14ac:dyDescent="0.35">
      <c r="A147" s="91">
        <f t="shared" si="4"/>
        <v>141</v>
      </c>
      <c r="B147" s="37" t="s">
        <v>4120</v>
      </c>
      <c r="C147" s="37" t="s">
        <v>47</v>
      </c>
      <c r="D147" s="37" t="s">
        <v>4121</v>
      </c>
      <c r="E147" s="37" t="s">
        <v>3943</v>
      </c>
      <c r="F147" s="52" t="s">
        <v>2956</v>
      </c>
      <c r="G147" s="92">
        <f>IF(ISBLANK(Tableau2[[#This Row],[Points]]),"",RANK(Tableau2[[#This Row],[Points]],H:H))</f>
        <v>136</v>
      </c>
      <c r="H147" s="37">
        <v>46</v>
      </c>
      <c r="I147" s="37"/>
      <c r="J147" s="88">
        <f>IF(ISBLANK(I147),,VLOOKUP(I147,Classement_points[],2,FALSE)*Paramètres!$M$4)</f>
        <v>0</v>
      </c>
      <c r="K147" s="41"/>
      <c r="L147" s="88">
        <f>IF(ISBLANK(K147),,VLOOKUP(K147,Classement_points[],2,FALSE)*Paramètres!$M$5)</f>
        <v>0</v>
      </c>
      <c r="M147" s="42"/>
      <c r="N147" s="88">
        <f>IF(ISBLANK(M147),,VLOOKUP(M147,Classement_points[],2,FALSE)*Paramètres!$M$6)</f>
        <v>0</v>
      </c>
      <c r="O147" s="89">
        <f t="shared" si="5"/>
        <v>46</v>
      </c>
      <c r="P147" s="90">
        <f>COUNTA(Tableau2[[#This Row],[Points]],Tableau2[[#This Row],[Clt2]],Tableau2[[#This Row],[Clt4]],Tableau2[[#This Row],[Clt6]])</f>
        <v>1</v>
      </c>
    </row>
    <row r="148" spans="1:16" x14ac:dyDescent="0.35">
      <c r="A148" s="91">
        <f t="shared" si="4"/>
        <v>144</v>
      </c>
      <c r="B148" s="37" t="s">
        <v>3086</v>
      </c>
      <c r="C148" s="37" t="s">
        <v>239</v>
      </c>
      <c r="D148" s="37" t="s">
        <v>3087</v>
      </c>
      <c r="E148" s="37" t="s">
        <v>2927</v>
      </c>
      <c r="F148" s="37" t="s">
        <v>2957</v>
      </c>
      <c r="G148" s="92">
        <f>IF(ISBLANK(Tableau2[[#This Row],[Points]]),"",RANK(Tableau2[[#This Row],[Points]],H:H))</f>
        <v>139</v>
      </c>
      <c r="H148" s="37">
        <v>42</v>
      </c>
      <c r="I148" s="37"/>
      <c r="J148" s="88">
        <f>IF(ISBLANK(I148),,VLOOKUP(I148,Classement_points[],2,FALSE)*Paramètres!$M$4)</f>
        <v>0</v>
      </c>
      <c r="K148" s="41"/>
      <c r="L148" s="88">
        <f>IF(ISBLANK(K148),,VLOOKUP(K148,Classement_points[],2,FALSE)*Paramètres!$M$5)</f>
        <v>0</v>
      </c>
      <c r="M148" s="42"/>
      <c r="N148" s="88">
        <f>IF(ISBLANK(M148),,VLOOKUP(M148,Classement_points[],2,FALSE)*Paramètres!$M$6)</f>
        <v>0</v>
      </c>
      <c r="O148" s="89">
        <f t="shared" si="5"/>
        <v>42</v>
      </c>
      <c r="P148" s="90">
        <f>COUNTA(Tableau2[[#This Row],[Points]],Tableau2[[#This Row],[Clt2]],Tableau2[[#This Row],[Clt4]],Tableau2[[#This Row],[Clt6]])</f>
        <v>1</v>
      </c>
    </row>
    <row r="149" spans="1:16" x14ac:dyDescent="0.35">
      <c r="A149" s="91">
        <f t="shared" si="4"/>
        <v>144</v>
      </c>
      <c r="B149" s="37" t="s">
        <v>4147</v>
      </c>
      <c r="C149" s="37" t="s">
        <v>4148</v>
      </c>
      <c r="D149" s="37" t="s">
        <v>4149</v>
      </c>
      <c r="E149" s="37" t="s">
        <v>4103</v>
      </c>
      <c r="F149" s="52" t="s">
        <v>2956</v>
      </c>
      <c r="G149" s="92">
        <f>IF(ISBLANK(Tableau2[[#This Row],[Points]]),"",RANK(Tableau2[[#This Row],[Points]],H:H))</f>
        <v>139</v>
      </c>
      <c r="H149" s="37">
        <v>42</v>
      </c>
      <c r="I149" s="37"/>
      <c r="J149" s="88">
        <f>IF(ISBLANK(I149),,VLOOKUP(I149,Classement_points[],2,FALSE)*Paramètres!$M$4)</f>
        <v>0</v>
      </c>
      <c r="K149" s="41"/>
      <c r="L149" s="88">
        <f>IF(ISBLANK(K149),,VLOOKUP(K149,Classement_points[],2,FALSE)*Paramètres!$M$5)</f>
        <v>0</v>
      </c>
      <c r="M149" s="42"/>
      <c r="N149" s="88">
        <f>IF(ISBLANK(M149),,VLOOKUP(M149,Classement_points[],2,FALSE)*Paramètres!$M$6)</f>
        <v>0</v>
      </c>
      <c r="O149" s="89">
        <f t="shared" si="5"/>
        <v>42</v>
      </c>
      <c r="P149" s="90">
        <f>COUNTA(Tableau2[[#This Row],[Points]],Tableau2[[#This Row],[Clt2]],Tableau2[[#This Row],[Clt4]],Tableau2[[#This Row],[Clt6]])</f>
        <v>1</v>
      </c>
    </row>
    <row r="150" spans="1:16" x14ac:dyDescent="0.35">
      <c r="A150" s="91">
        <f t="shared" si="4"/>
        <v>144</v>
      </c>
      <c r="B150" s="37" t="s">
        <v>4052</v>
      </c>
      <c r="C150" s="37" t="s">
        <v>952</v>
      </c>
      <c r="D150" s="37" t="s">
        <v>4053</v>
      </c>
      <c r="E150" s="37" t="s">
        <v>3956</v>
      </c>
      <c r="F150" s="52" t="s">
        <v>2956</v>
      </c>
      <c r="G150" s="92" t="str">
        <f>IF(ISBLANK(Tableau2[[#This Row],[Points]]),"",RANK(Tableau2[[#This Row],[Points]],H:H))</f>
        <v/>
      </c>
      <c r="H150" s="37"/>
      <c r="I150" s="37">
        <v>26</v>
      </c>
      <c r="J150" s="88">
        <f>IF(ISBLANK(I150),,VLOOKUP(I150,Classement_points[],2,FALSE)*Paramètres!$M$4)</f>
        <v>27</v>
      </c>
      <c r="K150" s="41"/>
      <c r="L150" s="88">
        <f>IF(ISBLANK(K150),,VLOOKUP(K150,Classement_points[],2,FALSE)*Paramètres!$M$5)</f>
        <v>0</v>
      </c>
      <c r="M150" s="42">
        <v>53</v>
      </c>
      <c r="N150" s="88">
        <f>IF(ISBLANK(M150),,VLOOKUP(M150,Classement_points[],2,FALSE)*Paramètres!$M$6)</f>
        <v>15</v>
      </c>
      <c r="O150" s="89">
        <f t="shared" si="5"/>
        <v>42</v>
      </c>
      <c r="P150" s="90">
        <f>COUNTA(Tableau2[[#This Row],[Points]],Tableau2[[#This Row],[Clt2]],Tableau2[[#This Row],[Clt4]],Tableau2[[#This Row],[Clt6]])</f>
        <v>2</v>
      </c>
    </row>
    <row r="151" spans="1:16" x14ac:dyDescent="0.35">
      <c r="A151" s="91">
        <f t="shared" si="4"/>
        <v>147</v>
      </c>
      <c r="B151" s="54" t="s">
        <v>504</v>
      </c>
      <c r="C151" s="54" t="s">
        <v>505</v>
      </c>
      <c r="D151" s="54" t="s">
        <v>506</v>
      </c>
      <c r="E151" s="54" t="s">
        <v>16</v>
      </c>
      <c r="F151" s="54" t="s">
        <v>714</v>
      </c>
      <c r="G151" s="92">
        <f>IF(ISBLANK(Tableau2[[#This Row],[Points]]),"",RANK(Tableau2[[#This Row],[Points]],H:H))</f>
        <v>141</v>
      </c>
      <c r="H151" s="37">
        <v>40</v>
      </c>
      <c r="I151" s="37"/>
      <c r="J151" s="88">
        <f>IF(ISBLANK(I151),,VLOOKUP(I151,Classement_points[],2,FALSE)*Paramètres!$M$4)</f>
        <v>0</v>
      </c>
      <c r="K151" s="41"/>
      <c r="L151" s="88">
        <f>IF(ISBLANK(K151),,VLOOKUP(K151,Classement_points[],2,FALSE)*Paramètres!$M$5)</f>
        <v>0</v>
      </c>
      <c r="M151" s="42"/>
      <c r="N151" s="88">
        <f>IF(ISBLANK(M151),,VLOOKUP(M151,Classement_points[],2,FALSE)*Paramètres!$M$6)</f>
        <v>0</v>
      </c>
      <c r="O151" s="89">
        <f t="shared" si="5"/>
        <v>40</v>
      </c>
      <c r="P151" s="90">
        <f>COUNTA(Tableau2[[#This Row],[Points]],Tableau2[[#This Row],[Clt2]],Tableau2[[#This Row],[Clt4]],Tableau2[[#This Row],[Clt6]])</f>
        <v>1</v>
      </c>
    </row>
    <row r="152" spans="1:16" x14ac:dyDescent="0.35">
      <c r="A152" s="91">
        <f t="shared" si="4"/>
        <v>148</v>
      </c>
      <c r="B152" s="37" t="s">
        <v>3066</v>
      </c>
      <c r="C152" s="37" t="s">
        <v>3067</v>
      </c>
      <c r="D152" s="37" t="s">
        <v>3068</v>
      </c>
      <c r="E152" s="37" t="s">
        <v>2919</v>
      </c>
      <c r="F152" s="37" t="s">
        <v>2957</v>
      </c>
      <c r="G152" s="92" t="str">
        <f>IF(ISBLANK(Tableau2[[#This Row],[Points]]),"",RANK(Tableau2[[#This Row],[Points]],H:H))</f>
        <v/>
      </c>
      <c r="H152" s="37"/>
      <c r="I152" s="37">
        <v>18</v>
      </c>
      <c r="J152" s="88">
        <f>IF(ISBLANK(I152),,VLOOKUP(I152,Classement_points[],2,FALSE)*Paramètres!$M$4)</f>
        <v>39</v>
      </c>
      <c r="K152" s="41">
        <v>0</v>
      </c>
      <c r="L152" s="88">
        <f>IF(ISBLANK(K152),,VLOOKUP(K152,Classement_points[],2,FALSE)*Paramètres!$M$5)</f>
        <v>0</v>
      </c>
      <c r="M152" s="42"/>
      <c r="N152" s="88">
        <f>IF(ISBLANK(M152),,VLOOKUP(M152,Classement_points[],2,FALSE)*Paramètres!$M$6)</f>
        <v>0</v>
      </c>
      <c r="O152" s="89">
        <f t="shared" si="5"/>
        <v>39</v>
      </c>
      <c r="P152" s="90">
        <f>COUNTA(Tableau2[[#This Row],[Points]],Tableau2[[#This Row],[Clt2]],Tableau2[[#This Row],[Clt4]],Tableau2[[#This Row],[Clt6]])</f>
        <v>2</v>
      </c>
    </row>
    <row r="153" spans="1:16" x14ac:dyDescent="0.35">
      <c r="A153" s="91">
        <f t="shared" si="4"/>
        <v>149</v>
      </c>
      <c r="B153" s="37" t="s">
        <v>3201</v>
      </c>
      <c r="C153" s="37" t="s">
        <v>255</v>
      </c>
      <c r="D153" s="37" t="s">
        <v>3202</v>
      </c>
      <c r="E153" s="37" t="s">
        <v>2945</v>
      </c>
      <c r="F153" s="37" t="s">
        <v>2957</v>
      </c>
      <c r="G153" s="92">
        <f>IF(ISBLANK(Tableau2[[#This Row],[Points]]),"",RANK(Tableau2[[#This Row],[Points]],H:H))</f>
        <v>143</v>
      </c>
      <c r="H153" s="37">
        <v>37</v>
      </c>
      <c r="I153" s="37"/>
      <c r="J153" s="88">
        <f>IF(ISBLANK(I153),,VLOOKUP(I153,Classement_points[],2,FALSE)*Paramètres!$M$4)</f>
        <v>0</v>
      </c>
      <c r="K153" s="41"/>
      <c r="L153" s="88">
        <f>IF(ISBLANK(K153),,VLOOKUP(K153,Classement_points[],2,FALSE)*Paramètres!$M$5)</f>
        <v>0</v>
      </c>
      <c r="M153" s="42"/>
      <c r="N153" s="88">
        <f>IF(ISBLANK(M153),,VLOOKUP(M153,Classement_points[],2,FALSE)*Paramètres!$M$6)</f>
        <v>0</v>
      </c>
      <c r="O153" s="89">
        <f t="shared" si="5"/>
        <v>37</v>
      </c>
      <c r="P153" s="90">
        <f>COUNTA(Tableau2[[#This Row],[Points]],Tableau2[[#This Row],[Clt2]],Tableau2[[#This Row],[Clt4]],Tableau2[[#This Row],[Clt6]])</f>
        <v>1</v>
      </c>
    </row>
    <row r="154" spans="1:16" x14ac:dyDescent="0.35">
      <c r="A154" s="91">
        <f t="shared" si="4"/>
        <v>149</v>
      </c>
      <c r="B154" s="54" t="s">
        <v>485</v>
      </c>
      <c r="C154" s="54" t="s">
        <v>81</v>
      </c>
      <c r="D154" s="54" t="s">
        <v>486</v>
      </c>
      <c r="E154" s="54" t="s">
        <v>16</v>
      </c>
      <c r="F154" s="54" t="s">
        <v>714</v>
      </c>
      <c r="G154" s="92">
        <f>IF(ISBLANK(Tableau2[[#This Row],[Points]]),"",RANK(Tableau2[[#This Row],[Points]],H:H))</f>
        <v>143</v>
      </c>
      <c r="H154" s="37">
        <v>37</v>
      </c>
      <c r="I154" s="37"/>
      <c r="J154" s="88">
        <f>IF(ISBLANK(I154),,VLOOKUP(I154,Classement_points[],2,FALSE)*Paramètres!$M$4)</f>
        <v>0</v>
      </c>
      <c r="K154" s="41"/>
      <c r="L154" s="88">
        <f>IF(ISBLANK(K154),,VLOOKUP(K154,Classement_points[],2,FALSE)*Paramètres!$M$5)</f>
        <v>0</v>
      </c>
      <c r="M154" s="42"/>
      <c r="N154" s="88">
        <f>IF(ISBLANK(M154),,VLOOKUP(M154,Classement_points[],2,FALSE)*Paramètres!$M$6)</f>
        <v>0</v>
      </c>
      <c r="O154" s="89">
        <f t="shared" si="5"/>
        <v>37</v>
      </c>
      <c r="P154" s="90">
        <f>COUNTA(Tableau2[[#This Row],[Points]],Tableau2[[#This Row],[Clt2]],Tableau2[[#This Row],[Clt4]],Tableau2[[#This Row],[Clt6]])</f>
        <v>1</v>
      </c>
    </row>
    <row r="155" spans="1:16" x14ac:dyDescent="0.35">
      <c r="A155" s="91">
        <f t="shared" si="4"/>
        <v>149</v>
      </c>
      <c r="B155" s="37" t="s">
        <v>1460</v>
      </c>
      <c r="C155" s="37" t="s">
        <v>1461</v>
      </c>
      <c r="D155" s="37" t="s">
        <v>1462</v>
      </c>
      <c r="E155" s="52" t="s">
        <v>653</v>
      </c>
      <c r="F155" s="52" t="s">
        <v>648</v>
      </c>
      <c r="G155" s="92">
        <f>IF(ISBLANK(Tableau2[[#This Row],[Points]]),"",RANK(Tableau2[[#This Row],[Points]],H:H))</f>
        <v>143</v>
      </c>
      <c r="H155" s="37">
        <v>37</v>
      </c>
      <c r="I155" s="37"/>
      <c r="J155" s="88">
        <f>IF(ISBLANK(I155),,VLOOKUP(I155,Classement_points[],2,FALSE)*Paramètres!$M$4)</f>
        <v>0</v>
      </c>
      <c r="K155" s="41"/>
      <c r="L155" s="88">
        <f>IF(ISBLANK(K155),,VLOOKUP(K155,Classement_points[],2,FALSE)*Paramètres!$M$5)</f>
        <v>0</v>
      </c>
      <c r="M155" s="42"/>
      <c r="N155" s="88">
        <f>IF(ISBLANK(M155),,VLOOKUP(M155,Classement_points[],2,FALSE)*Paramètres!$M$6)</f>
        <v>0</v>
      </c>
      <c r="O155" s="89">
        <f t="shared" si="5"/>
        <v>37</v>
      </c>
      <c r="P155" s="90">
        <f>COUNTA(Tableau2[[#This Row],[Points]],Tableau2[[#This Row],[Clt2]],Tableau2[[#This Row],[Clt4]],Tableau2[[#This Row],[Clt6]])</f>
        <v>1</v>
      </c>
    </row>
    <row r="156" spans="1:16" x14ac:dyDescent="0.35">
      <c r="A156" s="91">
        <f t="shared" si="4"/>
        <v>152</v>
      </c>
      <c r="B156" s="54" t="s">
        <v>856</v>
      </c>
      <c r="C156" s="54" t="s">
        <v>857</v>
      </c>
      <c r="D156" s="54" t="s">
        <v>858</v>
      </c>
      <c r="E156" s="54" t="s">
        <v>14</v>
      </c>
      <c r="F156" s="54" t="s">
        <v>714</v>
      </c>
      <c r="G156" s="92">
        <f>IF(ISBLANK(Tableau2[[#This Row],[Points]]),"",RANK(Tableau2[[#This Row],[Points]],H:H))</f>
        <v>146</v>
      </c>
      <c r="H156" s="37">
        <v>35</v>
      </c>
      <c r="I156" s="37"/>
      <c r="J156" s="88">
        <f>IF(ISBLANK(I156),,VLOOKUP(I156,Classement_points[],2,FALSE)*Paramètres!$M$4)</f>
        <v>0</v>
      </c>
      <c r="K156" s="41"/>
      <c r="L156" s="88">
        <f>IF(ISBLANK(K156),,VLOOKUP(K156,Classement_points[],2,FALSE)*Paramètres!$M$5)</f>
        <v>0</v>
      </c>
      <c r="M156" s="42"/>
      <c r="N156" s="88">
        <f>IF(ISBLANK(M156),,VLOOKUP(M156,Classement_points[],2,FALSE)*Paramètres!$M$6)</f>
        <v>0</v>
      </c>
      <c r="O156" s="89">
        <f t="shared" si="5"/>
        <v>35</v>
      </c>
      <c r="P156" s="90">
        <f>COUNTA(Tableau2[[#This Row],[Points]],Tableau2[[#This Row],[Clt2]],Tableau2[[#This Row],[Clt4]],Tableau2[[#This Row],[Clt6]])</f>
        <v>1</v>
      </c>
    </row>
    <row r="157" spans="1:16" x14ac:dyDescent="0.35">
      <c r="A157" s="91">
        <f t="shared" si="4"/>
        <v>152</v>
      </c>
      <c r="B157" s="54" t="s">
        <v>799</v>
      </c>
      <c r="C157" s="54" t="s">
        <v>800</v>
      </c>
      <c r="D157" s="54" t="s">
        <v>163</v>
      </c>
      <c r="E157" s="54" t="s">
        <v>161</v>
      </c>
      <c r="F157" s="54" t="s">
        <v>714</v>
      </c>
      <c r="G157" s="92" t="str">
        <f>IF(ISBLANK(Tableau2[[#This Row],[Points]]),"",RANK(Tableau2[[#This Row],[Points]],H:H))</f>
        <v/>
      </c>
      <c r="H157" s="37"/>
      <c r="I157" s="37"/>
      <c r="J157" s="88">
        <f>IF(ISBLANK(I157),,VLOOKUP(I157,Classement_points[],2,FALSE)*Paramètres!$M$4)</f>
        <v>0</v>
      </c>
      <c r="K157" s="41">
        <v>55</v>
      </c>
      <c r="L157" s="88">
        <f>IF(ISBLANK(K157),,VLOOKUP(K157,Classement_points[],2,FALSE)*Paramètres!$M$5)</f>
        <v>20</v>
      </c>
      <c r="M157" s="42">
        <v>52</v>
      </c>
      <c r="N157" s="88">
        <f>IF(ISBLANK(M157),,VLOOKUP(M157,Classement_points[],2,FALSE)*Paramètres!$M$6)</f>
        <v>15</v>
      </c>
      <c r="O157" s="89">
        <f t="shared" si="5"/>
        <v>35</v>
      </c>
      <c r="P157" s="90">
        <f>COUNTA(Tableau2[[#This Row],[Points]],Tableau2[[#This Row],[Clt2]],Tableau2[[#This Row],[Clt4]],Tableau2[[#This Row],[Clt6]])</f>
        <v>2</v>
      </c>
    </row>
    <row r="158" spans="1:16" x14ac:dyDescent="0.35">
      <c r="A158" s="91">
        <f t="shared" si="4"/>
        <v>154</v>
      </c>
      <c r="B158" s="54" t="s">
        <v>896</v>
      </c>
      <c r="C158" s="54" t="s">
        <v>115</v>
      </c>
      <c r="D158" s="54" t="s">
        <v>897</v>
      </c>
      <c r="E158" s="54" t="s">
        <v>380</v>
      </c>
      <c r="F158" s="54" t="s">
        <v>714</v>
      </c>
      <c r="G158" s="92">
        <f>IF(ISBLANK(Tableau2[[#This Row],[Points]]),"",RANK(Tableau2[[#This Row],[Points]],H:H))</f>
        <v>148</v>
      </c>
      <c r="H158" s="37">
        <v>31</v>
      </c>
      <c r="I158" s="37"/>
      <c r="J158" s="88">
        <f>IF(ISBLANK(I158),,VLOOKUP(I158,Classement_points[],2,FALSE)*Paramètres!$M$4)</f>
        <v>0</v>
      </c>
      <c r="K158" s="41"/>
      <c r="L158" s="88">
        <f>IF(ISBLANK(K158),,VLOOKUP(K158,Classement_points[],2,FALSE)*Paramètres!$M$5)</f>
        <v>0</v>
      </c>
      <c r="M158" s="42"/>
      <c r="N158" s="88">
        <f>IF(ISBLANK(M158),,VLOOKUP(M158,Classement_points[],2,FALSE)*Paramètres!$M$6)</f>
        <v>0</v>
      </c>
      <c r="O158" s="89">
        <f t="shared" si="5"/>
        <v>31</v>
      </c>
      <c r="P158" s="90">
        <f>COUNTA(Tableau2[[#This Row],[Points]],Tableau2[[#This Row],[Clt2]],Tableau2[[#This Row],[Clt4]],Tableau2[[#This Row],[Clt6]])</f>
        <v>1</v>
      </c>
    </row>
    <row r="159" spans="1:16" x14ac:dyDescent="0.35">
      <c r="A159" s="91">
        <f t="shared" si="4"/>
        <v>155</v>
      </c>
      <c r="B159" s="37" t="s">
        <v>4139</v>
      </c>
      <c r="C159" s="37" t="s">
        <v>88</v>
      </c>
      <c r="D159" s="37" t="s">
        <v>4140</v>
      </c>
      <c r="E159" s="37" t="s">
        <v>3998</v>
      </c>
      <c r="F159" s="52" t="s">
        <v>2956</v>
      </c>
      <c r="G159" s="92" t="str">
        <f>IF(ISBLANK(Tableau2[[#This Row],[Points]]),"",RANK(Tableau2[[#This Row],[Points]],H:H))</f>
        <v/>
      </c>
      <c r="H159" s="37"/>
      <c r="I159" s="37"/>
      <c r="J159" s="88">
        <f>IF(ISBLANK(I159),,VLOOKUP(I159,Classement_points[],2,FALSE)*Paramètres!$M$4)</f>
        <v>0</v>
      </c>
      <c r="K159" s="41"/>
      <c r="L159" s="88">
        <f>IF(ISBLANK(K159),,VLOOKUP(K159,Classement_points[],2,FALSE)*Paramètres!$M$5)</f>
        <v>0</v>
      </c>
      <c r="M159" s="42">
        <v>28</v>
      </c>
      <c r="N159" s="88">
        <f>IF(ISBLANK(M159),,VLOOKUP(M159,Classement_points[],2,FALSE)*Paramètres!$M$6)</f>
        <v>24</v>
      </c>
      <c r="O159" s="89">
        <f t="shared" si="5"/>
        <v>24</v>
      </c>
      <c r="P159" s="90">
        <f>COUNTA(Tableau2[[#This Row],[Points]],Tableau2[[#This Row],[Clt2]],Tableau2[[#This Row],[Clt4]],Tableau2[[#This Row],[Clt6]])</f>
        <v>1</v>
      </c>
    </row>
    <row r="160" spans="1:16" x14ac:dyDescent="0.35">
      <c r="A160" s="91">
        <f t="shared" si="4"/>
        <v>156</v>
      </c>
      <c r="B160" s="54" t="s">
        <v>817</v>
      </c>
      <c r="C160" s="54" t="s">
        <v>71</v>
      </c>
      <c r="D160" s="54" t="s">
        <v>390</v>
      </c>
      <c r="E160" s="54" t="s">
        <v>17</v>
      </c>
      <c r="F160" s="54" t="s">
        <v>714</v>
      </c>
      <c r="G160" s="92">
        <f>IF(ISBLANK(Tableau2[[#This Row],[Points]]),"",RANK(Tableau2[[#This Row],[Points]],H:H))</f>
        <v>149</v>
      </c>
      <c r="H160" s="37">
        <v>21</v>
      </c>
      <c r="I160" s="37"/>
      <c r="J160" s="88">
        <f>IF(ISBLANK(I160),,VLOOKUP(I160,Classement_points[],2,FALSE)*Paramètres!$M$4)</f>
        <v>0</v>
      </c>
      <c r="K160" s="41"/>
      <c r="L160" s="88">
        <f>IF(ISBLANK(K160),,VLOOKUP(K160,Classement_points[],2,FALSE)*Paramètres!$M$5)</f>
        <v>0</v>
      </c>
      <c r="M160" s="42"/>
      <c r="N160" s="88">
        <f>IF(ISBLANK(M160),,VLOOKUP(M160,Classement_points[],2,FALSE)*Paramètres!$M$6)</f>
        <v>0</v>
      </c>
      <c r="O160" s="89">
        <f t="shared" si="5"/>
        <v>21</v>
      </c>
      <c r="P160" s="90">
        <f>COUNTA(Tableau2[[#This Row],[Points]],Tableau2[[#This Row],[Clt2]],Tableau2[[#This Row],[Clt4]],Tableau2[[#This Row],[Clt6]])</f>
        <v>1</v>
      </c>
    </row>
    <row r="161" spans="1:16" x14ac:dyDescent="0.35">
      <c r="A161" s="91">
        <f t="shared" si="4"/>
        <v>157</v>
      </c>
      <c r="B161" s="54" t="s">
        <v>811</v>
      </c>
      <c r="C161" s="54" t="s">
        <v>812</v>
      </c>
      <c r="D161" s="54" t="s">
        <v>219</v>
      </c>
      <c r="E161" s="54" t="s">
        <v>380</v>
      </c>
      <c r="F161" s="54" t="s">
        <v>714</v>
      </c>
      <c r="G161" s="92" t="str">
        <f>IF(ISBLANK(Tableau2[[#This Row],[Points]]),"",RANK(Tableau2[[#This Row],[Points]],H:H))</f>
        <v/>
      </c>
      <c r="H161" s="37"/>
      <c r="I161" s="37"/>
      <c r="J161" s="88">
        <f>IF(ISBLANK(I161),,VLOOKUP(I161,Classement_points[],2,FALSE)*Paramètres!$M$4)</f>
        <v>0</v>
      </c>
      <c r="K161" s="41">
        <v>61</v>
      </c>
      <c r="L161" s="88">
        <f>IF(ISBLANK(K161),,VLOOKUP(K161,Classement_points[],2,FALSE)*Paramètres!$M$5)</f>
        <v>20</v>
      </c>
      <c r="M161" s="42"/>
      <c r="N161" s="88">
        <f>IF(ISBLANK(M161),,VLOOKUP(M161,Classement_points[],2,FALSE)*Paramètres!$M$6)</f>
        <v>0</v>
      </c>
      <c r="O161" s="89">
        <f t="shared" si="5"/>
        <v>20</v>
      </c>
      <c r="P161" s="90">
        <f>COUNTA(Tableau2[[#This Row],[Points]],Tableau2[[#This Row],[Clt2]],Tableau2[[#This Row],[Clt4]],Tableau2[[#This Row],[Clt6]])</f>
        <v>1</v>
      </c>
    </row>
    <row r="162" spans="1:16" x14ac:dyDescent="0.35">
      <c r="A162" s="91">
        <f t="shared" si="4"/>
        <v>157</v>
      </c>
      <c r="B162" s="37" t="s">
        <v>4076</v>
      </c>
      <c r="C162" s="37" t="s">
        <v>3468</v>
      </c>
      <c r="D162" s="37" t="s">
        <v>860</v>
      </c>
      <c r="E162" s="37" t="s">
        <v>3947</v>
      </c>
      <c r="F162" s="52" t="s">
        <v>2956</v>
      </c>
      <c r="G162" s="92" t="str">
        <f>IF(ISBLANK(Tableau2[[#This Row],[Points]]),"",RANK(Tableau2[[#This Row],[Points]],H:H))</f>
        <v/>
      </c>
      <c r="H162" s="37"/>
      <c r="I162" s="37"/>
      <c r="J162" s="88">
        <f>IF(ISBLANK(I162),,VLOOKUP(I162,Classement_points[],2,FALSE)*Paramètres!$M$4)</f>
        <v>0</v>
      </c>
      <c r="K162" s="41">
        <v>58</v>
      </c>
      <c r="L162" s="88">
        <f>IF(ISBLANK(K162),,VLOOKUP(K162,Classement_points[],2,FALSE)*Paramètres!$M$5)</f>
        <v>20</v>
      </c>
      <c r="M162" s="42"/>
      <c r="N162" s="88">
        <f>IF(ISBLANK(M162),,VLOOKUP(M162,Classement_points[],2,FALSE)*Paramètres!$M$6)</f>
        <v>0</v>
      </c>
      <c r="O162" s="89">
        <f t="shared" si="5"/>
        <v>20</v>
      </c>
      <c r="P162" s="90">
        <f>COUNTA(Tableau2[[#This Row],[Points]],Tableau2[[#This Row],[Clt2]],Tableau2[[#This Row],[Clt4]],Tableau2[[#This Row],[Clt6]])</f>
        <v>1</v>
      </c>
    </row>
    <row r="163" spans="1:16" x14ac:dyDescent="0.35">
      <c r="A163" s="91">
        <f t="shared" si="4"/>
        <v>159</v>
      </c>
      <c r="B163" s="54" t="s">
        <v>818</v>
      </c>
      <c r="C163" s="54" t="s">
        <v>79</v>
      </c>
      <c r="D163" s="54" t="s">
        <v>819</v>
      </c>
      <c r="E163" s="54" t="s">
        <v>14</v>
      </c>
      <c r="F163" s="54" t="s">
        <v>714</v>
      </c>
      <c r="G163" s="92">
        <f>IF(ISBLANK(Tableau2[[#This Row],[Points]]),"",RANK(Tableau2[[#This Row],[Points]],H:H))</f>
        <v>150</v>
      </c>
      <c r="H163" s="37">
        <v>18</v>
      </c>
      <c r="I163" s="37"/>
      <c r="J163" s="88">
        <f>IF(ISBLANK(I163),,VLOOKUP(I163,Classement_points[],2,FALSE)*Paramètres!$M$4)</f>
        <v>0</v>
      </c>
      <c r="K163" s="41"/>
      <c r="L163" s="88">
        <f>IF(ISBLANK(K163),,VLOOKUP(K163,Classement_points[],2,FALSE)*Paramètres!$M$5)</f>
        <v>0</v>
      </c>
      <c r="M163" s="42"/>
      <c r="N163" s="88">
        <f>IF(ISBLANK(M163),,VLOOKUP(M163,Classement_points[],2,FALSE)*Paramètres!$M$6)</f>
        <v>0</v>
      </c>
      <c r="O163" s="89">
        <f t="shared" si="5"/>
        <v>18</v>
      </c>
      <c r="P163" s="90">
        <f>COUNTA(Tableau2[[#This Row],[Points]],Tableau2[[#This Row],[Clt2]],Tableau2[[#This Row],[Clt4]],Tableau2[[#This Row],[Clt6]])</f>
        <v>1</v>
      </c>
    </row>
    <row r="164" spans="1:16" x14ac:dyDescent="0.35">
      <c r="A164" s="91">
        <f t="shared" si="4"/>
        <v>159</v>
      </c>
      <c r="B164" s="37" t="s">
        <v>4101</v>
      </c>
      <c r="C164" s="37" t="s">
        <v>54</v>
      </c>
      <c r="D164" s="37" t="s">
        <v>4102</v>
      </c>
      <c r="E164" s="37" t="s">
        <v>4103</v>
      </c>
      <c r="F164" s="52" t="s">
        <v>2956</v>
      </c>
      <c r="G164" s="92">
        <f>IF(ISBLANK(Tableau2[[#This Row],[Points]]),"",RANK(Tableau2[[#This Row],[Points]],H:H))</f>
        <v>150</v>
      </c>
      <c r="H164" s="37">
        <v>18</v>
      </c>
      <c r="I164" s="37"/>
      <c r="J164" s="88">
        <f>IF(ISBLANK(I164),,VLOOKUP(I164,Classement_points[],2,FALSE)*Paramètres!$M$4)</f>
        <v>0</v>
      </c>
      <c r="K164" s="41"/>
      <c r="L164" s="88">
        <f>IF(ISBLANK(K164),,VLOOKUP(K164,Classement_points[],2,FALSE)*Paramètres!$M$5)</f>
        <v>0</v>
      </c>
      <c r="M164" s="42"/>
      <c r="N164" s="88">
        <f>IF(ISBLANK(M164),,VLOOKUP(M164,Classement_points[],2,FALSE)*Paramètres!$M$6)</f>
        <v>0</v>
      </c>
      <c r="O164" s="89">
        <f t="shared" si="5"/>
        <v>18</v>
      </c>
      <c r="P164" s="90">
        <f>COUNTA(Tableau2[[#This Row],[Points]],Tableau2[[#This Row],[Clt2]],Tableau2[[#This Row],[Clt4]],Tableau2[[#This Row],[Clt6]])</f>
        <v>1</v>
      </c>
    </row>
    <row r="165" spans="1:16" x14ac:dyDescent="0.35">
      <c r="A165" s="91">
        <f t="shared" si="4"/>
        <v>159</v>
      </c>
      <c r="B165" s="37" t="s">
        <v>4074</v>
      </c>
      <c r="C165" s="37" t="s">
        <v>833</v>
      </c>
      <c r="D165" s="37" t="s">
        <v>4075</v>
      </c>
      <c r="E165" s="37" t="s">
        <v>3939</v>
      </c>
      <c r="F165" s="52" t="s">
        <v>2956</v>
      </c>
      <c r="G165" s="92" t="str">
        <f>IF(ISBLANK(Tableau2[[#This Row],[Points]]),"",RANK(Tableau2[[#This Row],[Points]],H:H))</f>
        <v/>
      </c>
      <c r="H165" s="37"/>
      <c r="I165" s="37">
        <v>32</v>
      </c>
      <c r="J165" s="88">
        <f>IF(ISBLANK(I165),,VLOOKUP(I165,Classement_points[],2,FALSE)*Paramètres!$M$4)</f>
        <v>18</v>
      </c>
      <c r="K165" s="41"/>
      <c r="L165" s="88">
        <f>IF(ISBLANK(K165),,VLOOKUP(K165,Classement_points[],2,FALSE)*Paramètres!$M$5)</f>
        <v>0</v>
      </c>
      <c r="M165" s="42"/>
      <c r="N165" s="88">
        <f>IF(ISBLANK(M165),,VLOOKUP(M165,Classement_points[],2,FALSE)*Paramètres!$M$6)</f>
        <v>0</v>
      </c>
      <c r="O165" s="89">
        <f t="shared" si="5"/>
        <v>18</v>
      </c>
      <c r="P165" s="90">
        <f>COUNTA(Tableau2[[#This Row],[Points]],Tableau2[[#This Row],[Clt2]],Tableau2[[#This Row],[Clt4]],Tableau2[[#This Row],[Clt6]])</f>
        <v>1</v>
      </c>
    </row>
    <row r="166" spans="1:16" x14ac:dyDescent="0.35">
      <c r="A166" s="91">
        <f t="shared" si="4"/>
        <v>162</v>
      </c>
      <c r="B166" s="37" t="s">
        <v>4041</v>
      </c>
      <c r="C166" s="37" t="s">
        <v>505</v>
      </c>
      <c r="D166" s="37" t="s">
        <v>4042</v>
      </c>
      <c r="E166" s="37" t="s">
        <v>3956</v>
      </c>
      <c r="F166" s="52" t="s">
        <v>2956</v>
      </c>
      <c r="G166" s="92">
        <f>IF(ISBLANK(Tableau2[[#This Row],[Points]]),"",RANK(Tableau2[[#This Row],[Points]],H:H))</f>
        <v>154</v>
      </c>
      <c r="H166" s="37">
        <v>2</v>
      </c>
      <c r="I166" s="37">
        <v>42</v>
      </c>
      <c r="J166" s="88">
        <f>IF(ISBLANK(I166),,VLOOKUP(I166,Classement_points[],2,FALSE)*Paramètres!$M$4)</f>
        <v>15</v>
      </c>
      <c r="K166" s="41"/>
      <c r="L166" s="88">
        <f>IF(ISBLANK(K166),,VLOOKUP(K166,Classement_points[],2,FALSE)*Paramètres!$M$5)</f>
        <v>0</v>
      </c>
      <c r="M166" s="42"/>
      <c r="N166" s="88">
        <f>IF(ISBLANK(M166),,VLOOKUP(M166,Classement_points[],2,FALSE)*Paramètres!$M$6)</f>
        <v>0</v>
      </c>
      <c r="O166" s="89">
        <f t="shared" si="5"/>
        <v>17</v>
      </c>
      <c r="P166" s="90">
        <f>COUNTA(Tableau2[[#This Row],[Points]],Tableau2[[#This Row],[Clt2]],Tableau2[[#This Row],[Clt4]],Tableau2[[#This Row],[Clt6]])</f>
        <v>2</v>
      </c>
    </row>
    <row r="167" spans="1:16" x14ac:dyDescent="0.35">
      <c r="A167" s="91">
        <f t="shared" si="4"/>
        <v>163</v>
      </c>
      <c r="B167" s="55"/>
      <c r="C167" s="56" t="s">
        <v>52</v>
      </c>
      <c r="D167" s="56" t="s">
        <v>5056</v>
      </c>
      <c r="E167" s="56" t="s">
        <v>647</v>
      </c>
      <c r="F167" s="56" t="s">
        <v>648</v>
      </c>
      <c r="G167" s="92">
        <f>IF(ISBLANK(Tableau2[[#This Row],[Points]]),"",RANK(Tableau2[[#This Row],[Points]],H:H))</f>
        <v>152</v>
      </c>
      <c r="H167" s="37">
        <v>16</v>
      </c>
      <c r="I167" s="37"/>
      <c r="J167" s="88">
        <f>IF(ISBLANK(I167),,VLOOKUP(I167,Classement_points[],2,FALSE)*Paramètres!$M$4)</f>
        <v>0</v>
      </c>
      <c r="K167" s="41"/>
      <c r="L167" s="88">
        <f>IF(ISBLANK(K167),,VLOOKUP(K167,Classement_points[],2,FALSE)*Paramètres!$M$5)</f>
        <v>0</v>
      </c>
      <c r="M167" s="42"/>
      <c r="N167" s="88">
        <f>IF(ISBLANK(M167),,VLOOKUP(M167,Classement_points[],2,FALSE)*Paramètres!$M$6)</f>
        <v>0</v>
      </c>
      <c r="O167" s="89">
        <f t="shared" si="5"/>
        <v>16</v>
      </c>
      <c r="P167" s="90">
        <f>COUNTA(Tableau2[[#This Row],[Points]],Tableau2[[#This Row],[Clt2]],Tableau2[[#This Row],[Clt4]],Tableau2[[#This Row],[Clt6]])</f>
        <v>1</v>
      </c>
    </row>
    <row r="168" spans="1:16" x14ac:dyDescent="0.35">
      <c r="A168" s="91">
        <f t="shared" si="4"/>
        <v>164</v>
      </c>
      <c r="B168" s="37" t="s">
        <v>3227</v>
      </c>
      <c r="C168" s="37" t="s">
        <v>52</v>
      </c>
      <c r="D168" s="37" t="s">
        <v>3228</v>
      </c>
      <c r="E168" s="37" t="s">
        <v>2920</v>
      </c>
      <c r="F168" s="37" t="s">
        <v>2957</v>
      </c>
      <c r="G168" s="92" t="str">
        <f>IF(ISBLANK(Tableau2[[#This Row],[Points]]),"",RANK(Tableau2[[#This Row],[Points]],H:H))</f>
        <v/>
      </c>
      <c r="H168" s="37"/>
      <c r="I168" s="37">
        <v>36</v>
      </c>
      <c r="J168" s="88">
        <f>IF(ISBLANK(I168),,VLOOKUP(I168,Classement_points[],2,FALSE)*Paramètres!$M$4)</f>
        <v>15</v>
      </c>
      <c r="K168" s="41"/>
      <c r="L168" s="88">
        <f>IF(ISBLANK(K168),,VLOOKUP(K168,Classement_points[],2,FALSE)*Paramètres!$M$5)</f>
        <v>0</v>
      </c>
      <c r="M168" s="42"/>
      <c r="N168" s="88">
        <f>IF(ISBLANK(M168),,VLOOKUP(M168,Classement_points[],2,FALSE)*Paramètres!$M$6)</f>
        <v>0</v>
      </c>
      <c r="O168" s="89">
        <f t="shared" si="5"/>
        <v>15</v>
      </c>
      <c r="P168" s="90">
        <f>COUNTA(Tableau2[[#This Row],[Points]],Tableau2[[#This Row],[Clt2]],Tableau2[[#This Row],[Clt4]],Tableau2[[#This Row],[Clt6]])</f>
        <v>1</v>
      </c>
    </row>
    <row r="169" spans="1:16" x14ac:dyDescent="0.35">
      <c r="A169" s="91">
        <f t="shared" si="4"/>
        <v>164</v>
      </c>
      <c r="B169" s="54" t="s">
        <v>849</v>
      </c>
      <c r="C169" s="54" t="s">
        <v>496</v>
      </c>
      <c r="D169" s="54" t="s">
        <v>850</v>
      </c>
      <c r="E169" s="54" t="s">
        <v>380</v>
      </c>
      <c r="F169" s="54" t="s">
        <v>714</v>
      </c>
      <c r="G169" s="92" t="str">
        <f>IF(ISBLANK(Tableau2[[#This Row],[Points]]),"",RANK(Tableau2[[#This Row],[Points]],H:H))</f>
        <v/>
      </c>
      <c r="H169" s="37"/>
      <c r="I169" s="37">
        <v>51</v>
      </c>
      <c r="J169" s="88">
        <f>IF(ISBLANK(I169),,VLOOKUP(I169,Classement_points[],2,FALSE)*Paramètres!$M$4)</f>
        <v>15</v>
      </c>
      <c r="K169" s="41"/>
      <c r="L169" s="88">
        <f>IF(ISBLANK(K169),,VLOOKUP(K169,Classement_points[],2,FALSE)*Paramètres!$M$5)</f>
        <v>0</v>
      </c>
      <c r="M169" s="42"/>
      <c r="N169" s="88">
        <f>IF(ISBLANK(M169),,VLOOKUP(M169,Classement_points[],2,FALSE)*Paramètres!$M$6)</f>
        <v>0</v>
      </c>
      <c r="O169" s="89">
        <f t="shared" si="5"/>
        <v>15</v>
      </c>
      <c r="P169" s="90">
        <f>COUNTA(Tableau2[[#This Row],[Points]],Tableau2[[#This Row],[Clt2]],Tableau2[[#This Row],[Clt4]],Tableau2[[#This Row],[Clt6]])</f>
        <v>1</v>
      </c>
    </row>
    <row r="170" spans="1:16" x14ac:dyDescent="0.35">
      <c r="A170" s="91">
        <f t="shared" si="4"/>
        <v>166</v>
      </c>
      <c r="B170" s="37" t="s">
        <v>1605</v>
      </c>
      <c r="C170" s="37" t="s">
        <v>52</v>
      </c>
      <c r="D170" s="37" t="s">
        <v>1606</v>
      </c>
      <c r="E170" s="37" t="s">
        <v>709</v>
      </c>
      <c r="F170" s="52" t="s">
        <v>648</v>
      </c>
      <c r="G170" s="92">
        <f>IF(ISBLANK(Tableau2[[#This Row],[Points]]),"",RANK(Tableau2[[#This Row],[Points]],H:H))</f>
        <v>153</v>
      </c>
      <c r="H170" s="37">
        <v>14</v>
      </c>
      <c r="I170" s="37"/>
      <c r="J170" s="88">
        <f>IF(ISBLANK(I170),,VLOOKUP(I170,Classement_points[],2,FALSE)*Paramètres!$M$4)</f>
        <v>0</v>
      </c>
      <c r="K170" s="41"/>
      <c r="L170" s="88">
        <f>IF(ISBLANK(K170),,VLOOKUP(K170,Classement_points[],2,FALSE)*Paramètres!$M$5)</f>
        <v>0</v>
      </c>
      <c r="M170" s="42"/>
      <c r="N170" s="88">
        <f>IF(ISBLANK(M170),,VLOOKUP(M170,Classement_points[],2,FALSE)*Paramètres!$M$6)</f>
        <v>0</v>
      </c>
      <c r="O170" s="89">
        <f t="shared" si="5"/>
        <v>14</v>
      </c>
      <c r="P170" s="90">
        <f>COUNTA(Tableau2[[#This Row],[Points]],Tableau2[[#This Row],[Clt2]],Tableau2[[#This Row],[Clt4]],Tableau2[[#This Row],[Clt6]])</f>
        <v>1</v>
      </c>
    </row>
    <row r="171" spans="1:16" x14ac:dyDescent="0.35">
      <c r="A171" s="91">
        <f t="shared" si="4"/>
        <v>167</v>
      </c>
      <c r="B171" s="54" t="s">
        <v>903</v>
      </c>
      <c r="C171" s="54" t="s">
        <v>507</v>
      </c>
      <c r="D171" s="54" t="s">
        <v>508</v>
      </c>
      <c r="E171" s="54" t="s">
        <v>37</v>
      </c>
      <c r="F171" s="54" t="s">
        <v>714</v>
      </c>
      <c r="G171" s="92">
        <f>IF(ISBLANK(Tableau2[[#This Row],[Points]]),"",RANK(Tableau2[[#This Row],[Points]],H:H))</f>
        <v>155</v>
      </c>
      <c r="H171" s="37">
        <v>1</v>
      </c>
      <c r="I171" s="37"/>
      <c r="J171" s="88">
        <f>IF(ISBLANK(I171),,VLOOKUP(I171,Classement_points[],2,FALSE)*Paramètres!$M$4)</f>
        <v>0</v>
      </c>
      <c r="K171" s="41"/>
      <c r="L171" s="88">
        <f>IF(ISBLANK(K171),,VLOOKUP(K171,Classement_points[],2,FALSE)*Paramètres!$M$5)</f>
        <v>0</v>
      </c>
      <c r="M171" s="42"/>
      <c r="N171" s="88">
        <f>IF(ISBLANK(M171),,VLOOKUP(M171,Classement_points[],2,FALSE)*Paramètres!$M$6)</f>
        <v>0</v>
      </c>
      <c r="O171" s="89">
        <f t="shared" si="5"/>
        <v>1</v>
      </c>
      <c r="P171" s="90">
        <f>COUNTA(Tableau2[[#This Row],[Points]],Tableau2[[#This Row],[Clt2]],Tableau2[[#This Row],[Clt4]],Tableau2[[#This Row],[Clt6]])</f>
        <v>1</v>
      </c>
    </row>
    <row r="172" spans="1:16" x14ac:dyDescent="0.35">
      <c r="A172" s="91">
        <f t="shared" si="4"/>
        <v>167</v>
      </c>
      <c r="B172" s="37" t="s">
        <v>3150</v>
      </c>
      <c r="C172" s="37" t="s">
        <v>3151</v>
      </c>
      <c r="D172" s="37" t="s">
        <v>3152</v>
      </c>
      <c r="E172" s="37" t="s">
        <v>2918</v>
      </c>
      <c r="F172" s="37" t="s">
        <v>2957</v>
      </c>
      <c r="G172" s="92">
        <f>IF(ISBLANK(Tableau2[[#This Row],[Points]]),"",RANK(Tableau2[[#This Row],[Points]],H:H))</f>
        <v>155</v>
      </c>
      <c r="H172" s="37">
        <v>1</v>
      </c>
      <c r="I172" s="37"/>
      <c r="J172" s="88">
        <f>IF(ISBLANK(I172),,VLOOKUP(I172,Classement_points[],2,FALSE)*Paramètres!$M$4)</f>
        <v>0</v>
      </c>
      <c r="K172" s="41"/>
      <c r="L172" s="88">
        <f>IF(ISBLANK(K172),,VLOOKUP(K172,Classement_points[],2,FALSE)*Paramètres!$M$5)</f>
        <v>0</v>
      </c>
      <c r="M172" s="42"/>
      <c r="N172" s="88">
        <f>IF(ISBLANK(M172),,VLOOKUP(M172,Classement_points[],2,FALSE)*Paramètres!$M$6)</f>
        <v>0</v>
      </c>
      <c r="O172" s="89">
        <f t="shared" si="5"/>
        <v>1</v>
      </c>
      <c r="P172" s="90">
        <f>COUNTA(Tableau2[[#This Row],[Points]],Tableau2[[#This Row],[Clt2]],Tableau2[[#This Row],[Clt4]],Tableau2[[#This Row],[Clt6]])</f>
        <v>1</v>
      </c>
    </row>
    <row r="173" spans="1:16" x14ac:dyDescent="0.35">
      <c r="A173" s="91">
        <f t="shared" si="4"/>
        <v>169</v>
      </c>
      <c r="B173" s="37" t="s">
        <v>1609</v>
      </c>
      <c r="C173" s="37" t="s">
        <v>58</v>
      </c>
      <c r="D173" s="37" t="s">
        <v>1610</v>
      </c>
      <c r="E173" s="37" t="s">
        <v>685</v>
      </c>
      <c r="F173" s="52" t="s">
        <v>648</v>
      </c>
      <c r="G173" s="92" t="str">
        <f>IF(ISBLANK(Tableau2[[#This Row],[Points]]),"",RANK(Tableau2[[#This Row],[Points]],H:H))</f>
        <v/>
      </c>
      <c r="H173" s="37"/>
      <c r="I173" s="37"/>
      <c r="J173" s="88">
        <f>IF(ISBLANK(I173),,VLOOKUP(I173,Classement_points[],2,FALSE)*Paramètres!$M$4)</f>
        <v>0</v>
      </c>
      <c r="K173" s="41"/>
      <c r="L173" s="88">
        <f>IF(ISBLANK(K173),,VLOOKUP(K173,Classement_points[],2,FALSE)*Paramètres!$M$5)</f>
        <v>0</v>
      </c>
      <c r="M173" s="42"/>
      <c r="N173" s="88">
        <f>IF(ISBLANK(M173),,VLOOKUP(M173,Classement_points[],2,FALSE)*Paramètres!$M$6)</f>
        <v>0</v>
      </c>
      <c r="O173" s="89">
        <f t="shared" si="5"/>
        <v>0</v>
      </c>
      <c r="P173" s="90">
        <f>COUNTA(Tableau2[[#This Row],[Points]],Tableau2[[#This Row],[Clt2]],Tableau2[[#This Row],[Clt4]],Tableau2[[#This Row],[Clt6]])</f>
        <v>0</v>
      </c>
    </row>
    <row r="174" spans="1:16" x14ac:dyDescent="0.35">
      <c r="A174" s="91">
        <f t="shared" si="4"/>
        <v>169</v>
      </c>
      <c r="B174" s="37" t="s">
        <v>1587</v>
      </c>
      <c r="C174" s="37" t="s">
        <v>1127</v>
      </c>
      <c r="D174" s="37" t="s">
        <v>1588</v>
      </c>
      <c r="E174" s="37" t="s">
        <v>679</v>
      </c>
      <c r="F174" s="52" t="s">
        <v>648</v>
      </c>
      <c r="G174" s="92" t="str">
        <f>IF(ISBLANK(Tableau2[[#This Row],[Points]]),"",RANK(Tableau2[[#This Row],[Points]],H:H))</f>
        <v/>
      </c>
      <c r="H174" s="37"/>
      <c r="I174" s="37"/>
      <c r="J174" s="88">
        <f>IF(ISBLANK(I174),,VLOOKUP(I174,Classement_points[],2,FALSE)*Paramètres!$M$4)</f>
        <v>0</v>
      </c>
      <c r="K174" s="41"/>
      <c r="L174" s="88">
        <f>IF(ISBLANK(K174),,VLOOKUP(K174,Classement_points[],2,FALSE)*Paramètres!$M$5)</f>
        <v>0</v>
      </c>
      <c r="M174" s="42"/>
      <c r="N174" s="88">
        <f>IF(ISBLANK(M174),,VLOOKUP(M174,Classement_points[],2,FALSE)*Paramètres!$M$6)</f>
        <v>0</v>
      </c>
      <c r="O174" s="89">
        <f t="shared" si="5"/>
        <v>0</v>
      </c>
      <c r="P174" s="90">
        <f>COUNTA(Tableau2[[#This Row],[Points]],Tableau2[[#This Row],[Clt2]],Tableau2[[#This Row],[Clt4]],Tableau2[[#This Row],[Clt6]])</f>
        <v>0</v>
      </c>
    </row>
    <row r="175" spans="1:16" x14ac:dyDescent="0.35">
      <c r="A175" s="91">
        <f t="shared" si="4"/>
        <v>169</v>
      </c>
      <c r="B175" s="37" t="s">
        <v>4047</v>
      </c>
      <c r="C175" s="37" t="s">
        <v>4048</v>
      </c>
      <c r="D175" s="37" t="s">
        <v>4049</v>
      </c>
      <c r="E175" s="37" t="s">
        <v>4050</v>
      </c>
      <c r="F175" s="52" t="s">
        <v>2956</v>
      </c>
      <c r="G175" s="92" t="str">
        <f>IF(ISBLANK(Tableau2[[#This Row],[Points]]),"",RANK(Tableau2[[#This Row],[Points]],H:H))</f>
        <v/>
      </c>
      <c r="H175" s="37"/>
      <c r="I175" s="37"/>
      <c r="J175" s="88">
        <f>IF(ISBLANK(I175),,VLOOKUP(I175,Classement_points[],2,FALSE)*Paramètres!$M$4)</f>
        <v>0</v>
      </c>
      <c r="K175" s="41"/>
      <c r="L175" s="88">
        <f>IF(ISBLANK(K175),,VLOOKUP(K175,Classement_points[],2,FALSE)*Paramètres!$M$5)</f>
        <v>0</v>
      </c>
      <c r="M175" s="42"/>
      <c r="N175" s="88">
        <f>IF(ISBLANK(M175),,VLOOKUP(M175,Classement_points[],2,FALSE)*Paramètres!$M$6)</f>
        <v>0</v>
      </c>
      <c r="O175" s="89">
        <f t="shared" si="5"/>
        <v>0</v>
      </c>
      <c r="P175" s="90">
        <f>COUNTA(Tableau2[[#This Row],[Points]],Tableau2[[#This Row],[Clt2]],Tableau2[[#This Row],[Clt4]],Tableau2[[#This Row],[Clt6]])</f>
        <v>0</v>
      </c>
    </row>
    <row r="176" spans="1:16" x14ac:dyDescent="0.35">
      <c r="A176" s="91">
        <f t="shared" si="4"/>
        <v>169</v>
      </c>
      <c r="B176" s="37" t="s">
        <v>1550</v>
      </c>
      <c r="C176" s="37" t="s">
        <v>1551</v>
      </c>
      <c r="D176" s="37" t="s">
        <v>1552</v>
      </c>
      <c r="E176" s="52" t="s">
        <v>710</v>
      </c>
      <c r="F176" s="52" t="s">
        <v>648</v>
      </c>
      <c r="G176" s="92" t="str">
        <f>IF(ISBLANK(Tableau2[[#This Row],[Points]]),"",RANK(Tableau2[[#This Row],[Points]],H:H))</f>
        <v/>
      </c>
      <c r="H176" s="37"/>
      <c r="I176" s="37"/>
      <c r="J176" s="88">
        <f>IF(ISBLANK(I176),,VLOOKUP(I176,Classement_points[],2,FALSE)*Paramètres!$M$4)</f>
        <v>0</v>
      </c>
      <c r="K176" s="41"/>
      <c r="L176" s="88">
        <f>IF(ISBLANK(K176),,VLOOKUP(K176,Classement_points[],2,FALSE)*Paramètres!$M$5)</f>
        <v>0</v>
      </c>
      <c r="M176" s="42"/>
      <c r="N176" s="88">
        <f>IF(ISBLANK(M176),,VLOOKUP(M176,Classement_points[],2,FALSE)*Paramètres!$M$6)</f>
        <v>0</v>
      </c>
      <c r="O176" s="89">
        <f t="shared" si="5"/>
        <v>0</v>
      </c>
      <c r="P176" s="90">
        <f>COUNTA(Tableau2[[#This Row],[Points]],Tableau2[[#This Row],[Clt2]],Tableau2[[#This Row],[Clt4]],Tableau2[[#This Row],[Clt6]])</f>
        <v>0</v>
      </c>
    </row>
    <row r="177" spans="1:16" x14ac:dyDescent="0.35">
      <c r="A177" s="91">
        <f t="shared" si="4"/>
        <v>169</v>
      </c>
      <c r="B177" s="37" t="s">
        <v>3101</v>
      </c>
      <c r="C177" s="37" t="s">
        <v>3102</v>
      </c>
      <c r="D177" s="37" t="s">
        <v>3103</v>
      </c>
      <c r="E177" s="37" t="s">
        <v>2948</v>
      </c>
      <c r="F177" s="37" t="s">
        <v>2957</v>
      </c>
      <c r="G177" s="92" t="str">
        <f>IF(ISBLANK(Tableau2[[#This Row],[Points]]),"",RANK(Tableau2[[#This Row],[Points]],H:H))</f>
        <v/>
      </c>
      <c r="H177" s="37"/>
      <c r="I177" s="37"/>
      <c r="J177" s="88">
        <f>IF(ISBLANK(I177),,VLOOKUP(I177,Classement_points[],2,FALSE)*Paramètres!$M$4)</f>
        <v>0</v>
      </c>
      <c r="K177" s="41"/>
      <c r="L177" s="88">
        <f>IF(ISBLANK(K177),,VLOOKUP(K177,Classement_points[],2,FALSE)*Paramètres!$M$5)</f>
        <v>0</v>
      </c>
      <c r="M177" s="42"/>
      <c r="N177" s="88">
        <f>IF(ISBLANK(M177),,VLOOKUP(M177,Classement_points[],2,FALSE)*Paramètres!$M$6)</f>
        <v>0</v>
      </c>
      <c r="O177" s="89">
        <f t="shared" si="5"/>
        <v>0</v>
      </c>
      <c r="P177" s="90">
        <f>COUNTA(Tableau2[[#This Row],[Points]],Tableau2[[#This Row],[Clt2]],Tableau2[[#This Row],[Clt4]],Tableau2[[#This Row],[Clt6]])</f>
        <v>0</v>
      </c>
    </row>
    <row r="178" spans="1:16" x14ac:dyDescent="0.35">
      <c r="A178" s="91">
        <f t="shared" si="4"/>
        <v>169</v>
      </c>
      <c r="B178" s="54" t="s">
        <v>851</v>
      </c>
      <c r="C178" s="54" t="s">
        <v>852</v>
      </c>
      <c r="D178" s="54" t="s">
        <v>853</v>
      </c>
      <c r="E178" s="54" t="s">
        <v>15</v>
      </c>
      <c r="F178" s="54" t="s">
        <v>714</v>
      </c>
      <c r="G178" s="92" t="str">
        <f>IF(ISBLANK(Tableau2[[#This Row],[Points]]),"",RANK(Tableau2[[#This Row],[Points]],H:H))</f>
        <v/>
      </c>
      <c r="H178" s="37"/>
      <c r="I178" s="37"/>
      <c r="J178" s="88">
        <f>IF(ISBLANK(I178),,VLOOKUP(I178,Classement_points[],2,FALSE)*Paramètres!$M$4)</f>
        <v>0</v>
      </c>
      <c r="K178" s="41"/>
      <c r="L178" s="88">
        <f>IF(ISBLANK(K178),,VLOOKUP(K178,Classement_points[],2,FALSE)*Paramètres!$M$5)</f>
        <v>0</v>
      </c>
      <c r="M178" s="42"/>
      <c r="N178" s="88">
        <f>IF(ISBLANK(M178),,VLOOKUP(M178,Classement_points[],2,FALSE)*Paramètres!$M$6)</f>
        <v>0</v>
      </c>
      <c r="O178" s="89">
        <f t="shared" si="5"/>
        <v>0</v>
      </c>
      <c r="P178" s="90">
        <f>COUNTA(Tableau2[[#This Row],[Points]],Tableau2[[#This Row],[Clt2]],Tableau2[[#This Row],[Clt4]],Tableau2[[#This Row],[Clt6]])</f>
        <v>0</v>
      </c>
    </row>
    <row r="179" spans="1:16" x14ac:dyDescent="0.35">
      <c r="A179" s="91">
        <f t="shared" si="4"/>
        <v>169</v>
      </c>
      <c r="B179" s="37" t="s">
        <v>1489</v>
      </c>
      <c r="C179" s="37" t="s">
        <v>1183</v>
      </c>
      <c r="D179" s="37" t="s">
        <v>1490</v>
      </c>
      <c r="E179" s="52" t="s">
        <v>679</v>
      </c>
      <c r="F179" s="52" t="s">
        <v>648</v>
      </c>
      <c r="G179" s="92" t="str">
        <f>IF(ISBLANK(Tableau2[[#This Row],[Points]]),"",RANK(Tableau2[[#This Row],[Points]],H:H))</f>
        <v/>
      </c>
      <c r="H179" s="37"/>
      <c r="I179" s="37"/>
      <c r="J179" s="88">
        <f>IF(ISBLANK(I179),,VLOOKUP(I179,Classement_points[],2,FALSE)*Paramètres!$M$4)</f>
        <v>0</v>
      </c>
      <c r="K179" s="41"/>
      <c r="L179" s="88">
        <f>IF(ISBLANK(K179),,VLOOKUP(K179,Classement_points[],2,FALSE)*Paramètres!$M$5)</f>
        <v>0</v>
      </c>
      <c r="M179" s="42"/>
      <c r="N179" s="88">
        <f>IF(ISBLANK(M179),,VLOOKUP(M179,Classement_points[],2,FALSE)*Paramètres!$M$6)</f>
        <v>0</v>
      </c>
      <c r="O179" s="89">
        <f t="shared" si="5"/>
        <v>0</v>
      </c>
      <c r="P179" s="90">
        <f>COUNTA(Tableau2[[#This Row],[Points]],Tableau2[[#This Row],[Clt2]],Tableau2[[#This Row],[Clt4]],Tableau2[[#This Row],[Clt6]])</f>
        <v>0</v>
      </c>
    </row>
    <row r="180" spans="1:16" x14ac:dyDescent="0.35">
      <c r="A180" s="91">
        <f t="shared" si="4"/>
        <v>169</v>
      </c>
      <c r="B180" s="37" t="s">
        <v>3136</v>
      </c>
      <c r="C180" s="37" t="s">
        <v>310</v>
      </c>
      <c r="D180" s="37" t="s">
        <v>2672</v>
      </c>
      <c r="E180" s="37" t="s">
        <v>2917</v>
      </c>
      <c r="F180" s="37" t="s">
        <v>2957</v>
      </c>
      <c r="G180" s="92" t="str">
        <f>IF(ISBLANK(Tableau2[[#This Row],[Points]]),"",RANK(Tableau2[[#This Row],[Points]],H:H))</f>
        <v/>
      </c>
      <c r="H180" s="37"/>
      <c r="I180" s="37"/>
      <c r="J180" s="88">
        <f>IF(ISBLANK(I180),,VLOOKUP(I180,Classement_points[],2,FALSE)*Paramètres!$M$4)</f>
        <v>0</v>
      </c>
      <c r="K180" s="41"/>
      <c r="L180" s="88">
        <f>IF(ISBLANK(K180),,VLOOKUP(K180,Classement_points[],2,FALSE)*Paramètres!$M$5)</f>
        <v>0</v>
      </c>
      <c r="M180" s="42"/>
      <c r="N180" s="88">
        <f>IF(ISBLANK(M180),,VLOOKUP(M180,Classement_points[],2,FALSE)*Paramètres!$M$6)</f>
        <v>0</v>
      </c>
      <c r="O180" s="89">
        <f t="shared" si="5"/>
        <v>0</v>
      </c>
      <c r="P180" s="90">
        <f>COUNTA(Tableau2[[#This Row],[Points]],Tableau2[[#This Row],[Clt2]],Tableau2[[#This Row],[Clt4]],Tableau2[[#This Row],[Clt6]])</f>
        <v>0</v>
      </c>
    </row>
    <row r="181" spans="1:16" x14ac:dyDescent="0.35">
      <c r="A181" s="91">
        <f t="shared" si="4"/>
        <v>169</v>
      </c>
      <c r="B181" s="37" t="s">
        <v>3192</v>
      </c>
      <c r="C181" s="37" t="s">
        <v>3193</v>
      </c>
      <c r="D181" s="37" t="s">
        <v>135</v>
      </c>
      <c r="E181" s="37" t="s">
        <v>2929</v>
      </c>
      <c r="F181" s="37" t="s">
        <v>2957</v>
      </c>
      <c r="G181" s="92" t="str">
        <f>IF(ISBLANK(Tableau2[[#This Row],[Points]]),"",RANK(Tableau2[[#This Row],[Points]],H:H))</f>
        <v/>
      </c>
      <c r="H181" s="37"/>
      <c r="I181" s="37"/>
      <c r="J181" s="88">
        <f>IF(ISBLANK(I181),,VLOOKUP(I181,Classement_points[],2,FALSE)*Paramètres!$M$4)</f>
        <v>0</v>
      </c>
      <c r="K181" s="41"/>
      <c r="L181" s="88">
        <f>IF(ISBLANK(K181),,VLOOKUP(K181,Classement_points[],2,FALSE)*Paramètres!$M$5)</f>
        <v>0</v>
      </c>
      <c r="M181" s="42"/>
      <c r="N181" s="88">
        <f>IF(ISBLANK(M181),,VLOOKUP(M181,Classement_points[],2,FALSE)*Paramètres!$M$6)</f>
        <v>0</v>
      </c>
      <c r="O181" s="89">
        <f t="shared" si="5"/>
        <v>0</v>
      </c>
      <c r="P181" s="90">
        <f>COUNTA(Tableau2[[#This Row],[Points]],Tableau2[[#This Row],[Clt2]],Tableau2[[#This Row],[Clt4]],Tableau2[[#This Row],[Clt6]])</f>
        <v>0</v>
      </c>
    </row>
    <row r="182" spans="1:16" x14ac:dyDescent="0.35">
      <c r="A182" s="91">
        <f t="shared" si="4"/>
        <v>169</v>
      </c>
      <c r="B182" s="54" t="s">
        <v>887</v>
      </c>
      <c r="C182" s="54" t="s">
        <v>80</v>
      </c>
      <c r="D182" s="54" t="s">
        <v>131</v>
      </c>
      <c r="E182" s="54" t="s">
        <v>380</v>
      </c>
      <c r="F182" s="54" t="s">
        <v>714</v>
      </c>
      <c r="G182" s="92" t="str">
        <f>IF(ISBLANK(Tableau2[[#This Row],[Points]]),"",RANK(Tableau2[[#This Row],[Points]],H:H))</f>
        <v/>
      </c>
      <c r="H182" s="37"/>
      <c r="I182" s="37"/>
      <c r="J182" s="88">
        <f>IF(ISBLANK(I182),,VLOOKUP(I182,Classement_points[],2,FALSE)*Paramètres!$M$4)</f>
        <v>0</v>
      </c>
      <c r="K182" s="41"/>
      <c r="L182" s="88">
        <f>IF(ISBLANK(K182),,VLOOKUP(K182,Classement_points[],2,FALSE)*Paramètres!$M$5)</f>
        <v>0</v>
      </c>
      <c r="M182" s="42"/>
      <c r="N182" s="88">
        <f>IF(ISBLANK(M182),,VLOOKUP(M182,Classement_points[],2,FALSE)*Paramètres!$M$6)</f>
        <v>0</v>
      </c>
      <c r="O182" s="89">
        <f t="shared" si="5"/>
        <v>0</v>
      </c>
      <c r="P182" s="90">
        <f>COUNTA(Tableau2[[#This Row],[Points]],Tableau2[[#This Row],[Clt2]],Tableau2[[#This Row],[Clt4]],Tableau2[[#This Row],[Clt6]])</f>
        <v>0</v>
      </c>
    </row>
    <row r="183" spans="1:16" x14ac:dyDescent="0.35">
      <c r="A183" s="91">
        <f t="shared" si="4"/>
        <v>169</v>
      </c>
      <c r="B183" s="54" t="s">
        <v>814</v>
      </c>
      <c r="C183" s="54" t="s">
        <v>815</v>
      </c>
      <c r="D183" s="54" t="s">
        <v>816</v>
      </c>
      <c r="E183" s="54" t="s">
        <v>14</v>
      </c>
      <c r="F183" s="54" t="s">
        <v>714</v>
      </c>
      <c r="G183" s="92" t="str">
        <f>IF(ISBLANK(Tableau2[[#This Row],[Points]]),"",RANK(Tableau2[[#This Row],[Points]],H:H))</f>
        <v/>
      </c>
      <c r="H183" s="37"/>
      <c r="I183" s="37"/>
      <c r="J183" s="88">
        <f>IF(ISBLANK(I183),,VLOOKUP(I183,Classement_points[],2,FALSE)*Paramètres!$M$4)</f>
        <v>0</v>
      </c>
      <c r="K183" s="41"/>
      <c r="L183" s="88">
        <f>IF(ISBLANK(K183),,VLOOKUP(K183,Classement_points[],2,FALSE)*Paramètres!$M$5)</f>
        <v>0</v>
      </c>
      <c r="M183" s="42"/>
      <c r="N183" s="88">
        <f>IF(ISBLANK(M183),,VLOOKUP(M183,Classement_points[],2,FALSE)*Paramètres!$M$6)</f>
        <v>0</v>
      </c>
      <c r="O183" s="89">
        <f t="shared" si="5"/>
        <v>0</v>
      </c>
      <c r="P183" s="90">
        <f>COUNTA(Tableau2[[#This Row],[Points]],Tableau2[[#This Row],[Clt2]],Tableau2[[#This Row],[Clt4]],Tableau2[[#This Row],[Clt6]])</f>
        <v>0</v>
      </c>
    </row>
    <row r="184" spans="1:16" x14ac:dyDescent="0.35">
      <c r="A184" s="91">
        <f t="shared" si="4"/>
        <v>169</v>
      </c>
      <c r="B184" s="37" t="s">
        <v>1542</v>
      </c>
      <c r="C184" s="37" t="s">
        <v>54</v>
      </c>
      <c r="D184" s="37" t="s">
        <v>1543</v>
      </c>
      <c r="E184" s="52" t="s">
        <v>702</v>
      </c>
      <c r="F184" s="52" t="s">
        <v>648</v>
      </c>
      <c r="G184" s="92" t="str">
        <f>IF(ISBLANK(Tableau2[[#This Row],[Points]]),"",RANK(Tableau2[[#This Row],[Points]],H:H))</f>
        <v/>
      </c>
      <c r="H184" s="37"/>
      <c r="I184" s="37"/>
      <c r="J184" s="88">
        <f>IF(ISBLANK(I184),,VLOOKUP(I184,Classement_points[],2,FALSE)*Paramètres!$M$4)</f>
        <v>0</v>
      </c>
      <c r="K184" s="41"/>
      <c r="L184" s="88">
        <f>IF(ISBLANK(K184),,VLOOKUP(K184,Classement_points[],2,FALSE)*Paramètres!$M$5)</f>
        <v>0</v>
      </c>
      <c r="M184" s="42"/>
      <c r="N184" s="88">
        <f>IF(ISBLANK(M184),,VLOOKUP(M184,Classement_points[],2,FALSE)*Paramètres!$M$6)</f>
        <v>0</v>
      </c>
      <c r="O184" s="89">
        <f t="shared" si="5"/>
        <v>0</v>
      </c>
      <c r="P184" s="90">
        <f>COUNTA(Tableau2[[#This Row],[Points]],Tableau2[[#This Row],[Clt2]],Tableau2[[#This Row],[Clt4]],Tableau2[[#This Row],[Clt6]])</f>
        <v>0</v>
      </c>
    </row>
    <row r="185" spans="1:16" x14ac:dyDescent="0.35">
      <c r="A185" s="91">
        <f t="shared" si="4"/>
        <v>169</v>
      </c>
      <c r="B185" s="54" t="s">
        <v>886</v>
      </c>
      <c r="C185" s="54" t="s">
        <v>257</v>
      </c>
      <c r="D185" s="54" t="s">
        <v>462</v>
      </c>
      <c r="E185" s="54" t="s">
        <v>724</v>
      </c>
      <c r="F185" s="54" t="s">
        <v>714</v>
      </c>
      <c r="G185" s="92" t="str">
        <f>IF(ISBLANK(Tableau2[[#This Row],[Points]]),"",RANK(Tableau2[[#This Row],[Points]],H:H))</f>
        <v/>
      </c>
      <c r="H185" s="37"/>
      <c r="I185" s="37"/>
      <c r="J185" s="88">
        <f>IF(ISBLANK(I185),,VLOOKUP(I185,Classement_points[],2,FALSE)*Paramètres!$M$4)</f>
        <v>0</v>
      </c>
      <c r="K185" s="41"/>
      <c r="L185" s="88">
        <f>IF(ISBLANK(K185),,VLOOKUP(K185,Classement_points[],2,FALSE)*Paramètres!$M$5)</f>
        <v>0</v>
      </c>
      <c r="M185" s="42"/>
      <c r="N185" s="88">
        <f>IF(ISBLANK(M185),,VLOOKUP(M185,Classement_points[],2,FALSE)*Paramètres!$M$6)</f>
        <v>0</v>
      </c>
      <c r="O185" s="89">
        <f t="shared" si="5"/>
        <v>0</v>
      </c>
      <c r="P185" s="90">
        <f>COUNTA(Tableau2[[#This Row],[Points]],Tableau2[[#This Row],[Clt2]],Tableau2[[#This Row],[Clt4]],Tableau2[[#This Row],[Clt6]])</f>
        <v>0</v>
      </c>
    </row>
    <row r="186" spans="1:16" x14ac:dyDescent="0.35">
      <c r="A186" s="91">
        <f t="shared" si="4"/>
        <v>169</v>
      </c>
      <c r="B186" s="37" t="s">
        <v>1509</v>
      </c>
      <c r="C186" s="37" t="s">
        <v>136</v>
      </c>
      <c r="D186" s="37" t="s">
        <v>1510</v>
      </c>
      <c r="E186" s="52" t="s">
        <v>710</v>
      </c>
      <c r="F186" s="52" t="s">
        <v>648</v>
      </c>
      <c r="G186" s="92" t="str">
        <f>IF(ISBLANK(Tableau2[[#This Row],[Points]]),"",RANK(Tableau2[[#This Row],[Points]],H:H))</f>
        <v/>
      </c>
      <c r="H186" s="37"/>
      <c r="I186" s="37"/>
      <c r="J186" s="88">
        <f>IF(ISBLANK(I186),,VLOOKUP(I186,Classement_points[],2,FALSE)*Paramètres!$M$4)</f>
        <v>0</v>
      </c>
      <c r="K186" s="41"/>
      <c r="L186" s="88">
        <f>IF(ISBLANK(K186),,VLOOKUP(K186,Classement_points[],2,FALSE)*Paramètres!$M$5)</f>
        <v>0</v>
      </c>
      <c r="M186" s="42"/>
      <c r="N186" s="88">
        <f>IF(ISBLANK(M186),,VLOOKUP(M186,Classement_points[],2,FALSE)*Paramètres!$M$6)</f>
        <v>0</v>
      </c>
      <c r="O186" s="89">
        <f t="shared" si="5"/>
        <v>0</v>
      </c>
      <c r="P186" s="90">
        <f>COUNTA(Tableau2[[#This Row],[Points]],Tableau2[[#This Row],[Clt2]],Tableau2[[#This Row],[Clt4]],Tableau2[[#This Row],[Clt6]])</f>
        <v>0</v>
      </c>
    </row>
    <row r="187" spans="1:16" x14ac:dyDescent="0.35">
      <c r="A187" s="91">
        <f t="shared" si="4"/>
        <v>169</v>
      </c>
      <c r="B187" s="37" t="s">
        <v>1604</v>
      </c>
      <c r="C187" s="37" t="s">
        <v>65</v>
      </c>
      <c r="D187" s="37" t="s">
        <v>1603</v>
      </c>
      <c r="E187" s="37" t="s">
        <v>701</v>
      </c>
      <c r="F187" s="52" t="s">
        <v>648</v>
      </c>
      <c r="G187" s="92" t="str">
        <f>IF(ISBLANK(Tableau2[[#This Row],[Points]]),"",RANK(Tableau2[[#This Row],[Points]],H:H))</f>
        <v/>
      </c>
      <c r="H187" s="37"/>
      <c r="I187" s="37"/>
      <c r="J187" s="88">
        <f>IF(ISBLANK(I187),,VLOOKUP(I187,Classement_points[],2,FALSE)*Paramètres!$M$4)</f>
        <v>0</v>
      </c>
      <c r="K187" s="41"/>
      <c r="L187" s="88">
        <f>IF(ISBLANK(K187),,VLOOKUP(K187,Classement_points[],2,FALSE)*Paramètres!$M$5)</f>
        <v>0</v>
      </c>
      <c r="M187" s="42"/>
      <c r="N187" s="88">
        <f>IF(ISBLANK(M187),,VLOOKUP(M187,Classement_points[],2,FALSE)*Paramètres!$M$6)</f>
        <v>0</v>
      </c>
      <c r="O187" s="89">
        <f t="shared" si="5"/>
        <v>0</v>
      </c>
      <c r="P187" s="90">
        <f>COUNTA(Tableau2[[#This Row],[Points]],Tableau2[[#This Row],[Clt2]],Tableau2[[#This Row],[Clt4]],Tableau2[[#This Row],[Clt6]])</f>
        <v>0</v>
      </c>
    </row>
    <row r="188" spans="1:16" x14ac:dyDescent="0.35">
      <c r="A188" s="91">
        <f t="shared" si="4"/>
        <v>169</v>
      </c>
      <c r="B188" s="37" t="s">
        <v>3176</v>
      </c>
      <c r="C188" s="37" t="s">
        <v>1175</v>
      </c>
      <c r="D188" s="37" t="s">
        <v>3177</v>
      </c>
      <c r="E188" s="37" t="s">
        <v>2948</v>
      </c>
      <c r="F188" s="37" t="s">
        <v>2957</v>
      </c>
      <c r="G188" s="92" t="str">
        <f>IF(ISBLANK(Tableau2[[#This Row],[Points]]),"",RANK(Tableau2[[#This Row],[Points]],H:H))</f>
        <v/>
      </c>
      <c r="H188" s="37"/>
      <c r="I188" s="37"/>
      <c r="J188" s="88">
        <f>IF(ISBLANK(I188),,VLOOKUP(I188,Classement_points[],2,FALSE)*Paramètres!$M$4)</f>
        <v>0</v>
      </c>
      <c r="K188" s="41"/>
      <c r="L188" s="88">
        <f>IF(ISBLANK(K188),,VLOOKUP(K188,Classement_points[],2,FALSE)*Paramètres!$M$5)</f>
        <v>0</v>
      </c>
      <c r="M188" s="42"/>
      <c r="N188" s="88">
        <f>IF(ISBLANK(M188),,VLOOKUP(M188,Classement_points[],2,FALSE)*Paramètres!$M$6)</f>
        <v>0</v>
      </c>
      <c r="O188" s="89">
        <f t="shared" si="5"/>
        <v>0</v>
      </c>
      <c r="P188" s="90">
        <f>COUNTA(Tableau2[[#This Row],[Points]],Tableau2[[#This Row],[Clt2]],Tableau2[[#This Row],[Clt4]],Tableau2[[#This Row],[Clt6]])</f>
        <v>0</v>
      </c>
    </row>
    <row r="189" spans="1:16" x14ac:dyDescent="0.35">
      <c r="A189" s="91">
        <f t="shared" si="4"/>
        <v>169</v>
      </c>
      <c r="B189" s="37" t="s">
        <v>3069</v>
      </c>
      <c r="C189" s="37" t="s">
        <v>71</v>
      </c>
      <c r="D189" s="37" t="s">
        <v>3070</v>
      </c>
      <c r="E189" s="37" t="s">
        <v>2925</v>
      </c>
      <c r="F189" s="37" t="s">
        <v>2957</v>
      </c>
      <c r="G189" s="92" t="str">
        <f>IF(ISBLANK(Tableau2[[#This Row],[Points]]),"",RANK(Tableau2[[#This Row],[Points]],H:H))</f>
        <v/>
      </c>
      <c r="H189" s="37"/>
      <c r="I189" s="37"/>
      <c r="J189" s="88">
        <f>IF(ISBLANK(I189),,VLOOKUP(I189,Classement_points[],2,FALSE)*Paramètres!$M$4)</f>
        <v>0</v>
      </c>
      <c r="K189" s="41"/>
      <c r="L189" s="88">
        <f>IF(ISBLANK(K189),,VLOOKUP(K189,Classement_points[],2,FALSE)*Paramètres!$M$5)</f>
        <v>0</v>
      </c>
      <c r="M189" s="42"/>
      <c r="N189" s="88">
        <f>IF(ISBLANK(M189),,VLOOKUP(M189,Classement_points[],2,FALSE)*Paramètres!$M$6)</f>
        <v>0</v>
      </c>
      <c r="O189" s="89">
        <f t="shared" si="5"/>
        <v>0</v>
      </c>
      <c r="P189" s="90">
        <f>COUNTA(Tableau2[[#This Row],[Points]],Tableau2[[#This Row],[Clt2]],Tableau2[[#This Row],[Clt4]],Tableau2[[#This Row],[Clt6]])</f>
        <v>0</v>
      </c>
    </row>
    <row r="190" spans="1:16" x14ac:dyDescent="0.35">
      <c r="A190" s="91">
        <f t="shared" si="4"/>
        <v>169</v>
      </c>
      <c r="B190" s="54" t="s">
        <v>881</v>
      </c>
      <c r="C190" s="54" t="s">
        <v>882</v>
      </c>
      <c r="D190" s="54" t="s">
        <v>883</v>
      </c>
      <c r="E190" s="54" t="s">
        <v>39</v>
      </c>
      <c r="F190" s="54" t="s">
        <v>714</v>
      </c>
      <c r="G190" s="92" t="str">
        <f>IF(ISBLANK(Tableau2[[#This Row],[Points]]),"",RANK(Tableau2[[#This Row],[Points]],H:H))</f>
        <v/>
      </c>
      <c r="H190" s="37"/>
      <c r="I190" s="37"/>
      <c r="J190" s="88">
        <f>IF(ISBLANK(I190),,VLOOKUP(I190,Classement_points[],2,FALSE)*Paramètres!$M$4)</f>
        <v>0</v>
      </c>
      <c r="K190" s="41"/>
      <c r="L190" s="88">
        <f>IF(ISBLANK(K190),,VLOOKUP(K190,Classement_points[],2,FALSE)*Paramètres!$M$5)</f>
        <v>0</v>
      </c>
      <c r="M190" s="42"/>
      <c r="N190" s="88">
        <f>IF(ISBLANK(M190),,VLOOKUP(M190,Classement_points[],2,FALSE)*Paramètres!$M$6)</f>
        <v>0</v>
      </c>
      <c r="O190" s="89">
        <f t="shared" si="5"/>
        <v>0</v>
      </c>
      <c r="P190" s="90">
        <f>COUNTA(Tableau2[[#This Row],[Points]],Tableau2[[#This Row],[Clt2]],Tableau2[[#This Row],[Clt4]],Tableau2[[#This Row],[Clt6]])</f>
        <v>0</v>
      </c>
    </row>
    <row r="191" spans="1:16" x14ac:dyDescent="0.35">
      <c r="A191" s="91">
        <f t="shared" si="4"/>
        <v>169</v>
      </c>
      <c r="B191" s="37" t="s">
        <v>3178</v>
      </c>
      <c r="C191" s="37" t="s">
        <v>3179</v>
      </c>
      <c r="D191" s="37" t="s">
        <v>3180</v>
      </c>
      <c r="E191" s="37" t="s">
        <v>2948</v>
      </c>
      <c r="F191" s="37" t="s">
        <v>2957</v>
      </c>
      <c r="G191" s="92" t="str">
        <f>IF(ISBLANK(Tableau2[[#This Row],[Points]]),"",RANK(Tableau2[[#This Row],[Points]],H:H))</f>
        <v/>
      </c>
      <c r="H191" s="37"/>
      <c r="I191" s="37"/>
      <c r="J191" s="88">
        <f>IF(ISBLANK(I191),,VLOOKUP(I191,Classement_points[],2,FALSE)*Paramètres!$M$4)</f>
        <v>0</v>
      </c>
      <c r="K191" s="41"/>
      <c r="L191" s="88">
        <f>IF(ISBLANK(K191),,VLOOKUP(K191,Classement_points[],2,FALSE)*Paramètres!$M$5)</f>
        <v>0</v>
      </c>
      <c r="M191" s="42"/>
      <c r="N191" s="88">
        <f>IF(ISBLANK(M191),,VLOOKUP(M191,Classement_points[],2,FALSE)*Paramètres!$M$6)</f>
        <v>0</v>
      </c>
      <c r="O191" s="89">
        <f t="shared" si="5"/>
        <v>0</v>
      </c>
      <c r="P191" s="90">
        <f>COUNTA(Tableau2[[#This Row],[Points]],Tableau2[[#This Row],[Clt2]],Tableau2[[#This Row],[Clt4]],Tableau2[[#This Row],[Clt6]])</f>
        <v>0</v>
      </c>
    </row>
    <row r="192" spans="1:16" x14ac:dyDescent="0.35">
      <c r="A192" s="91">
        <f t="shared" si="4"/>
        <v>169</v>
      </c>
      <c r="B192" s="37" t="s">
        <v>3056</v>
      </c>
      <c r="C192" s="37" t="s">
        <v>125</v>
      </c>
      <c r="D192" s="37" t="s">
        <v>3057</v>
      </c>
      <c r="E192" s="37" t="s">
        <v>2945</v>
      </c>
      <c r="F192" s="37" t="s">
        <v>2957</v>
      </c>
      <c r="G192" s="92" t="str">
        <f>IF(ISBLANK(Tableau2[[#This Row],[Points]]),"",RANK(Tableau2[[#This Row],[Points]],H:H))</f>
        <v/>
      </c>
      <c r="H192" s="37"/>
      <c r="I192" s="37"/>
      <c r="J192" s="88">
        <f>IF(ISBLANK(I192),,VLOOKUP(I192,Classement_points[],2,FALSE)*Paramètres!$M$4)</f>
        <v>0</v>
      </c>
      <c r="K192" s="41"/>
      <c r="L192" s="88">
        <f>IF(ISBLANK(K192),,VLOOKUP(K192,Classement_points[],2,FALSE)*Paramètres!$M$5)</f>
        <v>0</v>
      </c>
      <c r="M192" s="42"/>
      <c r="N192" s="88">
        <f>IF(ISBLANK(M192),,VLOOKUP(M192,Classement_points[],2,FALSE)*Paramètres!$M$6)</f>
        <v>0</v>
      </c>
      <c r="O192" s="89">
        <f t="shared" si="5"/>
        <v>0</v>
      </c>
      <c r="P192" s="90">
        <f>COUNTA(Tableau2[[#This Row],[Points]],Tableau2[[#This Row],[Clt2]],Tableau2[[#This Row],[Clt4]],Tableau2[[#This Row],[Clt6]])</f>
        <v>0</v>
      </c>
    </row>
    <row r="193" spans="1:16" x14ac:dyDescent="0.35">
      <c r="A193" s="91">
        <f t="shared" si="4"/>
        <v>169</v>
      </c>
      <c r="B193" s="37" t="s">
        <v>3148</v>
      </c>
      <c r="C193" s="37" t="s">
        <v>127</v>
      </c>
      <c r="D193" s="37" t="s">
        <v>3149</v>
      </c>
      <c r="E193" s="37" t="s">
        <v>2925</v>
      </c>
      <c r="F193" s="37" t="s">
        <v>2957</v>
      </c>
      <c r="G193" s="92" t="str">
        <f>IF(ISBLANK(Tableau2[[#This Row],[Points]]),"",RANK(Tableau2[[#This Row],[Points]],H:H))</f>
        <v/>
      </c>
      <c r="H193" s="37"/>
      <c r="I193" s="37"/>
      <c r="J193" s="88">
        <f>IF(ISBLANK(I193),,VLOOKUP(I193,Classement_points[],2,FALSE)*Paramètres!$M$4)</f>
        <v>0</v>
      </c>
      <c r="K193" s="41"/>
      <c r="L193" s="88">
        <f>IF(ISBLANK(K193),,VLOOKUP(K193,Classement_points[],2,FALSE)*Paramètres!$M$5)</f>
        <v>0</v>
      </c>
      <c r="M193" s="42"/>
      <c r="N193" s="88">
        <f>IF(ISBLANK(M193),,VLOOKUP(M193,Classement_points[],2,FALSE)*Paramètres!$M$6)</f>
        <v>0</v>
      </c>
      <c r="O193" s="89">
        <f t="shared" si="5"/>
        <v>0</v>
      </c>
      <c r="P193" s="90">
        <f>COUNTA(Tableau2[[#This Row],[Points]],Tableau2[[#This Row],[Clt2]],Tableau2[[#This Row],[Clt4]],Tableau2[[#This Row],[Clt6]])</f>
        <v>0</v>
      </c>
    </row>
    <row r="194" spans="1:16" x14ac:dyDescent="0.35">
      <c r="A194" s="91">
        <f t="shared" si="4"/>
        <v>169</v>
      </c>
      <c r="B194" s="54" t="s">
        <v>845</v>
      </c>
      <c r="C194" s="54" t="s">
        <v>846</v>
      </c>
      <c r="D194" s="54" t="s">
        <v>296</v>
      </c>
      <c r="E194" s="54" t="s">
        <v>359</v>
      </c>
      <c r="F194" s="54" t="s">
        <v>714</v>
      </c>
      <c r="G194" s="92" t="str">
        <f>IF(ISBLANK(Tableau2[[#This Row],[Points]]),"",RANK(Tableau2[[#This Row],[Points]],H:H))</f>
        <v/>
      </c>
      <c r="H194" s="37"/>
      <c r="I194" s="37"/>
      <c r="J194" s="88">
        <f>IF(ISBLANK(I194),,VLOOKUP(I194,Classement_points[],2,FALSE)*Paramètres!$M$4)</f>
        <v>0</v>
      </c>
      <c r="K194" s="41"/>
      <c r="L194" s="88">
        <f>IF(ISBLANK(K194),,VLOOKUP(K194,Classement_points[],2,FALSE)*Paramètres!$M$5)</f>
        <v>0</v>
      </c>
      <c r="M194" s="42"/>
      <c r="N194" s="88">
        <f>IF(ISBLANK(M194),,VLOOKUP(M194,Classement_points[],2,FALSE)*Paramètres!$M$6)</f>
        <v>0</v>
      </c>
      <c r="O194" s="89">
        <f t="shared" si="5"/>
        <v>0</v>
      </c>
      <c r="P194" s="90">
        <f>COUNTA(Tableau2[[#This Row],[Points]],Tableau2[[#This Row],[Clt2]],Tableau2[[#This Row],[Clt4]],Tableau2[[#This Row],[Clt6]])</f>
        <v>0</v>
      </c>
    </row>
    <row r="195" spans="1:16" x14ac:dyDescent="0.35">
      <c r="A195" s="91">
        <f t="shared" si="4"/>
        <v>169</v>
      </c>
      <c r="B195" s="37" t="s">
        <v>3200</v>
      </c>
      <c r="C195" s="37" t="s">
        <v>255</v>
      </c>
      <c r="D195" s="37" t="s">
        <v>3164</v>
      </c>
      <c r="E195" s="37" t="s">
        <v>2941</v>
      </c>
      <c r="F195" s="37" t="s">
        <v>2957</v>
      </c>
      <c r="G195" s="92" t="str">
        <f>IF(ISBLANK(Tableau2[[#This Row],[Points]]),"",RANK(Tableau2[[#This Row],[Points]],H:H))</f>
        <v/>
      </c>
      <c r="H195" s="37"/>
      <c r="I195" s="37"/>
      <c r="J195" s="88">
        <f>IF(ISBLANK(I195),,VLOOKUP(I195,Classement_points[],2,FALSE)*Paramètres!$M$4)</f>
        <v>0</v>
      </c>
      <c r="K195" s="41"/>
      <c r="L195" s="88">
        <f>IF(ISBLANK(K195),,VLOOKUP(K195,Classement_points[],2,FALSE)*Paramètres!$M$5)</f>
        <v>0</v>
      </c>
      <c r="M195" s="42"/>
      <c r="N195" s="88">
        <f>IF(ISBLANK(M195),,VLOOKUP(M195,Classement_points[],2,FALSE)*Paramètres!$M$6)</f>
        <v>0</v>
      </c>
      <c r="O195" s="89">
        <f t="shared" si="5"/>
        <v>0</v>
      </c>
      <c r="P195" s="90">
        <f>COUNTA(Tableau2[[#This Row],[Points]],Tableau2[[#This Row],[Clt2]],Tableau2[[#This Row],[Clt4]],Tableau2[[#This Row],[Clt6]])</f>
        <v>0</v>
      </c>
    </row>
    <row r="196" spans="1:16" x14ac:dyDescent="0.35">
      <c r="A196" s="91">
        <f t="shared" si="4"/>
        <v>169</v>
      </c>
      <c r="B196" s="54" t="s">
        <v>478</v>
      </c>
      <c r="C196" s="54" t="s">
        <v>479</v>
      </c>
      <c r="D196" s="54" t="s">
        <v>233</v>
      </c>
      <c r="E196" s="54" t="s">
        <v>380</v>
      </c>
      <c r="F196" s="54" t="s">
        <v>714</v>
      </c>
      <c r="G196" s="92" t="str">
        <f>IF(ISBLANK(Tableau2[[#This Row],[Points]]),"",RANK(Tableau2[[#This Row],[Points]],H:H))</f>
        <v/>
      </c>
      <c r="H196" s="37"/>
      <c r="I196" s="37"/>
      <c r="J196" s="88">
        <f>IF(ISBLANK(I196),,VLOOKUP(I196,Classement_points[],2,FALSE)*Paramètres!$M$4)</f>
        <v>0</v>
      </c>
      <c r="K196" s="41"/>
      <c r="L196" s="88">
        <f>IF(ISBLANK(K196),,VLOOKUP(K196,Classement_points[],2,FALSE)*Paramètres!$M$5)</f>
        <v>0</v>
      </c>
      <c r="M196" s="42"/>
      <c r="N196" s="88">
        <f>IF(ISBLANK(M196),,VLOOKUP(M196,Classement_points[],2,FALSE)*Paramètres!$M$6)</f>
        <v>0</v>
      </c>
      <c r="O196" s="89">
        <f t="shared" si="5"/>
        <v>0</v>
      </c>
      <c r="P196" s="90">
        <f>COUNTA(Tableau2[[#This Row],[Points]],Tableau2[[#This Row],[Clt2]],Tableau2[[#This Row],[Clt4]],Tableau2[[#This Row],[Clt6]])</f>
        <v>0</v>
      </c>
    </row>
    <row r="197" spans="1:16" x14ac:dyDescent="0.35">
      <c r="A197" s="91">
        <f t="shared" ref="A197:A260" si="6">RANK(O197,O:O)</f>
        <v>169</v>
      </c>
      <c r="B197" s="37" t="s">
        <v>1518</v>
      </c>
      <c r="C197" s="37" t="s">
        <v>105</v>
      </c>
      <c r="D197" s="37" t="s">
        <v>1519</v>
      </c>
      <c r="E197" s="52" t="s">
        <v>651</v>
      </c>
      <c r="F197" s="52" t="s">
        <v>648</v>
      </c>
      <c r="G197" s="92" t="str">
        <f>IF(ISBLANK(Tableau2[[#This Row],[Points]]),"",RANK(Tableau2[[#This Row],[Points]],H:H))</f>
        <v/>
      </c>
      <c r="H197" s="37"/>
      <c r="I197" s="37"/>
      <c r="J197" s="88">
        <f>IF(ISBLANK(I197),,VLOOKUP(I197,Classement_points[],2,FALSE)*Paramètres!$M$4)</f>
        <v>0</v>
      </c>
      <c r="K197" s="41"/>
      <c r="L197" s="88">
        <f>IF(ISBLANK(K197),,VLOOKUP(K197,Classement_points[],2,FALSE)*Paramètres!$M$5)</f>
        <v>0</v>
      </c>
      <c r="M197" s="42"/>
      <c r="N197" s="88">
        <f>IF(ISBLANK(M197),,VLOOKUP(M197,Classement_points[],2,FALSE)*Paramètres!$M$6)</f>
        <v>0</v>
      </c>
      <c r="O197" s="89">
        <f t="shared" ref="O197:O260" si="7">H197+J197+L197+N197</f>
        <v>0</v>
      </c>
      <c r="P197" s="90">
        <f>COUNTA(Tableau2[[#This Row],[Points]],Tableau2[[#This Row],[Clt2]],Tableau2[[#This Row],[Clt4]],Tableau2[[#This Row],[Clt6]])</f>
        <v>0</v>
      </c>
    </row>
    <row r="198" spans="1:16" x14ac:dyDescent="0.35">
      <c r="A198" s="91">
        <f t="shared" si="6"/>
        <v>169</v>
      </c>
      <c r="B198" s="37" t="s">
        <v>1506</v>
      </c>
      <c r="C198" s="37" t="s">
        <v>1507</v>
      </c>
      <c r="D198" s="37" t="s">
        <v>1508</v>
      </c>
      <c r="E198" s="52" t="s">
        <v>651</v>
      </c>
      <c r="F198" s="52" t="s">
        <v>648</v>
      </c>
      <c r="G198" s="92" t="str">
        <f>IF(ISBLANK(Tableau2[[#This Row],[Points]]),"",RANK(Tableau2[[#This Row],[Points]],H:H))</f>
        <v/>
      </c>
      <c r="H198" s="37"/>
      <c r="I198" s="37"/>
      <c r="J198" s="88">
        <f>IF(ISBLANK(I198),,VLOOKUP(I198,Classement_points[],2,FALSE)*Paramètres!$M$4)</f>
        <v>0</v>
      </c>
      <c r="K198" s="41"/>
      <c r="L198" s="88">
        <f>IF(ISBLANK(K198),,VLOOKUP(K198,Classement_points[],2,FALSE)*Paramètres!$M$5)</f>
        <v>0</v>
      </c>
      <c r="M198" s="42"/>
      <c r="N198" s="88">
        <f>IF(ISBLANK(M198),,VLOOKUP(M198,Classement_points[],2,FALSE)*Paramètres!$M$6)</f>
        <v>0</v>
      </c>
      <c r="O198" s="89">
        <f t="shared" si="7"/>
        <v>0</v>
      </c>
      <c r="P198" s="90">
        <f>COUNTA(Tableau2[[#This Row],[Points]],Tableau2[[#This Row],[Clt2]],Tableau2[[#This Row],[Clt4]],Tableau2[[#This Row],[Clt6]])</f>
        <v>0</v>
      </c>
    </row>
    <row r="199" spans="1:16" x14ac:dyDescent="0.35">
      <c r="A199" s="91">
        <f t="shared" si="6"/>
        <v>169</v>
      </c>
      <c r="B199" s="37" t="s">
        <v>3181</v>
      </c>
      <c r="C199" s="37" t="s">
        <v>79</v>
      </c>
      <c r="D199" s="37" t="s">
        <v>3180</v>
      </c>
      <c r="E199" s="37" t="s">
        <v>2948</v>
      </c>
      <c r="F199" s="37" t="s">
        <v>2957</v>
      </c>
      <c r="G199" s="92" t="str">
        <f>IF(ISBLANK(Tableau2[[#This Row],[Points]]),"",RANK(Tableau2[[#This Row],[Points]],H:H))</f>
        <v/>
      </c>
      <c r="H199" s="37"/>
      <c r="I199" s="37"/>
      <c r="J199" s="88">
        <f>IF(ISBLANK(I199),,VLOOKUP(I199,Classement_points[],2,FALSE)*Paramètres!$M$4)</f>
        <v>0</v>
      </c>
      <c r="K199" s="41"/>
      <c r="L199" s="88">
        <f>IF(ISBLANK(K199),,VLOOKUP(K199,Classement_points[],2,FALSE)*Paramètres!$M$5)</f>
        <v>0</v>
      </c>
      <c r="M199" s="42"/>
      <c r="N199" s="88">
        <f>IF(ISBLANK(M199),,VLOOKUP(M199,Classement_points[],2,FALSE)*Paramètres!$M$6)</f>
        <v>0</v>
      </c>
      <c r="O199" s="89">
        <f t="shared" si="7"/>
        <v>0</v>
      </c>
      <c r="P199" s="90">
        <f>COUNTA(Tableau2[[#This Row],[Points]],Tableau2[[#This Row],[Clt2]],Tableau2[[#This Row],[Clt4]],Tableau2[[#This Row],[Clt6]])</f>
        <v>0</v>
      </c>
    </row>
    <row r="200" spans="1:16" x14ac:dyDescent="0.35">
      <c r="A200" s="91">
        <f t="shared" si="6"/>
        <v>169</v>
      </c>
      <c r="B200" s="54" t="s">
        <v>466</v>
      </c>
      <c r="C200" s="54" t="s">
        <v>467</v>
      </c>
      <c r="D200" s="54" t="s">
        <v>468</v>
      </c>
      <c r="E200" s="54" t="s">
        <v>380</v>
      </c>
      <c r="F200" s="54" t="s">
        <v>714</v>
      </c>
      <c r="G200" s="92" t="str">
        <f>IF(ISBLANK(Tableau2[[#This Row],[Points]]),"",RANK(Tableau2[[#This Row],[Points]],H:H))</f>
        <v/>
      </c>
      <c r="H200" s="37"/>
      <c r="I200" s="37">
        <v>0</v>
      </c>
      <c r="J200" s="88">
        <f>IF(ISBLANK(I200),,VLOOKUP(I200,Classement_points[],2,FALSE)*Paramètres!$M$4)</f>
        <v>0</v>
      </c>
      <c r="K200" s="41"/>
      <c r="L200" s="88">
        <f>IF(ISBLANK(K200),,VLOOKUP(K200,Classement_points[],2,FALSE)*Paramètres!$M$5)</f>
        <v>0</v>
      </c>
      <c r="M200" s="42"/>
      <c r="N200" s="88">
        <f>IF(ISBLANK(M200),,VLOOKUP(M200,Classement_points[],2,FALSE)*Paramètres!$M$6)</f>
        <v>0</v>
      </c>
      <c r="O200" s="89">
        <f t="shared" si="7"/>
        <v>0</v>
      </c>
      <c r="P200" s="90">
        <f>COUNTA(Tableau2[[#This Row],[Points]],Tableau2[[#This Row],[Clt2]],Tableau2[[#This Row],[Clt4]],Tableau2[[#This Row],[Clt6]])</f>
        <v>1</v>
      </c>
    </row>
    <row r="201" spans="1:16" x14ac:dyDescent="0.35">
      <c r="A201" s="91">
        <f t="shared" si="6"/>
        <v>169</v>
      </c>
      <c r="B201" s="54" t="s">
        <v>854</v>
      </c>
      <c r="C201" s="54" t="s">
        <v>81</v>
      </c>
      <c r="D201" s="54" t="s">
        <v>855</v>
      </c>
      <c r="E201" s="54" t="s">
        <v>14</v>
      </c>
      <c r="F201" s="54" t="s">
        <v>714</v>
      </c>
      <c r="G201" s="92" t="str">
        <f>IF(ISBLANK(Tableau2[[#This Row],[Points]]),"",RANK(Tableau2[[#This Row],[Points]],H:H))</f>
        <v/>
      </c>
      <c r="H201" s="37"/>
      <c r="I201" s="37"/>
      <c r="J201" s="88">
        <f>IF(ISBLANK(I201),,VLOOKUP(I201,Classement_points[],2,FALSE)*Paramètres!$M$4)</f>
        <v>0</v>
      </c>
      <c r="K201" s="41"/>
      <c r="L201" s="88">
        <f>IF(ISBLANK(K201),,VLOOKUP(K201,Classement_points[],2,FALSE)*Paramètres!$M$5)</f>
        <v>0</v>
      </c>
      <c r="M201" s="42"/>
      <c r="N201" s="88">
        <f>IF(ISBLANK(M201),,VLOOKUP(M201,Classement_points[],2,FALSE)*Paramètres!$M$6)</f>
        <v>0</v>
      </c>
      <c r="O201" s="89">
        <f t="shared" si="7"/>
        <v>0</v>
      </c>
      <c r="P201" s="90">
        <f>COUNTA(Tableau2[[#This Row],[Points]],Tableau2[[#This Row],[Clt2]],Tableau2[[#This Row],[Clt4]],Tableau2[[#This Row],[Clt6]])</f>
        <v>0</v>
      </c>
    </row>
    <row r="202" spans="1:16" x14ac:dyDescent="0.35">
      <c r="A202" s="91">
        <f t="shared" si="6"/>
        <v>169</v>
      </c>
      <c r="B202" s="37" t="s">
        <v>1504</v>
      </c>
      <c r="C202" s="37" t="s">
        <v>56</v>
      </c>
      <c r="D202" s="37" t="s">
        <v>1505</v>
      </c>
      <c r="E202" s="52" t="s">
        <v>685</v>
      </c>
      <c r="F202" s="52" t="s">
        <v>648</v>
      </c>
      <c r="G202" s="92" t="str">
        <f>IF(ISBLANK(Tableau2[[#This Row],[Points]]),"",RANK(Tableau2[[#This Row],[Points]],H:H))</f>
        <v/>
      </c>
      <c r="H202" s="37"/>
      <c r="I202" s="37"/>
      <c r="J202" s="88">
        <f>IF(ISBLANK(I202),,VLOOKUP(I202,Classement_points[],2,FALSE)*Paramètres!$M$4)</f>
        <v>0</v>
      </c>
      <c r="K202" s="41"/>
      <c r="L202" s="88">
        <f>IF(ISBLANK(K202),,VLOOKUP(K202,Classement_points[],2,FALSE)*Paramètres!$M$5)</f>
        <v>0</v>
      </c>
      <c r="M202" s="42"/>
      <c r="N202" s="88">
        <f>IF(ISBLANK(M202),,VLOOKUP(M202,Classement_points[],2,FALSE)*Paramètres!$M$6)</f>
        <v>0</v>
      </c>
      <c r="O202" s="89">
        <f t="shared" si="7"/>
        <v>0</v>
      </c>
      <c r="P202" s="90">
        <f>COUNTA(Tableau2[[#This Row],[Points]],Tableau2[[#This Row],[Clt2]],Tableau2[[#This Row],[Clt4]],Tableau2[[#This Row],[Clt6]])</f>
        <v>0</v>
      </c>
    </row>
    <row r="203" spans="1:16" x14ac:dyDescent="0.35">
      <c r="A203" s="91">
        <f t="shared" si="6"/>
        <v>169</v>
      </c>
      <c r="B203" s="37" t="s">
        <v>1597</v>
      </c>
      <c r="C203" s="37" t="s">
        <v>882</v>
      </c>
      <c r="D203" s="37" t="s">
        <v>1598</v>
      </c>
      <c r="E203" s="37" t="s">
        <v>710</v>
      </c>
      <c r="F203" s="52" t="s">
        <v>648</v>
      </c>
      <c r="G203" s="92" t="str">
        <f>IF(ISBLANK(Tableau2[[#This Row],[Points]]),"",RANK(Tableau2[[#This Row],[Points]],H:H))</f>
        <v/>
      </c>
      <c r="H203" s="37"/>
      <c r="I203" s="37"/>
      <c r="J203" s="88">
        <f>IF(ISBLANK(I203),,VLOOKUP(I203,Classement_points[],2,FALSE)*Paramètres!$M$4)</f>
        <v>0</v>
      </c>
      <c r="K203" s="41"/>
      <c r="L203" s="88">
        <f>IF(ISBLANK(K203),,VLOOKUP(K203,Classement_points[],2,FALSE)*Paramètres!$M$5)</f>
        <v>0</v>
      </c>
      <c r="M203" s="42"/>
      <c r="N203" s="88">
        <f>IF(ISBLANK(M203),,VLOOKUP(M203,Classement_points[],2,FALSE)*Paramètres!$M$6)</f>
        <v>0</v>
      </c>
      <c r="O203" s="89">
        <f t="shared" si="7"/>
        <v>0</v>
      </c>
      <c r="P203" s="90">
        <f>COUNTA(Tableau2[[#This Row],[Points]],Tableau2[[#This Row],[Clt2]],Tableau2[[#This Row],[Clt4]],Tableau2[[#This Row],[Clt6]])</f>
        <v>0</v>
      </c>
    </row>
    <row r="204" spans="1:16" x14ac:dyDescent="0.35">
      <c r="A204" s="91">
        <f t="shared" si="6"/>
        <v>169</v>
      </c>
      <c r="B204" s="54" t="s">
        <v>901</v>
      </c>
      <c r="C204" s="54" t="s">
        <v>902</v>
      </c>
      <c r="D204" s="54" t="s">
        <v>300</v>
      </c>
      <c r="E204" s="54" t="s">
        <v>359</v>
      </c>
      <c r="F204" s="54" t="s">
        <v>714</v>
      </c>
      <c r="G204" s="92" t="str">
        <f>IF(ISBLANK(Tableau2[[#This Row],[Points]]),"",RANK(Tableau2[[#This Row],[Points]],H:H))</f>
        <v/>
      </c>
      <c r="H204" s="37"/>
      <c r="I204" s="37"/>
      <c r="J204" s="88">
        <f>IF(ISBLANK(I204),,VLOOKUP(I204,Classement_points[],2,FALSE)*Paramètres!$M$4)</f>
        <v>0</v>
      </c>
      <c r="K204" s="41"/>
      <c r="L204" s="88">
        <f>IF(ISBLANK(K204),,VLOOKUP(K204,Classement_points[],2,FALSE)*Paramètres!$M$5)</f>
        <v>0</v>
      </c>
      <c r="M204" s="42"/>
      <c r="N204" s="88">
        <f>IF(ISBLANK(M204),,VLOOKUP(M204,Classement_points[],2,FALSE)*Paramètres!$M$6)</f>
        <v>0</v>
      </c>
      <c r="O204" s="89">
        <f t="shared" si="7"/>
        <v>0</v>
      </c>
      <c r="P204" s="90">
        <f>COUNTA(Tableau2[[#This Row],[Points]],Tableau2[[#This Row],[Clt2]],Tableau2[[#This Row],[Clt4]],Tableau2[[#This Row],[Clt6]])</f>
        <v>0</v>
      </c>
    </row>
    <row r="205" spans="1:16" x14ac:dyDescent="0.35">
      <c r="A205" s="91">
        <f t="shared" si="6"/>
        <v>169</v>
      </c>
      <c r="B205" s="37" t="s">
        <v>3153</v>
      </c>
      <c r="C205" s="37" t="s">
        <v>80</v>
      </c>
      <c r="D205" s="37" t="s">
        <v>3154</v>
      </c>
      <c r="E205" s="37" t="s">
        <v>2925</v>
      </c>
      <c r="F205" s="37" t="s">
        <v>2957</v>
      </c>
      <c r="G205" s="92" t="str">
        <f>IF(ISBLANK(Tableau2[[#This Row],[Points]]),"",RANK(Tableau2[[#This Row],[Points]],H:H))</f>
        <v/>
      </c>
      <c r="H205" s="37"/>
      <c r="I205" s="37"/>
      <c r="J205" s="88">
        <f>IF(ISBLANK(I205),,VLOOKUP(I205,Classement_points[],2,FALSE)*Paramètres!$M$4)</f>
        <v>0</v>
      </c>
      <c r="K205" s="41"/>
      <c r="L205" s="88">
        <f>IF(ISBLANK(K205),,VLOOKUP(K205,Classement_points[],2,FALSE)*Paramètres!$M$5)</f>
        <v>0</v>
      </c>
      <c r="M205" s="42"/>
      <c r="N205" s="88">
        <f>IF(ISBLANK(M205),,VLOOKUP(M205,Classement_points[],2,FALSE)*Paramètres!$M$6)</f>
        <v>0</v>
      </c>
      <c r="O205" s="89">
        <f t="shared" si="7"/>
        <v>0</v>
      </c>
      <c r="P205" s="90">
        <f>COUNTA(Tableau2[[#This Row],[Points]],Tableau2[[#This Row],[Clt2]],Tableau2[[#This Row],[Clt4]],Tableau2[[#This Row],[Clt6]])</f>
        <v>0</v>
      </c>
    </row>
    <row r="206" spans="1:16" x14ac:dyDescent="0.35">
      <c r="A206" s="91">
        <f t="shared" si="6"/>
        <v>169</v>
      </c>
      <c r="B206" s="37" t="s">
        <v>1469</v>
      </c>
      <c r="C206" s="37" t="s">
        <v>843</v>
      </c>
      <c r="D206" s="37" t="s">
        <v>1470</v>
      </c>
      <c r="E206" s="52" t="s">
        <v>707</v>
      </c>
      <c r="F206" s="52" t="s">
        <v>648</v>
      </c>
      <c r="G206" s="92" t="str">
        <f>IF(ISBLANK(Tableau2[[#This Row],[Points]]),"",RANK(Tableau2[[#This Row],[Points]],H:H))</f>
        <v/>
      </c>
      <c r="H206" s="37"/>
      <c r="I206" s="37"/>
      <c r="J206" s="88">
        <f>IF(ISBLANK(I206),,VLOOKUP(I206,Classement_points[],2,FALSE)*Paramètres!$M$4)</f>
        <v>0</v>
      </c>
      <c r="K206" s="41"/>
      <c r="L206" s="88">
        <f>IF(ISBLANK(K206),,VLOOKUP(K206,Classement_points[],2,FALSE)*Paramètres!$M$5)</f>
        <v>0</v>
      </c>
      <c r="M206" s="42"/>
      <c r="N206" s="88">
        <f>IF(ISBLANK(M206),,VLOOKUP(M206,Classement_points[],2,FALSE)*Paramètres!$M$6)</f>
        <v>0</v>
      </c>
      <c r="O206" s="89">
        <f t="shared" si="7"/>
        <v>0</v>
      </c>
      <c r="P206" s="90">
        <f>COUNTA(Tableau2[[#This Row],[Points]],Tableau2[[#This Row],[Clt2]],Tableau2[[#This Row],[Clt4]],Tableau2[[#This Row],[Clt6]])</f>
        <v>0</v>
      </c>
    </row>
    <row r="207" spans="1:16" x14ac:dyDescent="0.35">
      <c r="A207" s="91">
        <f t="shared" si="6"/>
        <v>169</v>
      </c>
      <c r="B207" s="54" t="s">
        <v>806</v>
      </c>
      <c r="C207" s="54" t="s">
        <v>125</v>
      </c>
      <c r="D207" s="54" t="s">
        <v>807</v>
      </c>
      <c r="E207" s="54" t="s">
        <v>724</v>
      </c>
      <c r="F207" s="54" t="s">
        <v>714</v>
      </c>
      <c r="G207" s="92" t="str">
        <f>IF(ISBLANK(Tableau2[[#This Row],[Points]]),"",RANK(Tableau2[[#This Row],[Points]],H:H))</f>
        <v/>
      </c>
      <c r="H207" s="37"/>
      <c r="I207" s="37"/>
      <c r="J207" s="88">
        <f>IF(ISBLANK(I207),,VLOOKUP(I207,Classement_points[],2,FALSE)*Paramètres!$M$4)</f>
        <v>0</v>
      </c>
      <c r="K207" s="41"/>
      <c r="L207" s="88">
        <f>IF(ISBLANK(K207),,VLOOKUP(K207,Classement_points[],2,FALSE)*Paramètres!$M$5)</f>
        <v>0</v>
      </c>
      <c r="M207" s="42"/>
      <c r="N207" s="88">
        <f>IF(ISBLANK(M207),,VLOOKUP(M207,Classement_points[],2,FALSE)*Paramètres!$M$6)</f>
        <v>0</v>
      </c>
      <c r="O207" s="89">
        <f t="shared" si="7"/>
        <v>0</v>
      </c>
      <c r="P207" s="90">
        <f>COUNTA(Tableau2[[#This Row],[Points]],Tableau2[[#This Row],[Clt2]],Tableau2[[#This Row],[Clt4]],Tableau2[[#This Row],[Clt6]])</f>
        <v>0</v>
      </c>
    </row>
    <row r="208" spans="1:16" x14ac:dyDescent="0.35">
      <c r="A208" s="91">
        <f t="shared" si="6"/>
        <v>169</v>
      </c>
      <c r="B208" s="37" t="s">
        <v>3162</v>
      </c>
      <c r="C208" s="37" t="s">
        <v>3163</v>
      </c>
      <c r="D208" s="37" t="s">
        <v>3164</v>
      </c>
      <c r="E208" s="37" t="s">
        <v>2920</v>
      </c>
      <c r="F208" s="37" t="s">
        <v>2957</v>
      </c>
      <c r="G208" s="92" t="str">
        <f>IF(ISBLANK(Tableau2[[#This Row],[Points]]),"",RANK(Tableau2[[#This Row],[Points]],H:H))</f>
        <v/>
      </c>
      <c r="H208" s="37"/>
      <c r="I208" s="37"/>
      <c r="J208" s="88">
        <f>IF(ISBLANK(I208),,VLOOKUP(I208,Classement_points[],2,FALSE)*Paramètres!$M$4)</f>
        <v>0</v>
      </c>
      <c r="K208" s="41"/>
      <c r="L208" s="88">
        <f>IF(ISBLANK(K208),,VLOOKUP(K208,Classement_points[],2,FALSE)*Paramètres!$M$5)</f>
        <v>0</v>
      </c>
      <c r="M208" s="42"/>
      <c r="N208" s="88">
        <f>IF(ISBLANK(M208),,VLOOKUP(M208,Classement_points[],2,FALSE)*Paramètres!$M$6)</f>
        <v>0</v>
      </c>
      <c r="O208" s="89">
        <f t="shared" si="7"/>
        <v>0</v>
      </c>
      <c r="P208" s="90">
        <f>COUNTA(Tableau2[[#This Row],[Points]],Tableau2[[#This Row],[Clt2]],Tableau2[[#This Row],[Clt4]],Tableau2[[#This Row],[Clt6]])</f>
        <v>0</v>
      </c>
    </row>
    <row r="209" spans="1:16" x14ac:dyDescent="0.35">
      <c r="A209" s="91">
        <f t="shared" si="6"/>
        <v>169</v>
      </c>
      <c r="B209" s="37" t="s">
        <v>1427</v>
      </c>
      <c r="C209" s="37" t="s">
        <v>491</v>
      </c>
      <c r="D209" s="37" t="s">
        <v>1428</v>
      </c>
      <c r="E209" s="52" t="s">
        <v>679</v>
      </c>
      <c r="F209" s="52" t="s">
        <v>648</v>
      </c>
      <c r="G209" s="92" t="str">
        <f>IF(ISBLANK(Tableau2[[#This Row],[Points]]),"",RANK(Tableau2[[#This Row],[Points]],H:H))</f>
        <v/>
      </c>
      <c r="H209" s="37"/>
      <c r="I209" s="37"/>
      <c r="J209" s="88">
        <f>IF(ISBLANK(I209),,VLOOKUP(I209,Classement_points[],2,FALSE)*Paramètres!$M$4)</f>
        <v>0</v>
      </c>
      <c r="K209" s="41"/>
      <c r="L209" s="88">
        <f>IF(ISBLANK(K209),,VLOOKUP(K209,Classement_points[],2,FALSE)*Paramètres!$M$5)</f>
        <v>0</v>
      </c>
      <c r="M209" s="42"/>
      <c r="N209" s="88">
        <f>IF(ISBLANK(M209),,VLOOKUP(M209,Classement_points[],2,FALSE)*Paramètres!$M$6)</f>
        <v>0</v>
      </c>
      <c r="O209" s="89">
        <f t="shared" si="7"/>
        <v>0</v>
      </c>
      <c r="P209" s="90">
        <f>COUNTA(Tableau2[[#This Row],[Points]],Tableau2[[#This Row],[Clt2]],Tableau2[[#This Row],[Clt4]],Tableau2[[#This Row],[Clt6]])</f>
        <v>0</v>
      </c>
    </row>
    <row r="210" spans="1:16" x14ac:dyDescent="0.35">
      <c r="A210" s="91">
        <f t="shared" si="6"/>
        <v>169</v>
      </c>
      <c r="B210" s="37" t="s">
        <v>3064</v>
      </c>
      <c r="C210" s="37" t="s">
        <v>115</v>
      </c>
      <c r="D210" s="37" t="s">
        <v>3065</v>
      </c>
      <c r="E210" s="37" t="s">
        <v>2919</v>
      </c>
      <c r="F210" s="37" t="s">
        <v>2957</v>
      </c>
      <c r="G210" s="92" t="str">
        <f>IF(ISBLANK(Tableau2[[#This Row],[Points]]),"",RANK(Tableau2[[#This Row],[Points]],H:H))</f>
        <v/>
      </c>
      <c r="H210" s="37"/>
      <c r="I210" s="37"/>
      <c r="J210" s="88">
        <f>IF(ISBLANK(I210),,VLOOKUP(I210,Classement_points[],2,FALSE)*Paramètres!$M$4)</f>
        <v>0</v>
      </c>
      <c r="K210" s="41"/>
      <c r="L210" s="88">
        <f>IF(ISBLANK(K210),,VLOOKUP(K210,Classement_points[],2,FALSE)*Paramètres!$M$5)</f>
        <v>0</v>
      </c>
      <c r="M210" s="42"/>
      <c r="N210" s="88">
        <f>IF(ISBLANK(M210),,VLOOKUP(M210,Classement_points[],2,FALSE)*Paramètres!$M$6)</f>
        <v>0</v>
      </c>
      <c r="O210" s="89">
        <f t="shared" si="7"/>
        <v>0</v>
      </c>
      <c r="P210" s="90">
        <f>COUNTA(Tableau2[[#This Row],[Points]],Tableau2[[#This Row],[Clt2]],Tableau2[[#This Row],[Clt4]],Tableau2[[#This Row],[Clt6]])</f>
        <v>0</v>
      </c>
    </row>
    <row r="211" spans="1:16" x14ac:dyDescent="0.35">
      <c r="A211" s="91">
        <f t="shared" si="6"/>
        <v>169</v>
      </c>
      <c r="B211" s="37" t="s">
        <v>1419</v>
      </c>
      <c r="C211" s="37" t="s">
        <v>1420</v>
      </c>
      <c r="D211" s="37" t="s">
        <v>72</v>
      </c>
      <c r="E211" s="52" t="s">
        <v>693</v>
      </c>
      <c r="F211" s="52" t="s">
        <v>648</v>
      </c>
      <c r="G211" s="92" t="str">
        <f>IF(ISBLANK(Tableau2[[#This Row],[Points]]),"",RANK(Tableau2[[#This Row],[Points]],H:H))</f>
        <v/>
      </c>
      <c r="H211" s="37"/>
      <c r="I211" s="37"/>
      <c r="J211" s="88">
        <f>IF(ISBLANK(I211),,VLOOKUP(I211,Classement_points[],2,FALSE)*Paramètres!$M$4)</f>
        <v>0</v>
      </c>
      <c r="K211" s="41"/>
      <c r="L211" s="88">
        <f>IF(ISBLANK(K211),,VLOOKUP(K211,Classement_points[],2,FALSE)*Paramètres!$M$5)</f>
        <v>0</v>
      </c>
      <c r="M211" s="42"/>
      <c r="N211" s="88">
        <f>IF(ISBLANK(M211),,VLOOKUP(M211,Classement_points[],2,FALSE)*Paramètres!$M$6)</f>
        <v>0</v>
      </c>
      <c r="O211" s="89">
        <f t="shared" si="7"/>
        <v>0</v>
      </c>
      <c r="P211" s="90">
        <f>COUNTA(Tableau2[[#This Row],[Points]],Tableau2[[#This Row],[Clt2]],Tableau2[[#This Row],[Clt4]],Tableau2[[#This Row],[Clt6]])</f>
        <v>0</v>
      </c>
    </row>
    <row r="212" spans="1:16" x14ac:dyDescent="0.35">
      <c r="A212" s="91">
        <f t="shared" si="6"/>
        <v>169</v>
      </c>
      <c r="B212" s="54" t="s">
        <v>888</v>
      </c>
      <c r="C212" s="54" t="s">
        <v>493</v>
      </c>
      <c r="D212" s="54" t="s">
        <v>494</v>
      </c>
      <c r="E212" s="54" t="s">
        <v>398</v>
      </c>
      <c r="F212" s="54" t="s">
        <v>714</v>
      </c>
      <c r="G212" s="92" t="str">
        <f>IF(ISBLANK(Tableau2[[#This Row],[Points]]),"",RANK(Tableau2[[#This Row],[Points]],H:H))</f>
        <v/>
      </c>
      <c r="H212" s="37"/>
      <c r="I212" s="37"/>
      <c r="J212" s="88">
        <f>IF(ISBLANK(I212),,VLOOKUP(I212,Classement_points[],2,FALSE)*Paramètres!$M$4)</f>
        <v>0</v>
      </c>
      <c r="K212" s="41"/>
      <c r="L212" s="88">
        <f>IF(ISBLANK(K212),,VLOOKUP(K212,Classement_points[],2,FALSE)*Paramètres!$M$5)</f>
        <v>0</v>
      </c>
      <c r="M212" s="42"/>
      <c r="N212" s="88">
        <f>IF(ISBLANK(M212),,VLOOKUP(M212,Classement_points[],2,FALSE)*Paramètres!$M$6)</f>
        <v>0</v>
      </c>
      <c r="O212" s="89">
        <f t="shared" si="7"/>
        <v>0</v>
      </c>
      <c r="P212" s="90">
        <f>COUNTA(Tableau2[[#This Row],[Points]],Tableau2[[#This Row],[Clt2]],Tableau2[[#This Row],[Clt4]],Tableau2[[#This Row],[Clt6]])</f>
        <v>0</v>
      </c>
    </row>
    <row r="213" spans="1:16" x14ac:dyDescent="0.35">
      <c r="A213" s="91">
        <f t="shared" si="6"/>
        <v>169</v>
      </c>
      <c r="B213" s="54" t="s">
        <v>859</v>
      </c>
      <c r="C213" s="54" t="s">
        <v>860</v>
      </c>
      <c r="D213" s="54" t="s">
        <v>861</v>
      </c>
      <c r="E213" s="54" t="s">
        <v>380</v>
      </c>
      <c r="F213" s="54" t="s">
        <v>714</v>
      </c>
      <c r="G213" s="92" t="str">
        <f>IF(ISBLANK(Tableau2[[#This Row],[Points]]),"",RANK(Tableau2[[#This Row],[Points]],H:H))</f>
        <v/>
      </c>
      <c r="H213" s="37"/>
      <c r="I213" s="37"/>
      <c r="J213" s="88">
        <f>IF(ISBLANK(I213),,VLOOKUP(I213,Classement_points[],2,FALSE)*Paramètres!$M$4)</f>
        <v>0</v>
      </c>
      <c r="K213" s="41"/>
      <c r="L213" s="88">
        <f>IF(ISBLANK(K213),,VLOOKUP(K213,Classement_points[],2,FALSE)*Paramètres!$M$5)</f>
        <v>0</v>
      </c>
      <c r="M213" s="42"/>
      <c r="N213" s="88">
        <f>IF(ISBLANK(M213),,VLOOKUP(M213,Classement_points[],2,FALSE)*Paramètres!$M$6)</f>
        <v>0</v>
      </c>
      <c r="O213" s="89">
        <f t="shared" si="7"/>
        <v>0</v>
      </c>
      <c r="P213" s="90">
        <f>COUNTA(Tableau2[[#This Row],[Points]],Tableau2[[#This Row],[Clt2]],Tableau2[[#This Row],[Clt4]],Tableau2[[#This Row],[Clt6]])</f>
        <v>0</v>
      </c>
    </row>
    <row r="214" spans="1:16" x14ac:dyDescent="0.35">
      <c r="A214" s="91">
        <f t="shared" si="6"/>
        <v>169</v>
      </c>
      <c r="B214" s="37" t="s">
        <v>1458</v>
      </c>
      <c r="C214" s="37" t="s">
        <v>86</v>
      </c>
      <c r="D214" s="37" t="s">
        <v>1459</v>
      </c>
      <c r="E214" s="52" t="s">
        <v>693</v>
      </c>
      <c r="F214" s="52" t="s">
        <v>648</v>
      </c>
      <c r="G214" s="92" t="str">
        <f>IF(ISBLANK(Tableau2[[#This Row],[Points]]),"",RANK(Tableau2[[#This Row],[Points]],H:H))</f>
        <v/>
      </c>
      <c r="H214" s="37"/>
      <c r="I214" s="37"/>
      <c r="J214" s="88">
        <f>IF(ISBLANK(I214),,VLOOKUP(I214,Classement_points[],2,FALSE)*Paramètres!$M$4)</f>
        <v>0</v>
      </c>
      <c r="K214" s="41"/>
      <c r="L214" s="88">
        <f>IF(ISBLANK(K214),,VLOOKUP(K214,Classement_points[],2,FALSE)*Paramètres!$M$5)</f>
        <v>0</v>
      </c>
      <c r="M214" s="42"/>
      <c r="N214" s="88">
        <f>IF(ISBLANK(M214),,VLOOKUP(M214,Classement_points[],2,FALSE)*Paramètres!$M$6)</f>
        <v>0</v>
      </c>
      <c r="O214" s="89">
        <f t="shared" si="7"/>
        <v>0</v>
      </c>
      <c r="P214" s="90">
        <f>COUNTA(Tableau2[[#This Row],[Points]],Tableau2[[#This Row],[Clt2]],Tableau2[[#This Row],[Clt4]],Tableau2[[#This Row],[Clt6]])</f>
        <v>0</v>
      </c>
    </row>
    <row r="215" spans="1:16" x14ac:dyDescent="0.35">
      <c r="A215" s="91">
        <f t="shared" si="6"/>
        <v>169</v>
      </c>
      <c r="B215" s="37" t="s">
        <v>3182</v>
      </c>
      <c r="C215" s="37" t="s">
        <v>63</v>
      </c>
      <c r="D215" s="37" t="s">
        <v>3183</v>
      </c>
      <c r="E215" s="37" t="s">
        <v>2948</v>
      </c>
      <c r="F215" s="37" t="s">
        <v>2957</v>
      </c>
      <c r="G215" s="92" t="str">
        <f>IF(ISBLANK(Tableau2[[#This Row],[Points]]),"",RANK(Tableau2[[#This Row],[Points]],H:H))</f>
        <v/>
      </c>
      <c r="H215" s="37"/>
      <c r="I215" s="37"/>
      <c r="J215" s="88">
        <f>IF(ISBLANK(I215),,VLOOKUP(I215,Classement_points[],2,FALSE)*Paramètres!$M$4)</f>
        <v>0</v>
      </c>
      <c r="K215" s="41"/>
      <c r="L215" s="88">
        <f>IF(ISBLANK(K215),,VLOOKUP(K215,Classement_points[],2,FALSE)*Paramètres!$M$5)</f>
        <v>0</v>
      </c>
      <c r="M215" s="42"/>
      <c r="N215" s="88">
        <f>IF(ISBLANK(M215),,VLOOKUP(M215,Classement_points[],2,FALSE)*Paramètres!$M$6)</f>
        <v>0</v>
      </c>
      <c r="O215" s="89">
        <f t="shared" si="7"/>
        <v>0</v>
      </c>
      <c r="P215" s="90">
        <f>COUNTA(Tableau2[[#This Row],[Points]],Tableau2[[#This Row],[Clt2]],Tableau2[[#This Row],[Clt4]],Tableau2[[#This Row],[Clt6]])</f>
        <v>0</v>
      </c>
    </row>
    <row r="216" spans="1:16" x14ac:dyDescent="0.35">
      <c r="A216" s="91">
        <f t="shared" si="6"/>
        <v>169</v>
      </c>
      <c r="B216" s="37" t="s">
        <v>1589</v>
      </c>
      <c r="C216" s="37" t="s">
        <v>326</v>
      </c>
      <c r="D216" s="37" t="s">
        <v>1590</v>
      </c>
      <c r="E216" s="37" t="s">
        <v>656</v>
      </c>
      <c r="F216" s="52" t="s">
        <v>648</v>
      </c>
      <c r="G216" s="92" t="str">
        <f>IF(ISBLANK(Tableau2[[#This Row],[Points]]),"",RANK(Tableau2[[#This Row],[Points]],H:H))</f>
        <v/>
      </c>
      <c r="H216" s="37"/>
      <c r="I216" s="37"/>
      <c r="J216" s="88">
        <f>IF(ISBLANK(I216),,VLOOKUP(I216,Classement_points[],2,FALSE)*Paramètres!$M$4)</f>
        <v>0</v>
      </c>
      <c r="K216" s="41"/>
      <c r="L216" s="88">
        <f>IF(ISBLANK(K216),,VLOOKUP(K216,Classement_points[],2,FALSE)*Paramètres!$M$5)</f>
        <v>0</v>
      </c>
      <c r="M216" s="42"/>
      <c r="N216" s="88">
        <f>IF(ISBLANK(M216),,VLOOKUP(M216,Classement_points[],2,FALSE)*Paramètres!$M$6)</f>
        <v>0</v>
      </c>
      <c r="O216" s="89">
        <f t="shared" si="7"/>
        <v>0</v>
      </c>
      <c r="P216" s="90">
        <f>COUNTA(Tableau2[[#This Row],[Points]],Tableau2[[#This Row],[Clt2]],Tableau2[[#This Row],[Clt4]],Tableau2[[#This Row],[Clt6]])</f>
        <v>0</v>
      </c>
    </row>
    <row r="217" spans="1:16" x14ac:dyDescent="0.35">
      <c r="A217" s="91">
        <f t="shared" si="6"/>
        <v>169</v>
      </c>
      <c r="B217" s="37" t="s">
        <v>3165</v>
      </c>
      <c r="C217" s="37" t="s">
        <v>837</v>
      </c>
      <c r="D217" s="37" t="s">
        <v>3166</v>
      </c>
      <c r="E217" s="37" t="s">
        <v>2912</v>
      </c>
      <c r="F217" s="37" t="s">
        <v>2957</v>
      </c>
      <c r="G217" s="92" t="str">
        <f>IF(ISBLANK(Tableau2[[#This Row],[Points]]),"",RANK(Tableau2[[#This Row],[Points]],H:H))</f>
        <v/>
      </c>
      <c r="H217" s="37"/>
      <c r="I217" s="37"/>
      <c r="J217" s="88">
        <f>IF(ISBLANK(I217),,VLOOKUP(I217,Classement_points[],2,FALSE)*Paramètres!$M$4)</f>
        <v>0</v>
      </c>
      <c r="K217" s="41"/>
      <c r="L217" s="88">
        <f>IF(ISBLANK(K217),,VLOOKUP(K217,Classement_points[],2,FALSE)*Paramètres!$M$5)</f>
        <v>0</v>
      </c>
      <c r="M217" s="42"/>
      <c r="N217" s="88">
        <f>IF(ISBLANK(M217),,VLOOKUP(M217,Classement_points[],2,FALSE)*Paramètres!$M$6)</f>
        <v>0</v>
      </c>
      <c r="O217" s="89">
        <f t="shared" si="7"/>
        <v>0</v>
      </c>
      <c r="P217" s="90">
        <f>COUNTA(Tableau2[[#This Row],[Points]],Tableau2[[#This Row],[Clt2]],Tableau2[[#This Row],[Clt4]],Tableau2[[#This Row],[Clt6]])</f>
        <v>0</v>
      </c>
    </row>
    <row r="218" spans="1:16" x14ac:dyDescent="0.35">
      <c r="A218" s="91">
        <f t="shared" si="6"/>
        <v>169</v>
      </c>
      <c r="B218" s="37" t="s">
        <v>4128</v>
      </c>
      <c r="C218" s="37" t="s">
        <v>4129</v>
      </c>
      <c r="D218" s="37" t="s">
        <v>2027</v>
      </c>
      <c r="E218" s="37" t="s">
        <v>4000</v>
      </c>
      <c r="F218" s="52" t="s">
        <v>2956</v>
      </c>
      <c r="G218" s="92" t="str">
        <f>IF(ISBLANK(Tableau2[[#This Row],[Points]]),"",RANK(Tableau2[[#This Row],[Points]],H:H))</f>
        <v/>
      </c>
      <c r="H218" s="37"/>
      <c r="I218" s="37"/>
      <c r="J218" s="88">
        <f>IF(ISBLANK(I218),,VLOOKUP(I218,Classement_points[],2,FALSE)*Paramètres!$M$4)</f>
        <v>0</v>
      </c>
      <c r="K218" s="41"/>
      <c r="L218" s="88">
        <f>IF(ISBLANK(K218),,VLOOKUP(K218,Classement_points[],2,FALSE)*Paramètres!$M$5)</f>
        <v>0</v>
      </c>
      <c r="M218" s="42"/>
      <c r="N218" s="88">
        <f>IF(ISBLANK(M218),,VLOOKUP(M218,Classement_points[],2,FALSE)*Paramètres!$M$6)</f>
        <v>0</v>
      </c>
      <c r="O218" s="89">
        <f t="shared" si="7"/>
        <v>0</v>
      </c>
      <c r="P218" s="90">
        <f>COUNTA(Tableau2[[#This Row],[Points]],Tableau2[[#This Row],[Clt2]],Tableau2[[#This Row],[Clt4]],Tableau2[[#This Row],[Clt6]])</f>
        <v>0</v>
      </c>
    </row>
    <row r="219" spans="1:16" x14ac:dyDescent="0.35">
      <c r="A219" s="91">
        <f t="shared" si="6"/>
        <v>169</v>
      </c>
      <c r="B219" s="37" t="s">
        <v>1535</v>
      </c>
      <c r="C219" s="37" t="s">
        <v>52</v>
      </c>
      <c r="D219" s="37" t="s">
        <v>1536</v>
      </c>
      <c r="E219" s="52" t="s">
        <v>685</v>
      </c>
      <c r="F219" s="52" t="s">
        <v>648</v>
      </c>
      <c r="G219" s="92" t="str">
        <f>IF(ISBLANK(Tableau2[[#This Row],[Points]]),"",RANK(Tableau2[[#This Row],[Points]],H:H))</f>
        <v/>
      </c>
      <c r="H219" s="37"/>
      <c r="I219" s="37"/>
      <c r="J219" s="88">
        <f>IF(ISBLANK(I219),,VLOOKUP(I219,Classement_points[],2,FALSE)*Paramètres!$M$4)</f>
        <v>0</v>
      </c>
      <c r="K219" s="41"/>
      <c r="L219" s="88">
        <f>IF(ISBLANK(K219),,VLOOKUP(K219,Classement_points[],2,FALSE)*Paramètres!$M$5)</f>
        <v>0</v>
      </c>
      <c r="M219" s="42"/>
      <c r="N219" s="88">
        <f>IF(ISBLANK(M219),,VLOOKUP(M219,Classement_points[],2,FALSE)*Paramètres!$M$6)</f>
        <v>0</v>
      </c>
      <c r="O219" s="89">
        <f t="shared" si="7"/>
        <v>0</v>
      </c>
      <c r="P219" s="90">
        <f>COUNTA(Tableau2[[#This Row],[Points]],Tableau2[[#This Row],[Clt2]],Tableau2[[#This Row],[Clt4]],Tableau2[[#This Row],[Clt6]])</f>
        <v>0</v>
      </c>
    </row>
    <row r="220" spans="1:16" x14ac:dyDescent="0.35">
      <c r="A220" s="91">
        <f t="shared" si="6"/>
        <v>169</v>
      </c>
      <c r="B220" s="37" t="s">
        <v>1465</v>
      </c>
      <c r="C220" s="37" t="s">
        <v>47</v>
      </c>
      <c r="D220" s="37" t="s">
        <v>1466</v>
      </c>
      <c r="E220" s="52" t="s">
        <v>679</v>
      </c>
      <c r="F220" s="52" t="s">
        <v>648</v>
      </c>
      <c r="G220" s="92" t="str">
        <f>IF(ISBLANK(Tableau2[[#This Row],[Points]]),"",RANK(Tableau2[[#This Row],[Points]],H:H))</f>
        <v/>
      </c>
      <c r="H220" s="37"/>
      <c r="I220" s="37"/>
      <c r="J220" s="88">
        <f>IF(ISBLANK(I220),,VLOOKUP(I220,Classement_points[],2,FALSE)*Paramètres!$M$4)</f>
        <v>0</v>
      </c>
      <c r="K220" s="41"/>
      <c r="L220" s="88">
        <f>IF(ISBLANK(K220),,VLOOKUP(K220,Classement_points[],2,FALSE)*Paramètres!$M$5)</f>
        <v>0</v>
      </c>
      <c r="M220" s="42"/>
      <c r="N220" s="88">
        <f>IF(ISBLANK(M220),,VLOOKUP(M220,Classement_points[],2,FALSE)*Paramètres!$M$6)</f>
        <v>0</v>
      </c>
      <c r="O220" s="89">
        <f t="shared" si="7"/>
        <v>0</v>
      </c>
      <c r="P220" s="90">
        <f>COUNTA(Tableau2[[#This Row],[Points]],Tableau2[[#This Row],[Clt2]],Tableau2[[#This Row],[Clt4]],Tableau2[[#This Row],[Clt6]])</f>
        <v>0</v>
      </c>
    </row>
    <row r="221" spans="1:16" x14ac:dyDescent="0.35">
      <c r="A221" s="91">
        <f t="shared" si="6"/>
        <v>169</v>
      </c>
      <c r="B221" s="37" t="s">
        <v>1532</v>
      </c>
      <c r="C221" s="37" t="s">
        <v>1533</v>
      </c>
      <c r="D221" s="37" t="s">
        <v>1534</v>
      </c>
      <c r="E221" s="52" t="s">
        <v>702</v>
      </c>
      <c r="F221" s="52" t="s">
        <v>648</v>
      </c>
      <c r="G221" s="92" t="str">
        <f>IF(ISBLANK(Tableau2[[#This Row],[Points]]),"",RANK(Tableau2[[#This Row],[Points]],H:H))</f>
        <v/>
      </c>
      <c r="H221" s="37"/>
      <c r="I221" s="37"/>
      <c r="J221" s="88">
        <f>IF(ISBLANK(I221),,VLOOKUP(I221,Classement_points[],2,FALSE)*Paramètres!$M$4)</f>
        <v>0</v>
      </c>
      <c r="K221" s="41"/>
      <c r="L221" s="88">
        <f>IF(ISBLANK(K221),,VLOOKUP(K221,Classement_points[],2,FALSE)*Paramètres!$M$5)</f>
        <v>0</v>
      </c>
      <c r="M221" s="42"/>
      <c r="N221" s="88">
        <f>IF(ISBLANK(M221),,VLOOKUP(M221,Classement_points[],2,FALSE)*Paramètres!$M$6)</f>
        <v>0</v>
      </c>
      <c r="O221" s="89">
        <f t="shared" si="7"/>
        <v>0</v>
      </c>
      <c r="P221" s="90">
        <f>COUNTA(Tableau2[[#This Row],[Points]],Tableau2[[#This Row],[Clt2]],Tableau2[[#This Row],[Clt4]],Tableau2[[#This Row],[Clt6]])</f>
        <v>0</v>
      </c>
    </row>
    <row r="222" spans="1:16" x14ac:dyDescent="0.35">
      <c r="A222" s="91">
        <f t="shared" si="6"/>
        <v>169</v>
      </c>
      <c r="B222" s="37" t="s">
        <v>3098</v>
      </c>
      <c r="C222" s="37" t="s">
        <v>3099</v>
      </c>
      <c r="D222" s="37" t="s">
        <v>3100</v>
      </c>
      <c r="E222" s="37" t="s">
        <v>2924</v>
      </c>
      <c r="F222" s="37" t="s">
        <v>2957</v>
      </c>
      <c r="G222" s="92" t="str">
        <f>IF(ISBLANK(Tableau2[[#This Row],[Points]]),"",RANK(Tableau2[[#This Row],[Points]],H:H))</f>
        <v/>
      </c>
      <c r="H222" s="37"/>
      <c r="I222" s="37"/>
      <c r="J222" s="88">
        <f>IF(ISBLANK(I222),,VLOOKUP(I222,Classement_points[],2,FALSE)*Paramètres!$M$4)</f>
        <v>0</v>
      </c>
      <c r="K222" s="41"/>
      <c r="L222" s="88">
        <f>IF(ISBLANK(K222),,VLOOKUP(K222,Classement_points[],2,FALSE)*Paramètres!$M$5)</f>
        <v>0</v>
      </c>
      <c r="M222" s="42"/>
      <c r="N222" s="88">
        <f>IF(ISBLANK(M222),,VLOOKUP(M222,Classement_points[],2,FALSE)*Paramètres!$M$6)</f>
        <v>0</v>
      </c>
      <c r="O222" s="89">
        <f t="shared" si="7"/>
        <v>0</v>
      </c>
      <c r="P222" s="90">
        <f>COUNTA(Tableau2[[#This Row],[Points]],Tableau2[[#This Row],[Clt2]],Tableau2[[#This Row],[Clt4]],Tableau2[[#This Row],[Clt6]])</f>
        <v>0</v>
      </c>
    </row>
    <row r="223" spans="1:16" x14ac:dyDescent="0.35">
      <c r="A223" s="91">
        <f t="shared" si="6"/>
        <v>169</v>
      </c>
      <c r="B223" s="37" t="s">
        <v>3115</v>
      </c>
      <c r="C223" s="37" t="s">
        <v>1453</v>
      </c>
      <c r="D223" s="37" t="s">
        <v>3116</v>
      </c>
      <c r="E223" s="37" t="s">
        <v>2929</v>
      </c>
      <c r="F223" s="37" t="s">
        <v>2957</v>
      </c>
      <c r="G223" s="92" t="str">
        <f>IF(ISBLANK(Tableau2[[#This Row],[Points]]),"",RANK(Tableau2[[#This Row],[Points]],H:H))</f>
        <v/>
      </c>
      <c r="H223" s="37"/>
      <c r="I223" s="37"/>
      <c r="J223" s="88">
        <f>IF(ISBLANK(I223),,VLOOKUP(I223,Classement_points[],2,FALSE)*Paramètres!$M$4)</f>
        <v>0</v>
      </c>
      <c r="K223" s="41"/>
      <c r="L223" s="88">
        <f>IF(ISBLANK(K223),,VLOOKUP(K223,Classement_points[],2,FALSE)*Paramètres!$M$5)</f>
        <v>0</v>
      </c>
      <c r="M223" s="42"/>
      <c r="N223" s="88">
        <f>IF(ISBLANK(M223),,VLOOKUP(M223,Classement_points[],2,FALSE)*Paramètres!$M$6)</f>
        <v>0</v>
      </c>
      <c r="O223" s="89">
        <f t="shared" si="7"/>
        <v>0</v>
      </c>
      <c r="P223" s="90">
        <f>COUNTA(Tableau2[[#This Row],[Points]],Tableau2[[#This Row],[Clt2]],Tableau2[[#This Row],[Clt4]],Tableau2[[#This Row],[Clt6]])</f>
        <v>0</v>
      </c>
    </row>
    <row r="224" spans="1:16" x14ac:dyDescent="0.35">
      <c r="A224" s="91">
        <f t="shared" si="6"/>
        <v>169</v>
      </c>
      <c r="B224" s="37" t="s">
        <v>1493</v>
      </c>
      <c r="C224" s="37" t="s">
        <v>80</v>
      </c>
      <c r="D224" s="37" t="s">
        <v>1494</v>
      </c>
      <c r="E224" s="52" t="s">
        <v>651</v>
      </c>
      <c r="F224" s="52" t="s">
        <v>648</v>
      </c>
      <c r="G224" s="92" t="str">
        <f>IF(ISBLANK(Tableau2[[#This Row],[Points]]),"",RANK(Tableau2[[#This Row],[Points]],H:H))</f>
        <v/>
      </c>
      <c r="H224" s="37"/>
      <c r="I224" s="37"/>
      <c r="J224" s="88">
        <f>IF(ISBLANK(I224),,VLOOKUP(I224,Classement_points[],2,FALSE)*Paramètres!$M$4)</f>
        <v>0</v>
      </c>
      <c r="K224" s="41"/>
      <c r="L224" s="88">
        <f>IF(ISBLANK(K224),,VLOOKUP(K224,Classement_points[],2,FALSE)*Paramètres!$M$5)</f>
        <v>0</v>
      </c>
      <c r="M224" s="42"/>
      <c r="N224" s="88">
        <f>IF(ISBLANK(M224),,VLOOKUP(M224,Classement_points[],2,FALSE)*Paramètres!$M$6)</f>
        <v>0</v>
      </c>
      <c r="O224" s="89">
        <f t="shared" si="7"/>
        <v>0</v>
      </c>
      <c r="P224" s="90">
        <f>COUNTA(Tableau2[[#This Row],[Points]],Tableau2[[#This Row],[Clt2]],Tableau2[[#This Row],[Clt4]],Tableau2[[#This Row],[Clt6]])</f>
        <v>0</v>
      </c>
    </row>
    <row r="225" spans="1:16" x14ac:dyDescent="0.35">
      <c r="A225" s="91">
        <f t="shared" si="6"/>
        <v>169</v>
      </c>
      <c r="B225" s="37" t="s">
        <v>3211</v>
      </c>
      <c r="C225" s="37" t="s">
        <v>3212</v>
      </c>
      <c r="D225" s="37" t="s">
        <v>3213</v>
      </c>
      <c r="E225" s="37" t="s">
        <v>2948</v>
      </c>
      <c r="F225" s="37" t="s">
        <v>2957</v>
      </c>
      <c r="G225" s="92" t="str">
        <f>IF(ISBLANK(Tableau2[[#This Row],[Points]]),"",RANK(Tableau2[[#This Row],[Points]],H:H))</f>
        <v/>
      </c>
      <c r="H225" s="37"/>
      <c r="I225" s="37"/>
      <c r="J225" s="88">
        <f>IF(ISBLANK(I225),,VLOOKUP(I225,Classement_points[],2,FALSE)*Paramètres!$M$4)</f>
        <v>0</v>
      </c>
      <c r="K225" s="41"/>
      <c r="L225" s="88">
        <f>IF(ISBLANK(K225),,VLOOKUP(K225,Classement_points[],2,FALSE)*Paramètres!$M$5)</f>
        <v>0</v>
      </c>
      <c r="M225" s="42"/>
      <c r="N225" s="88">
        <f>IF(ISBLANK(M225),,VLOOKUP(M225,Classement_points[],2,FALSE)*Paramètres!$M$6)</f>
        <v>0</v>
      </c>
      <c r="O225" s="89">
        <f t="shared" si="7"/>
        <v>0</v>
      </c>
      <c r="P225" s="90">
        <f>COUNTA(Tableau2[[#This Row],[Points]],Tableau2[[#This Row],[Clt2]],Tableau2[[#This Row],[Clt4]],Tableau2[[#This Row],[Clt6]])</f>
        <v>0</v>
      </c>
    </row>
    <row r="226" spans="1:16" x14ac:dyDescent="0.35">
      <c r="A226" s="91">
        <f t="shared" si="6"/>
        <v>169</v>
      </c>
      <c r="B226" s="37" t="s">
        <v>3082</v>
      </c>
      <c r="C226" s="37" t="s">
        <v>255</v>
      </c>
      <c r="D226" s="37" t="s">
        <v>3083</v>
      </c>
      <c r="E226" s="37" t="s">
        <v>2948</v>
      </c>
      <c r="F226" s="37" t="s">
        <v>2957</v>
      </c>
      <c r="G226" s="92" t="str">
        <f>IF(ISBLANK(Tableau2[[#This Row],[Points]]),"",RANK(Tableau2[[#This Row],[Points]],H:H))</f>
        <v/>
      </c>
      <c r="H226" s="37"/>
      <c r="I226" s="37"/>
      <c r="J226" s="88">
        <f>IF(ISBLANK(I226),,VLOOKUP(I226,Classement_points[],2,FALSE)*Paramètres!$M$4)</f>
        <v>0</v>
      </c>
      <c r="K226" s="41"/>
      <c r="L226" s="88">
        <f>IF(ISBLANK(K226),,VLOOKUP(K226,Classement_points[],2,FALSE)*Paramètres!$M$5)</f>
        <v>0</v>
      </c>
      <c r="M226" s="42"/>
      <c r="N226" s="88">
        <f>IF(ISBLANK(M226),,VLOOKUP(M226,Classement_points[],2,FALSE)*Paramètres!$M$6)</f>
        <v>0</v>
      </c>
      <c r="O226" s="89">
        <f t="shared" si="7"/>
        <v>0</v>
      </c>
      <c r="P226" s="90">
        <f>COUNTA(Tableau2[[#This Row],[Points]],Tableau2[[#This Row],[Clt2]],Tableau2[[#This Row],[Clt4]],Tableau2[[#This Row],[Clt6]])</f>
        <v>0</v>
      </c>
    </row>
    <row r="227" spans="1:16" x14ac:dyDescent="0.35">
      <c r="A227" s="91">
        <f t="shared" si="6"/>
        <v>169</v>
      </c>
      <c r="B227" s="37" t="s">
        <v>1415</v>
      </c>
      <c r="C227" s="37" t="s">
        <v>47</v>
      </c>
      <c r="D227" s="37" t="s">
        <v>1416</v>
      </c>
      <c r="E227" s="52" t="s">
        <v>651</v>
      </c>
      <c r="F227" s="52" t="s">
        <v>648</v>
      </c>
      <c r="G227" s="92" t="str">
        <f>IF(ISBLANK(Tableau2[[#This Row],[Points]]),"",RANK(Tableau2[[#This Row],[Points]],H:H))</f>
        <v/>
      </c>
      <c r="H227" s="37"/>
      <c r="I227" s="37"/>
      <c r="J227" s="88">
        <f>IF(ISBLANK(I227),,VLOOKUP(I227,Classement_points[],2,FALSE)*Paramètres!$M$4)</f>
        <v>0</v>
      </c>
      <c r="K227" s="41"/>
      <c r="L227" s="88">
        <f>IF(ISBLANK(K227),,VLOOKUP(K227,Classement_points[],2,FALSE)*Paramètres!$M$5)</f>
        <v>0</v>
      </c>
      <c r="M227" s="42"/>
      <c r="N227" s="88">
        <f>IF(ISBLANK(M227),,VLOOKUP(M227,Classement_points[],2,FALSE)*Paramètres!$M$6)</f>
        <v>0</v>
      </c>
      <c r="O227" s="89">
        <f t="shared" si="7"/>
        <v>0</v>
      </c>
      <c r="P227" s="90">
        <f>COUNTA(Tableau2[[#This Row],[Points]],Tableau2[[#This Row],[Clt2]],Tableau2[[#This Row],[Clt4]],Tableau2[[#This Row],[Clt6]])</f>
        <v>0</v>
      </c>
    </row>
    <row r="228" spans="1:16" x14ac:dyDescent="0.35">
      <c r="A228" s="91">
        <f t="shared" si="6"/>
        <v>169</v>
      </c>
      <c r="B228" s="37" t="s">
        <v>4056</v>
      </c>
      <c r="C228" s="37" t="s">
        <v>255</v>
      </c>
      <c r="D228" s="37" t="s">
        <v>4057</v>
      </c>
      <c r="E228" s="37" t="s">
        <v>4058</v>
      </c>
      <c r="F228" s="52" t="s">
        <v>2956</v>
      </c>
      <c r="G228" s="92" t="str">
        <f>IF(ISBLANK(Tableau2[[#This Row],[Points]]),"",RANK(Tableau2[[#This Row],[Points]],H:H))</f>
        <v/>
      </c>
      <c r="H228" s="37"/>
      <c r="I228" s="37"/>
      <c r="J228" s="88">
        <f>IF(ISBLANK(I228),,VLOOKUP(I228,Classement_points[],2,FALSE)*Paramètres!$M$4)</f>
        <v>0</v>
      </c>
      <c r="K228" s="41"/>
      <c r="L228" s="88">
        <f>IF(ISBLANK(K228),,VLOOKUP(K228,Classement_points[],2,FALSE)*Paramètres!$M$5)</f>
        <v>0</v>
      </c>
      <c r="M228" s="42"/>
      <c r="N228" s="88">
        <f>IF(ISBLANK(M228),,VLOOKUP(M228,Classement_points[],2,FALSE)*Paramètres!$M$6)</f>
        <v>0</v>
      </c>
      <c r="O228" s="89">
        <f t="shared" si="7"/>
        <v>0</v>
      </c>
      <c r="P228" s="90">
        <f>COUNTA(Tableau2[[#This Row],[Points]],Tableau2[[#This Row],[Clt2]],Tableau2[[#This Row],[Clt4]],Tableau2[[#This Row],[Clt6]])</f>
        <v>0</v>
      </c>
    </row>
    <row r="229" spans="1:16" x14ac:dyDescent="0.35">
      <c r="A229" s="91">
        <f t="shared" si="6"/>
        <v>169</v>
      </c>
      <c r="B229" s="37" t="s">
        <v>1564</v>
      </c>
      <c r="C229" s="37" t="s">
        <v>1565</v>
      </c>
      <c r="D229" s="37" t="s">
        <v>1566</v>
      </c>
      <c r="E229" s="37" t="s">
        <v>693</v>
      </c>
      <c r="F229" s="52" t="s">
        <v>648</v>
      </c>
      <c r="G229" s="92" t="str">
        <f>IF(ISBLANK(Tableau2[[#This Row],[Points]]),"",RANK(Tableau2[[#This Row],[Points]],H:H))</f>
        <v/>
      </c>
      <c r="H229" s="37"/>
      <c r="I229" s="37"/>
      <c r="J229" s="88">
        <f>IF(ISBLANK(I229),,VLOOKUP(I229,Classement_points[],2,FALSE)*Paramètres!$M$4)</f>
        <v>0</v>
      </c>
      <c r="K229" s="41"/>
      <c r="L229" s="88">
        <f>IF(ISBLANK(K229),,VLOOKUP(K229,Classement_points[],2,FALSE)*Paramètres!$M$5)</f>
        <v>0</v>
      </c>
      <c r="M229" s="42"/>
      <c r="N229" s="88">
        <f>IF(ISBLANK(M229),,VLOOKUP(M229,Classement_points[],2,FALSE)*Paramètres!$M$6)</f>
        <v>0</v>
      </c>
      <c r="O229" s="89">
        <f t="shared" si="7"/>
        <v>0</v>
      </c>
      <c r="P229" s="90">
        <f>COUNTA(Tableau2[[#This Row],[Points]],Tableau2[[#This Row],[Clt2]],Tableau2[[#This Row],[Clt4]],Tableau2[[#This Row],[Clt6]])</f>
        <v>0</v>
      </c>
    </row>
    <row r="230" spans="1:16" x14ac:dyDescent="0.35">
      <c r="A230" s="91">
        <f t="shared" si="6"/>
        <v>169</v>
      </c>
      <c r="B230" s="37" t="s">
        <v>1417</v>
      </c>
      <c r="C230" s="37" t="s">
        <v>123</v>
      </c>
      <c r="D230" s="37" t="s">
        <v>1418</v>
      </c>
      <c r="E230" s="52" t="s">
        <v>693</v>
      </c>
      <c r="F230" s="52" t="s">
        <v>648</v>
      </c>
      <c r="G230" s="92" t="str">
        <f>IF(ISBLANK(Tableau2[[#This Row],[Points]]),"",RANK(Tableau2[[#This Row],[Points]],H:H))</f>
        <v/>
      </c>
      <c r="H230" s="37"/>
      <c r="I230" s="37"/>
      <c r="J230" s="88">
        <f>IF(ISBLANK(I230),,VLOOKUP(I230,Classement_points[],2,FALSE)*Paramètres!$M$4)</f>
        <v>0</v>
      </c>
      <c r="K230" s="41"/>
      <c r="L230" s="88">
        <f>IF(ISBLANK(K230),,VLOOKUP(K230,Classement_points[],2,FALSE)*Paramètres!$M$5)</f>
        <v>0</v>
      </c>
      <c r="M230" s="42"/>
      <c r="N230" s="88">
        <f>IF(ISBLANK(M230),,VLOOKUP(M230,Classement_points[],2,FALSE)*Paramètres!$M$6)</f>
        <v>0</v>
      </c>
      <c r="O230" s="89">
        <f t="shared" si="7"/>
        <v>0</v>
      </c>
      <c r="P230" s="90">
        <f>COUNTA(Tableau2[[#This Row],[Points]],Tableau2[[#This Row],[Clt2]],Tableau2[[#This Row],[Clt4]],Tableau2[[#This Row],[Clt6]])</f>
        <v>0</v>
      </c>
    </row>
    <row r="231" spans="1:16" x14ac:dyDescent="0.35">
      <c r="A231" s="91">
        <f t="shared" si="6"/>
        <v>169</v>
      </c>
      <c r="B231" s="37" t="s">
        <v>3058</v>
      </c>
      <c r="C231" s="37" t="s">
        <v>239</v>
      </c>
      <c r="D231" s="37" t="s">
        <v>2691</v>
      </c>
      <c r="E231" s="37" t="s">
        <v>2925</v>
      </c>
      <c r="F231" s="37" t="s">
        <v>2957</v>
      </c>
      <c r="G231" s="92" t="str">
        <f>IF(ISBLANK(Tableau2[[#This Row],[Points]]),"",RANK(Tableau2[[#This Row],[Points]],H:H))</f>
        <v/>
      </c>
      <c r="H231" s="37"/>
      <c r="I231" s="37"/>
      <c r="J231" s="88">
        <f>IF(ISBLANK(I231),,VLOOKUP(I231,Classement_points[],2,FALSE)*Paramètres!$M$4)</f>
        <v>0</v>
      </c>
      <c r="K231" s="41"/>
      <c r="L231" s="88">
        <f>IF(ISBLANK(K231),,VLOOKUP(K231,Classement_points[],2,FALSE)*Paramètres!$M$5)</f>
        <v>0</v>
      </c>
      <c r="M231" s="42"/>
      <c r="N231" s="88">
        <f>IF(ISBLANK(M231),,VLOOKUP(M231,Classement_points[],2,FALSE)*Paramètres!$M$6)</f>
        <v>0</v>
      </c>
      <c r="O231" s="89">
        <f t="shared" si="7"/>
        <v>0</v>
      </c>
      <c r="P231" s="90">
        <f>COUNTA(Tableau2[[#This Row],[Points]],Tableau2[[#This Row],[Clt2]],Tableau2[[#This Row],[Clt4]],Tableau2[[#This Row],[Clt6]])</f>
        <v>0</v>
      </c>
    </row>
    <row r="232" spans="1:16" x14ac:dyDescent="0.35">
      <c r="A232" s="91">
        <f t="shared" si="6"/>
        <v>169</v>
      </c>
      <c r="B232" s="54" t="s">
        <v>836</v>
      </c>
      <c r="C232" s="54" t="s">
        <v>837</v>
      </c>
      <c r="D232" s="54" t="s">
        <v>838</v>
      </c>
      <c r="E232" s="54" t="s">
        <v>39</v>
      </c>
      <c r="F232" s="54" t="s">
        <v>714</v>
      </c>
      <c r="G232" s="92" t="str">
        <f>IF(ISBLANK(Tableau2[[#This Row],[Points]]),"",RANK(Tableau2[[#This Row],[Points]],H:H))</f>
        <v/>
      </c>
      <c r="H232" s="37"/>
      <c r="I232" s="37"/>
      <c r="J232" s="88">
        <f>IF(ISBLANK(I232),,VLOOKUP(I232,Classement_points[],2,FALSE)*Paramètres!$M$4)</f>
        <v>0</v>
      </c>
      <c r="K232" s="41"/>
      <c r="L232" s="88">
        <f>IF(ISBLANK(K232),,VLOOKUP(K232,Classement_points[],2,FALSE)*Paramètres!$M$5)</f>
        <v>0</v>
      </c>
      <c r="M232" s="42"/>
      <c r="N232" s="88">
        <f>IF(ISBLANK(M232),,VLOOKUP(M232,Classement_points[],2,FALSE)*Paramètres!$M$6)</f>
        <v>0</v>
      </c>
      <c r="O232" s="89">
        <f t="shared" si="7"/>
        <v>0</v>
      </c>
      <c r="P232" s="90">
        <f>COUNTA(Tableau2[[#This Row],[Points]],Tableau2[[#This Row],[Clt2]],Tableau2[[#This Row],[Clt4]],Tableau2[[#This Row],[Clt6]])</f>
        <v>0</v>
      </c>
    </row>
    <row r="233" spans="1:16" x14ac:dyDescent="0.35">
      <c r="A233" s="91">
        <f t="shared" si="6"/>
        <v>169</v>
      </c>
      <c r="B233" s="37" t="s">
        <v>1471</v>
      </c>
      <c r="C233" s="37" t="s">
        <v>310</v>
      </c>
      <c r="D233" s="37" t="s">
        <v>1472</v>
      </c>
      <c r="E233" s="52" t="s">
        <v>709</v>
      </c>
      <c r="F233" s="52" t="s">
        <v>648</v>
      </c>
      <c r="G233" s="92" t="str">
        <f>IF(ISBLANK(Tableau2[[#This Row],[Points]]),"",RANK(Tableau2[[#This Row],[Points]],H:H))</f>
        <v/>
      </c>
      <c r="H233" s="37"/>
      <c r="I233" s="37"/>
      <c r="J233" s="88">
        <f>IF(ISBLANK(I233),,VLOOKUP(I233,Classement_points[],2,FALSE)*Paramètres!$M$4)</f>
        <v>0</v>
      </c>
      <c r="K233" s="41"/>
      <c r="L233" s="88">
        <f>IF(ISBLANK(K233),,VLOOKUP(K233,Classement_points[],2,FALSE)*Paramètres!$M$5)</f>
        <v>0</v>
      </c>
      <c r="M233" s="42"/>
      <c r="N233" s="88">
        <f>IF(ISBLANK(M233),,VLOOKUP(M233,Classement_points[],2,FALSE)*Paramètres!$M$6)</f>
        <v>0</v>
      </c>
      <c r="O233" s="89">
        <f t="shared" si="7"/>
        <v>0</v>
      </c>
      <c r="P233" s="90">
        <f>COUNTA(Tableau2[[#This Row],[Points]],Tableau2[[#This Row],[Clt2]],Tableau2[[#This Row],[Clt4]],Tableau2[[#This Row],[Clt6]])</f>
        <v>0</v>
      </c>
    </row>
    <row r="234" spans="1:16" x14ac:dyDescent="0.35">
      <c r="A234" s="91">
        <f t="shared" si="6"/>
        <v>169</v>
      </c>
      <c r="B234" s="37" t="s">
        <v>3174</v>
      </c>
      <c r="C234" s="37" t="s">
        <v>465</v>
      </c>
      <c r="D234" s="37" t="s">
        <v>3175</v>
      </c>
      <c r="E234" s="37" t="s">
        <v>2917</v>
      </c>
      <c r="F234" s="37" t="s">
        <v>2957</v>
      </c>
      <c r="G234" s="92" t="str">
        <f>IF(ISBLANK(Tableau2[[#This Row],[Points]]),"",RANK(Tableau2[[#This Row],[Points]],H:H))</f>
        <v/>
      </c>
      <c r="H234" s="37"/>
      <c r="I234" s="37"/>
      <c r="J234" s="88">
        <f>IF(ISBLANK(I234),,VLOOKUP(I234,Classement_points[],2,FALSE)*Paramètres!$M$4)</f>
        <v>0</v>
      </c>
      <c r="K234" s="41"/>
      <c r="L234" s="88">
        <f>IF(ISBLANK(K234),,VLOOKUP(K234,Classement_points[],2,FALSE)*Paramètres!$M$5)</f>
        <v>0</v>
      </c>
      <c r="M234" s="42"/>
      <c r="N234" s="88">
        <f>IF(ISBLANK(M234),,VLOOKUP(M234,Classement_points[],2,FALSE)*Paramètres!$M$6)</f>
        <v>0</v>
      </c>
      <c r="O234" s="89">
        <f t="shared" si="7"/>
        <v>0</v>
      </c>
      <c r="P234" s="90">
        <f>COUNTA(Tableau2[[#This Row],[Points]],Tableau2[[#This Row],[Clt2]],Tableau2[[#This Row],[Clt4]],Tableau2[[#This Row],[Clt6]])</f>
        <v>0</v>
      </c>
    </row>
    <row r="235" spans="1:16" x14ac:dyDescent="0.35">
      <c r="A235" s="91">
        <f t="shared" si="6"/>
        <v>169</v>
      </c>
      <c r="B235" s="37" t="s">
        <v>3090</v>
      </c>
      <c r="C235" s="37" t="s">
        <v>81</v>
      </c>
      <c r="D235" s="37" t="s">
        <v>3091</v>
      </c>
      <c r="E235" s="37" t="s">
        <v>2949</v>
      </c>
      <c r="F235" s="37" t="s">
        <v>2957</v>
      </c>
      <c r="G235" s="92" t="str">
        <f>IF(ISBLANK(Tableau2[[#This Row],[Points]]),"",RANK(Tableau2[[#This Row],[Points]],H:H))</f>
        <v/>
      </c>
      <c r="H235" s="37"/>
      <c r="I235" s="37"/>
      <c r="J235" s="88">
        <f>IF(ISBLANK(I235),,VLOOKUP(I235,Classement_points[],2,FALSE)*Paramètres!$M$4)</f>
        <v>0</v>
      </c>
      <c r="K235" s="41"/>
      <c r="L235" s="88">
        <f>IF(ISBLANK(K235),,VLOOKUP(K235,Classement_points[],2,FALSE)*Paramètres!$M$5)</f>
        <v>0</v>
      </c>
      <c r="M235" s="42"/>
      <c r="N235" s="88">
        <f>IF(ISBLANK(M235),,VLOOKUP(M235,Classement_points[],2,FALSE)*Paramètres!$M$6)</f>
        <v>0</v>
      </c>
      <c r="O235" s="89">
        <f t="shared" si="7"/>
        <v>0</v>
      </c>
      <c r="P235" s="90">
        <f>COUNTA(Tableau2[[#This Row],[Points]],Tableau2[[#This Row],[Clt2]],Tableau2[[#This Row],[Clt4]],Tableau2[[#This Row],[Clt6]])</f>
        <v>0</v>
      </c>
    </row>
    <row r="236" spans="1:16" x14ac:dyDescent="0.35">
      <c r="A236" s="91">
        <f t="shared" si="6"/>
        <v>169</v>
      </c>
      <c r="B236" s="37" t="s">
        <v>3158</v>
      </c>
      <c r="C236" s="37" t="s">
        <v>1183</v>
      </c>
      <c r="D236" s="37" t="s">
        <v>3159</v>
      </c>
      <c r="E236" s="37" t="s">
        <v>2917</v>
      </c>
      <c r="F236" s="37" t="s">
        <v>2957</v>
      </c>
      <c r="G236" s="92" t="str">
        <f>IF(ISBLANK(Tableau2[[#This Row],[Points]]),"",RANK(Tableau2[[#This Row],[Points]],H:H))</f>
        <v/>
      </c>
      <c r="H236" s="37"/>
      <c r="I236" s="37"/>
      <c r="J236" s="88">
        <f>IF(ISBLANK(I236),,VLOOKUP(I236,Classement_points[],2,FALSE)*Paramètres!$M$4)</f>
        <v>0</v>
      </c>
      <c r="K236" s="41"/>
      <c r="L236" s="88">
        <f>IF(ISBLANK(K236),,VLOOKUP(K236,Classement_points[],2,FALSE)*Paramètres!$M$5)</f>
        <v>0</v>
      </c>
      <c r="M236" s="42"/>
      <c r="N236" s="88">
        <f>IF(ISBLANK(M236),,VLOOKUP(M236,Classement_points[],2,FALSE)*Paramètres!$M$6)</f>
        <v>0</v>
      </c>
      <c r="O236" s="89">
        <f t="shared" si="7"/>
        <v>0</v>
      </c>
      <c r="P236" s="90">
        <f>COUNTA(Tableau2[[#This Row],[Points]],Tableau2[[#This Row],[Clt2]],Tableau2[[#This Row],[Clt4]],Tableau2[[#This Row],[Clt6]])</f>
        <v>0</v>
      </c>
    </row>
    <row r="237" spans="1:16" x14ac:dyDescent="0.35">
      <c r="A237" s="91">
        <f t="shared" si="6"/>
        <v>169</v>
      </c>
      <c r="B237" s="37" t="s">
        <v>3160</v>
      </c>
      <c r="C237" s="37" t="s">
        <v>1500</v>
      </c>
      <c r="D237" s="37" t="s">
        <v>3161</v>
      </c>
      <c r="E237" s="37" t="s">
        <v>2949</v>
      </c>
      <c r="F237" s="37" t="s">
        <v>2957</v>
      </c>
      <c r="G237" s="92" t="str">
        <f>IF(ISBLANK(Tableau2[[#This Row],[Points]]),"",RANK(Tableau2[[#This Row],[Points]],H:H))</f>
        <v/>
      </c>
      <c r="H237" s="37"/>
      <c r="I237" s="37"/>
      <c r="J237" s="88">
        <f>IF(ISBLANK(I237),,VLOOKUP(I237,Classement_points[],2,FALSE)*Paramètres!$M$4)</f>
        <v>0</v>
      </c>
      <c r="K237" s="41"/>
      <c r="L237" s="88">
        <f>IF(ISBLANK(K237),,VLOOKUP(K237,Classement_points[],2,FALSE)*Paramètres!$M$5)</f>
        <v>0</v>
      </c>
      <c r="M237" s="42"/>
      <c r="N237" s="88">
        <f>IF(ISBLANK(M237),,VLOOKUP(M237,Classement_points[],2,FALSE)*Paramètres!$M$6)</f>
        <v>0</v>
      </c>
      <c r="O237" s="89">
        <f t="shared" si="7"/>
        <v>0</v>
      </c>
      <c r="P237" s="90">
        <f>COUNTA(Tableau2[[#This Row],[Points]],Tableau2[[#This Row],[Clt2]],Tableau2[[#This Row],[Clt4]],Tableau2[[#This Row],[Clt6]])</f>
        <v>0</v>
      </c>
    </row>
    <row r="238" spans="1:16" x14ac:dyDescent="0.35">
      <c r="A238" s="91">
        <f t="shared" si="6"/>
        <v>169</v>
      </c>
      <c r="B238" s="37" t="s">
        <v>3155</v>
      </c>
      <c r="C238" s="37" t="s">
        <v>3156</v>
      </c>
      <c r="D238" s="37" t="s">
        <v>3157</v>
      </c>
      <c r="E238" s="37" t="s">
        <v>2917</v>
      </c>
      <c r="F238" s="37" t="s">
        <v>2957</v>
      </c>
      <c r="G238" s="92" t="str">
        <f>IF(ISBLANK(Tableau2[[#This Row],[Points]]),"",RANK(Tableau2[[#This Row],[Points]],H:H))</f>
        <v/>
      </c>
      <c r="H238" s="37"/>
      <c r="I238" s="37"/>
      <c r="J238" s="88">
        <f>IF(ISBLANK(I238),,VLOOKUP(I238,Classement_points[],2,FALSE)*Paramètres!$M$4)</f>
        <v>0</v>
      </c>
      <c r="K238" s="41"/>
      <c r="L238" s="88">
        <f>IF(ISBLANK(K238),,VLOOKUP(K238,Classement_points[],2,FALSE)*Paramètres!$M$5)</f>
        <v>0</v>
      </c>
      <c r="M238" s="42"/>
      <c r="N238" s="88">
        <f>IF(ISBLANK(M238),,VLOOKUP(M238,Classement_points[],2,FALSE)*Paramètres!$M$6)</f>
        <v>0</v>
      </c>
      <c r="O238" s="89">
        <f t="shared" si="7"/>
        <v>0</v>
      </c>
      <c r="P238" s="90">
        <f>COUNTA(Tableau2[[#This Row],[Points]],Tableau2[[#This Row],[Clt2]],Tableau2[[#This Row],[Clt4]],Tableau2[[#This Row],[Clt6]])</f>
        <v>0</v>
      </c>
    </row>
    <row r="239" spans="1:16" x14ac:dyDescent="0.35">
      <c r="A239" s="91">
        <f t="shared" si="6"/>
        <v>169</v>
      </c>
      <c r="B239" s="37" t="s">
        <v>4069</v>
      </c>
      <c r="C239" s="37" t="s">
        <v>448</v>
      </c>
      <c r="D239" s="37" t="s">
        <v>3007</v>
      </c>
      <c r="E239" s="37" t="s">
        <v>4000</v>
      </c>
      <c r="F239" s="52" t="s">
        <v>2956</v>
      </c>
      <c r="G239" s="92" t="str">
        <f>IF(ISBLANK(Tableau2[[#This Row],[Points]]),"",RANK(Tableau2[[#This Row],[Points]],H:H))</f>
        <v/>
      </c>
      <c r="H239" s="37"/>
      <c r="I239" s="37"/>
      <c r="J239" s="88">
        <f>IF(ISBLANK(I239),,VLOOKUP(I239,Classement_points[],2,FALSE)*Paramètres!$M$4)</f>
        <v>0</v>
      </c>
      <c r="K239" s="41"/>
      <c r="L239" s="88">
        <f>IF(ISBLANK(K239),,VLOOKUP(K239,Classement_points[],2,FALSE)*Paramètres!$M$5)</f>
        <v>0</v>
      </c>
      <c r="M239" s="42"/>
      <c r="N239" s="88">
        <f>IF(ISBLANK(M239),,VLOOKUP(M239,Classement_points[],2,FALSE)*Paramètres!$M$6)</f>
        <v>0</v>
      </c>
      <c r="O239" s="89">
        <f t="shared" si="7"/>
        <v>0</v>
      </c>
      <c r="P239" s="90">
        <f>COUNTA(Tableau2[[#This Row],[Points]],Tableau2[[#This Row],[Clt2]],Tableau2[[#This Row],[Clt4]],Tableau2[[#This Row],[Clt6]])</f>
        <v>0</v>
      </c>
    </row>
    <row r="240" spans="1:16" x14ac:dyDescent="0.35">
      <c r="A240" s="91">
        <f t="shared" si="6"/>
        <v>169</v>
      </c>
      <c r="B240" s="54" t="s">
        <v>876</v>
      </c>
      <c r="C240" s="54" t="s">
        <v>877</v>
      </c>
      <c r="D240" s="54" t="s">
        <v>878</v>
      </c>
      <c r="E240" s="54" t="s">
        <v>724</v>
      </c>
      <c r="F240" s="54" t="s">
        <v>714</v>
      </c>
      <c r="G240" s="92" t="str">
        <f>IF(ISBLANK(Tableau2[[#This Row],[Points]]),"",RANK(Tableau2[[#This Row],[Points]],H:H))</f>
        <v/>
      </c>
      <c r="H240" s="37"/>
      <c r="I240" s="37"/>
      <c r="J240" s="88">
        <f>IF(ISBLANK(I240),,VLOOKUP(I240,Classement_points[],2,FALSE)*Paramètres!$M$4)</f>
        <v>0</v>
      </c>
      <c r="K240" s="41"/>
      <c r="L240" s="88">
        <f>IF(ISBLANK(K240),,VLOOKUP(K240,Classement_points[],2,FALSE)*Paramètres!$M$5)</f>
        <v>0</v>
      </c>
      <c r="M240" s="42"/>
      <c r="N240" s="88">
        <f>IF(ISBLANK(M240),,VLOOKUP(M240,Classement_points[],2,FALSE)*Paramètres!$M$6)</f>
        <v>0</v>
      </c>
      <c r="O240" s="89">
        <f t="shared" si="7"/>
        <v>0</v>
      </c>
      <c r="P240" s="90">
        <f>COUNTA(Tableau2[[#This Row],[Points]],Tableau2[[#This Row],[Clt2]],Tableau2[[#This Row],[Clt4]],Tableau2[[#This Row],[Clt6]])</f>
        <v>0</v>
      </c>
    </row>
    <row r="241" spans="1:16" x14ac:dyDescent="0.35">
      <c r="A241" s="91">
        <f t="shared" si="6"/>
        <v>169</v>
      </c>
      <c r="B241" s="37" t="s">
        <v>1502</v>
      </c>
      <c r="C241" s="37" t="s">
        <v>634</v>
      </c>
      <c r="D241" s="37" t="s">
        <v>1503</v>
      </c>
      <c r="E241" s="52" t="s">
        <v>701</v>
      </c>
      <c r="F241" s="52" t="s">
        <v>648</v>
      </c>
      <c r="G241" s="92" t="str">
        <f>IF(ISBLANK(Tableau2[[#This Row],[Points]]),"",RANK(Tableau2[[#This Row],[Points]],H:H))</f>
        <v/>
      </c>
      <c r="H241" s="37"/>
      <c r="I241" s="37"/>
      <c r="J241" s="88">
        <f>IF(ISBLANK(I241),,VLOOKUP(I241,Classement_points[],2,FALSE)*Paramètres!$M$4)</f>
        <v>0</v>
      </c>
      <c r="K241" s="41"/>
      <c r="L241" s="88">
        <f>IF(ISBLANK(K241),,VLOOKUP(K241,Classement_points[],2,FALSE)*Paramètres!$M$5)</f>
        <v>0</v>
      </c>
      <c r="M241" s="42"/>
      <c r="N241" s="88">
        <f>IF(ISBLANK(M241),,VLOOKUP(M241,Classement_points[],2,FALSE)*Paramètres!$M$6)</f>
        <v>0</v>
      </c>
      <c r="O241" s="89">
        <f t="shared" si="7"/>
        <v>0</v>
      </c>
      <c r="P241" s="90">
        <f>COUNTA(Tableau2[[#This Row],[Points]],Tableau2[[#This Row],[Clt2]],Tableau2[[#This Row],[Clt4]],Tableau2[[#This Row],[Clt6]])</f>
        <v>0</v>
      </c>
    </row>
    <row r="242" spans="1:16" x14ac:dyDescent="0.35">
      <c r="A242" s="91">
        <f t="shared" si="6"/>
        <v>169</v>
      </c>
      <c r="B242" s="37" t="s">
        <v>3092</v>
      </c>
      <c r="C242" s="37" t="s">
        <v>2449</v>
      </c>
      <c r="D242" s="37" t="s">
        <v>3093</v>
      </c>
      <c r="E242" s="37" t="s">
        <v>2948</v>
      </c>
      <c r="F242" s="37" t="s">
        <v>2957</v>
      </c>
      <c r="G242" s="92" t="str">
        <f>IF(ISBLANK(Tableau2[[#This Row],[Points]]),"",RANK(Tableau2[[#This Row],[Points]],H:H))</f>
        <v/>
      </c>
      <c r="H242" s="37"/>
      <c r="I242" s="37"/>
      <c r="J242" s="88">
        <f>IF(ISBLANK(I242),,VLOOKUP(I242,Classement_points[],2,FALSE)*Paramètres!$M$4)</f>
        <v>0</v>
      </c>
      <c r="K242" s="41"/>
      <c r="L242" s="88">
        <f>IF(ISBLANK(K242),,VLOOKUP(K242,Classement_points[],2,FALSE)*Paramètres!$M$5)</f>
        <v>0</v>
      </c>
      <c r="M242" s="42"/>
      <c r="N242" s="88">
        <f>IF(ISBLANK(M242),,VLOOKUP(M242,Classement_points[],2,FALSE)*Paramètres!$M$6)</f>
        <v>0</v>
      </c>
      <c r="O242" s="89">
        <f t="shared" si="7"/>
        <v>0</v>
      </c>
      <c r="P242" s="90">
        <f>COUNTA(Tableau2[[#This Row],[Points]],Tableau2[[#This Row],[Clt2]],Tableau2[[#This Row],[Clt4]],Tableau2[[#This Row],[Clt6]])</f>
        <v>0</v>
      </c>
    </row>
    <row r="243" spans="1:16" x14ac:dyDescent="0.35">
      <c r="A243" s="91">
        <f t="shared" si="6"/>
        <v>169</v>
      </c>
      <c r="B243" s="37" t="s">
        <v>4080</v>
      </c>
      <c r="C243" s="37" t="s">
        <v>4081</v>
      </c>
      <c r="D243" s="37" t="s">
        <v>4082</v>
      </c>
      <c r="E243" s="37" t="s">
        <v>3998</v>
      </c>
      <c r="F243" s="52" t="s">
        <v>2956</v>
      </c>
      <c r="G243" s="92" t="str">
        <f>IF(ISBLANK(Tableau2[[#This Row],[Points]]),"",RANK(Tableau2[[#This Row],[Points]],H:H))</f>
        <v/>
      </c>
      <c r="H243" s="37"/>
      <c r="I243" s="37"/>
      <c r="J243" s="88">
        <f>IF(ISBLANK(I243),,VLOOKUP(I243,Classement_points[],2,FALSE)*Paramètres!$M$4)</f>
        <v>0</v>
      </c>
      <c r="K243" s="41"/>
      <c r="L243" s="88">
        <f>IF(ISBLANK(K243),,VLOOKUP(K243,Classement_points[],2,FALSE)*Paramètres!$M$5)</f>
        <v>0</v>
      </c>
      <c r="M243" s="42"/>
      <c r="N243" s="88">
        <f>IF(ISBLANK(M243),,VLOOKUP(M243,Classement_points[],2,FALSE)*Paramètres!$M$6)</f>
        <v>0</v>
      </c>
      <c r="O243" s="89">
        <f t="shared" si="7"/>
        <v>0</v>
      </c>
      <c r="P243" s="90">
        <f>COUNTA(Tableau2[[#This Row],[Points]],Tableau2[[#This Row],[Clt2]],Tableau2[[#This Row],[Clt4]],Tableau2[[#This Row],[Clt6]])</f>
        <v>0</v>
      </c>
    </row>
    <row r="244" spans="1:16" x14ac:dyDescent="0.35">
      <c r="A244" s="91">
        <f t="shared" si="6"/>
        <v>169</v>
      </c>
      <c r="B244" s="37" t="s">
        <v>1574</v>
      </c>
      <c r="C244" s="37" t="s">
        <v>630</v>
      </c>
      <c r="D244" s="37" t="s">
        <v>1575</v>
      </c>
      <c r="E244" s="37" t="s">
        <v>653</v>
      </c>
      <c r="F244" s="52" t="s">
        <v>648</v>
      </c>
      <c r="G244" s="92" t="str">
        <f>IF(ISBLANK(Tableau2[[#This Row],[Points]]),"",RANK(Tableau2[[#This Row],[Points]],H:H))</f>
        <v/>
      </c>
      <c r="H244" s="37"/>
      <c r="I244" s="37"/>
      <c r="J244" s="88">
        <f>IF(ISBLANK(I244),,VLOOKUP(I244,Classement_points[],2,FALSE)*Paramètres!$M$4)</f>
        <v>0</v>
      </c>
      <c r="K244" s="41"/>
      <c r="L244" s="88">
        <f>IF(ISBLANK(K244),,VLOOKUP(K244,Classement_points[],2,FALSE)*Paramètres!$M$5)</f>
        <v>0</v>
      </c>
      <c r="M244" s="42"/>
      <c r="N244" s="88">
        <f>IF(ISBLANK(M244),,VLOOKUP(M244,Classement_points[],2,FALSE)*Paramètres!$M$6)</f>
        <v>0</v>
      </c>
      <c r="O244" s="89">
        <f t="shared" si="7"/>
        <v>0</v>
      </c>
      <c r="P244" s="90">
        <f>COUNTA(Tableau2[[#This Row],[Points]],Tableau2[[#This Row],[Clt2]],Tableau2[[#This Row],[Clt4]],Tableau2[[#This Row],[Clt6]])</f>
        <v>0</v>
      </c>
    </row>
    <row r="245" spans="1:16" x14ac:dyDescent="0.35">
      <c r="A245" s="91">
        <f t="shared" si="6"/>
        <v>169</v>
      </c>
      <c r="B245" s="37" t="s">
        <v>1569</v>
      </c>
      <c r="C245" s="37" t="s">
        <v>75</v>
      </c>
      <c r="D245" s="37" t="s">
        <v>1570</v>
      </c>
      <c r="E245" s="37" t="s">
        <v>652</v>
      </c>
      <c r="F245" s="52" t="s">
        <v>648</v>
      </c>
      <c r="G245" s="92" t="str">
        <f>IF(ISBLANK(Tableau2[[#This Row],[Points]]),"",RANK(Tableau2[[#This Row],[Points]],H:H))</f>
        <v/>
      </c>
      <c r="H245" s="37"/>
      <c r="I245" s="37"/>
      <c r="J245" s="88">
        <f>IF(ISBLANK(I245),,VLOOKUP(I245,Classement_points[],2,FALSE)*Paramètres!$M$4)</f>
        <v>0</v>
      </c>
      <c r="K245" s="41"/>
      <c r="L245" s="88">
        <f>IF(ISBLANK(K245),,VLOOKUP(K245,Classement_points[],2,FALSE)*Paramètres!$M$5)</f>
        <v>0</v>
      </c>
      <c r="M245" s="42"/>
      <c r="N245" s="88">
        <f>IF(ISBLANK(M245),,VLOOKUP(M245,Classement_points[],2,FALSE)*Paramètres!$M$6)</f>
        <v>0</v>
      </c>
      <c r="O245" s="89">
        <f t="shared" si="7"/>
        <v>0</v>
      </c>
      <c r="P245" s="90">
        <f>COUNTA(Tableau2[[#This Row],[Points]],Tableau2[[#This Row],[Clt2]],Tableau2[[#This Row],[Clt4]],Tableau2[[#This Row],[Clt6]])</f>
        <v>0</v>
      </c>
    </row>
    <row r="246" spans="1:16" x14ac:dyDescent="0.35">
      <c r="A246" s="91">
        <f t="shared" si="6"/>
        <v>169</v>
      </c>
      <c r="B246" s="37" t="s">
        <v>3214</v>
      </c>
      <c r="C246" s="37" t="s">
        <v>843</v>
      </c>
      <c r="D246" s="37" t="s">
        <v>3215</v>
      </c>
      <c r="E246" s="37" t="s">
        <v>2921</v>
      </c>
      <c r="F246" s="37" t="s">
        <v>2957</v>
      </c>
      <c r="G246" s="92" t="str">
        <f>IF(ISBLANK(Tableau2[[#This Row],[Points]]),"",RANK(Tableau2[[#This Row],[Points]],H:H))</f>
        <v/>
      </c>
      <c r="H246" s="37"/>
      <c r="I246" s="37"/>
      <c r="J246" s="88">
        <f>IF(ISBLANK(I246),,VLOOKUP(I246,Classement_points[],2,FALSE)*Paramètres!$M$4)</f>
        <v>0</v>
      </c>
      <c r="K246" s="41"/>
      <c r="L246" s="88">
        <f>IF(ISBLANK(K246),,VLOOKUP(K246,Classement_points[],2,FALSE)*Paramètres!$M$5)</f>
        <v>0</v>
      </c>
      <c r="M246" s="42"/>
      <c r="N246" s="88">
        <f>IF(ISBLANK(M246),,VLOOKUP(M246,Classement_points[],2,FALSE)*Paramètres!$M$6)</f>
        <v>0</v>
      </c>
      <c r="O246" s="89">
        <f t="shared" si="7"/>
        <v>0</v>
      </c>
      <c r="P246" s="90">
        <f>COUNTA(Tableau2[[#This Row],[Points]],Tableau2[[#This Row],[Clt2]],Tableau2[[#This Row],[Clt4]],Tableau2[[#This Row],[Clt6]])</f>
        <v>0</v>
      </c>
    </row>
    <row r="247" spans="1:16" x14ac:dyDescent="0.35">
      <c r="A247" s="91">
        <f t="shared" si="6"/>
        <v>169</v>
      </c>
      <c r="B247" s="37" t="s">
        <v>3130</v>
      </c>
      <c r="C247" s="37" t="s">
        <v>2419</v>
      </c>
      <c r="D247" s="37" t="s">
        <v>3131</v>
      </c>
      <c r="E247" s="37" t="s">
        <v>2917</v>
      </c>
      <c r="F247" s="37" t="s">
        <v>2957</v>
      </c>
      <c r="G247" s="92" t="str">
        <f>IF(ISBLANK(Tableau2[[#This Row],[Points]]),"",RANK(Tableau2[[#This Row],[Points]],H:H))</f>
        <v/>
      </c>
      <c r="H247" s="37"/>
      <c r="I247" s="37"/>
      <c r="J247" s="88">
        <f>IF(ISBLANK(I247),,VLOOKUP(I247,Classement_points[],2,FALSE)*Paramètres!$M$4)</f>
        <v>0</v>
      </c>
      <c r="K247" s="41"/>
      <c r="L247" s="88">
        <f>IF(ISBLANK(K247),,VLOOKUP(K247,Classement_points[],2,FALSE)*Paramètres!$M$5)</f>
        <v>0</v>
      </c>
      <c r="M247" s="42"/>
      <c r="N247" s="88">
        <f>IF(ISBLANK(M247),,VLOOKUP(M247,Classement_points[],2,FALSE)*Paramètres!$M$6)</f>
        <v>0</v>
      </c>
      <c r="O247" s="89">
        <f t="shared" si="7"/>
        <v>0</v>
      </c>
      <c r="P247" s="90">
        <f>COUNTA(Tableau2[[#This Row],[Points]],Tableau2[[#This Row],[Clt2]],Tableau2[[#This Row],[Clt4]],Tableau2[[#This Row],[Clt6]])</f>
        <v>0</v>
      </c>
    </row>
    <row r="248" spans="1:16" x14ac:dyDescent="0.35">
      <c r="A248" s="91">
        <f t="shared" si="6"/>
        <v>169</v>
      </c>
      <c r="B248" s="37" t="s">
        <v>3134</v>
      </c>
      <c r="C248" s="37" t="s">
        <v>69</v>
      </c>
      <c r="D248" s="37" t="s">
        <v>3135</v>
      </c>
      <c r="E248" s="37" t="s">
        <v>2917</v>
      </c>
      <c r="F248" s="37" t="s">
        <v>2957</v>
      </c>
      <c r="G248" s="92" t="str">
        <f>IF(ISBLANK(Tableau2[[#This Row],[Points]]),"",RANK(Tableau2[[#This Row],[Points]],H:H))</f>
        <v/>
      </c>
      <c r="H248" s="37"/>
      <c r="I248" s="37"/>
      <c r="J248" s="88">
        <f>IF(ISBLANK(I248),,VLOOKUP(I248,Classement_points[],2,FALSE)*Paramètres!$M$4)</f>
        <v>0</v>
      </c>
      <c r="K248" s="41"/>
      <c r="L248" s="88">
        <f>IF(ISBLANK(K248),,VLOOKUP(K248,Classement_points[],2,FALSE)*Paramètres!$M$5)</f>
        <v>0</v>
      </c>
      <c r="M248" s="42"/>
      <c r="N248" s="88">
        <f>IF(ISBLANK(M248),,VLOOKUP(M248,Classement_points[],2,FALSE)*Paramètres!$M$6)</f>
        <v>0</v>
      </c>
      <c r="O248" s="89">
        <f t="shared" si="7"/>
        <v>0</v>
      </c>
      <c r="P248" s="90">
        <f>COUNTA(Tableau2[[#This Row],[Points]],Tableau2[[#This Row],[Clt2]],Tableau2[[#This Row],[Clt4]],Tableau2[[#This Row],[Clt6]])</f>
        <v>0</v>
      </c>
    </row>
    <row r="249" spans="1:16" x14ac:dyDescent="0.35">
      <c r="A249" s="91">
        <f t="shared" si="6"/>
        <v>169</v>
      </c>
      <c r="B249" s="37" t="s">
        <v>1571</v>
      </c>
      <c r="C249" s="37" t="s">
        <v>1572</v>
      </c>
      <c r="D249" s="37" t="s">
        <v>1573</v>
      </c>
      <c r="E249" s="37" t="s">
        <v>682</v>
      </c>
      <c r="F249" s="52" t="s">
        <v>648</v>
      </c>
      <c r="G249" s="92" t="str">
        <f>IF(ISBLANK(Tableau2[[#This Row],[Points]]),"",RANK(Tableau2[[#This Row],[Points]],H:H))</f>
        <v/>
      </c>
      <c r="H249" s="37"/>
      <c r="I249" s="37"/>
      <c r="J249" s="88">
        <f>IF(ISBLANK(I249),,VLOOKUP(I249,Classement_points[],2,FALSE)*Paramètres!$M$4)</f>
        <v>0</v>
      </c>
      <c r="K249" s="41"/>
      <c r="L249" s="88">
        <f>IF(ISBLANK(K249),,VLOOKUP(K249,Classement_points[],2,FALSE)*Paramètres!$M$5)</f>
        <v>0</v>
      </c>
      <c r="M249" s="42"/>
      <c r="N249" s="88">
        <f>IF(ISBLANK(M249),,VLOOKUP(M249,Classement_points[],2,FALSE)*Paramètres!$M$6)</f>
        <v>0</v>
      </c>
      <c r="O249" s="89">
        <f t="shared" si="7"/>
        <v>0</v>
      </c>
      <c r="P249" s="90">
        <f>COUNTA(Tableau2[[#This Row],[Points]],Tableau2[[#This Row],[Clt2]],Tableau2[[#This Row],[Clt4]],Tableau2[[#This Row],[Clt6]])</f>
        <v>0</v>
      </c>
    </row>
    <row r="250" spans="1:16" x14ac:dyDescent="0.35">
      <c r="A250" s="91">
        <f t="shared" si="6"/>
        <v>169</v>
      </c>
      <c r="B250" s="37" t="s">
        <v>3104</v>
      </c>
      <c r="C250" s="37" t="s">
        <v>2351</v>
      </c>
      <c r="D250" s="37" t="s">
        <v>3105</v>
      </c>
      <c r="E250" s="37" t="s">
        <v>2945</v>
      </c>
      <c r="F250" s="37" t="s">
        <v>2957</v>
      </c>
      <c r="G250" s="92" t="str">
        <f>IF(ISBLANK(Tableau2[[#This Row],[Points]]),"",RANK(Tableau2[[#This Row],[Points]],H:H))</f>
        <v/>
      </c>
      <c r="H250" s="37"/>
      <c r="I250" s="37"/>
      <c r="J250" s="88">
        <f>IF(ISBLANK(I250),,VLOOKUP(I250,Classement_points[],2,FALSE)*Paramètres!$M$4)</f>
        <v>0</v>
      </c>
      <c r="K250" s="41"/>
      <c r="L250" s="88">
        <f>IF(ISBLANK(K250),,VLOOKUP(K250,Classement_points[],2,FALSE)*Paramètres!$M$5)</f>
        <v>0</v>
      </c>
      <c r="M250" s="42"/>
      <c r="N250" s="88">
        <f>IF(ISBLANK(M250),,VLOOKUP(M250,Classement_points[],2,FALSE)*Paramètres!$M$6)</f>
        <v>0</v>
      </c>
      <c r="O250" s="89">
        <f t="shared" si="7"/>
        <v>0</v>
      </c>
      <c r="P250" s="90">
        <f>COUNTA(Tableau2[[#This Row],[Points]],Tableau2[[#This Row],[Clt2]],Tableau2[[#This Row],[Clt4]],Tableau2[[#This Row],[Clt6]])</f>
        <v>0</v>
      </c>
    </row>
    <row r="251" spans="1:16" x14ac:dyDescent="0.35">
      <c r="A251" s="91">
        <f t="shared" si="6"/>
        <v>169</v>
      </c>
      <c r="B251" s="37" t="s">
        <v>3139</v>
      </c>
      <c r="C251" s="37" t="s">
        <v>634</v>
      </c>
      <c r="D251" s="37" t="s">
        <v>3140</v>
      </c>
      <c r="E251" s="37" t="s">
        <v>2945</v>
      </c>
      <c r="F251" s="37" t="s">
        <v>2957</v>
      </c>
      <c r="G251" s="92" t="str">
        <f>IF(ISBLANK(Tableau2[[#This Row],[Points]]),"",RANK(Tableau2[[#This Row],[Points]],H:H))</f>
        <v/>
      </c>
      <c r="H251" s="37"/>
      <c r="I251" s="37"/>
      <c r="J251" s="88">
        <f>IF(ISBLANK(I251),,VLOOKUP(I251,Classement_points[],2,FALSE)*Paramètres!$M$4)</f>
        <v>0</v>
      </c>
      <c r="K251" s="41"/>
      <c r="L251" s="88">
        <f>IF(ISBLANK(K251),,VLOOKUP(K251,Classement_points[],2,FALSE)*Paramètres!$M$5)</f>
        <v>0</v>
      </c>
      <c r="M251" s="42"/>
      <c r="N251" s="88">
        <f>IF(ISBLANK(M251),,VLOOKUP(M251,Classement_points[],2,FALSE)*Paramètres!$M$6)</f>
        <v>0</v>
      </c>
      <c r="O251" s="89">
        <f t="shared" si="7"/>
        <v>0</v>
      </c>
      <c r="P251" s="90">
        <f>COUNTA(Tableau2[[#This Row],[Points]],Tableau2[[#This Row],[Clt2]],Tableau2[[#This Row],[Clt4]],Tableau2[[#This Row],[Clt6]])</f>
        <v>0</v>
      </c>
    </row>
    <row r="252" spans="1:16" x14ac:dyDescent="0.35">
      <c r="A252" s="91">
        <f t="shared" si="6"/>
        <v>169</v>
      </c>
      <c r="B252" s="37" t="s">
        <v>1481</v>
      </c>
      <c r="C252" s="37" t="s">
        <v>1482</v>
      </c>
      <c r="D252" s="37" t="s">
        <v>1483</v>
      </c>
      <c r="E252" s="52" t="s">
        <v>652</v>
      </c>
      <c r="F252" s="52" t="s">
        <v>648</v>
      </c>
      <c r="G252" s="92" t="str">
        <f>IF(ISBLANK(Tableau2[[#This Row],[Points]]),"",RANK(Tableau2[[#This Row],[Points]],H:H))</f>
        <v/>
      </c>
      <c r="H252" s="37"/>
      <c r="I252" s="37"/>
      <c r="J252" s="88">
        <f>IF(ISBLANK(I252),,VLOOKUP(I252,Classement_points[],2,FALSE)*Paramètres!$M$4)</f>
        <v>0</v>
      </c>
      <c r="K252" s="41"/>
      <c r="L252" s="88">
        <f>IF(ISBLANK(K252),,VLOOKUP(K252,Classement_points[],2,FALSE)*Paramètres!$M$5)</f>
        <v>0</v>
      </c>
      <c r="M252" s="42"/>
      <c r="N252" s="88">
        <f>IF(ISBLANK(M252),,VLOOKUP(M252,Classement_points[],2,FALSE)*Paramètres!$M$6)</f>
        <v>0</v>
      </c>
      <c r="O252" s="89">
        <f t="shared" si="7"/>
        <v>0</v>
      </c>
      <c r="P252" s="90">
        <f>COUNTA(Tableau2[[#This Row],[Points]],Tableau2[[#This Row],[Clt2]],Tableau2[[#This Row],[Clt4]],Tableau2[[#This Row],[Clt6]])</f>
        <v>0</v>
      </c>
    </row>
    <row r="253" spans="1:16" x14ac:dyDescent="0.35">
      <c r="A253" s="91">
        <f t="shared" si="6"/>
        <v>169</v>
      </c>
      <c r="B253" s="37" t="s">
        <v>1434</v>
      </c>
      <c r="C253" s="37" t="s">
        <v>1435</v>
      </c>
      <c r="D253" s="37" t="s">
        <v>1436</v>
      </c>
      <c r="E253" s="52" t="s">
        <v>656</v>
      </c>
      <c r="F253" s="52" t="s">
        <v>648</v>
      </c>
      <c r="G253" s="92" t="str">
        <f>IF(ISBLANK(Tableau2[[#This Row],[Points]]),"",RANK(Tableau2[[#This Row],[Points]],H:H))</f>
        <v/>
      </c>
      <c r="H253" s="37"/>
      <c r="I253" s="37"/>
      <c r="J253" s="88">
        <f>IF(ISBLANK(I253),,VLOOKUP(I253,Classement_points[],2,FALSE)*Paramètres!$M$4)</f>
        <v>0</v>
      </c>
      <c r="K253" s="41"/>
      <c r="L253" s="88">
        <f>IF(ISBLANK(K253),,VLOOKUP(K253,Classement_points[],2,FALSE)*Paramètres!$M$5)</f>
        <v>0</v>
      </c>
      <c r="M253" s="42"/>
      <c r="N253" s="88">
        <f>IF(ISBLANK(M253),,VLOOKUP(M253,Classement_points[],2,FALSE)*Paramètres!$M$6)</f>
        <v>0</v>
      </c>
      <c r="O253" s="89">
        <f t="shared" si="7"/>
        <v>0</v>
      </c>
      <c r="P253" s="90">
        <f>COUNTA(Tableau2[[#This Row],[Points]],Tableau2[[#This Row],[Clt2]],Tableau2[[#This Row],[Clt4]],Tableau2[[#This Row],[Clt6]])</f>
        <v>0</v>
      </c>
    </row>
    <row r="254" spans="1:16" x14ac:dyDescent="0.35">
      <c r="A254" s="91">
        <f t="shared" si="6"/>
        <v>169</v>
      </c>
      <c r="B254" s="54" t="s">
        <v>803</v>
      </c>
      <c r="C254" s="54" t="s">
        <v>804</v>
      </c>
      <c r="D254" s="54" t="s">
        <v>805</v>
      </c>
      <c r="E254" s="54" t="s">
        <v>41</v>
      </c>
      <c r="F254" s="54" t="s">
        <v>714</v>
      </c>
      <c r="G254" s="92" t="str">
        <f>IF(ISBLANK(Tableau2[[#This Row],[Points]]),"",RANK(Tableau2[[#This Row],[Points]],H:H))</f>
        <v/>
      </c>
      <c r="H254" s="37"/>
      <c r="I254" s="37"/>
      <c r="J254" s="88">
        <f>IF(ISBLANK(I254),,VLOOKUP(I254,Classement_points[],2,FALSE)*Paramètres!$M$4)</f>
        <v>0</v>
      </c>
      <c r="K254" s="41"/>
      <c r="L254" s="88">
        <f>IF(ISBLANK(K254),,VLOOKUP(K254,Classement_points[],2,FALSE)*Paramètres!$M$5)</f>
        <v>0</v>
      </c>
      <c r="M254" s="42"/>
      <c r="N254" s="88">
        <f>IF(ISBLANK(M254),,VLOOKUP(M254,Classement_points[],2,FALSE)*Paramètres!$M$6)</f>
        <v>0</v>
      </c>
      <c r="O254" s="89">
        <f t="shared" si="7"/>
        <v>0</v>
      </c>
      <c r="P254" s="90">
        <f>COUNTA(Tableau2[[#This Row],[Points]],Tableau2[[#This Row],[Clt2]],Tableau2[[#This Row],[Clt4]],Tableau2[[#This Row],[Clt6]])</f>
        <v>0</v>
      </c>
    </row>
    <row r="255" spans="1:16" x14ac:dyDescent="0.35">
      <c r="A255" s="91">
        <f t="shared" si="6"/>
        <v>169</v>
      </c>
      <c r="B255" s="54" t="s">
        <v>495</v>
      </c>
      <c r="C255" s="54" t="s">
        <v>496</v>
      </c>
      <c r="D255" s="54" t="s">
        <v>497</v>
      </c>
      <c r="E255" s="54" t="s">
        <v>41</v>
      </c>
      <c r="F255" s="54" t="s">
        <v>714</v>
      </c>
      <c r="G255" s="92" t="str">
        <f>IF(ISBLANK(Tableau2[[#This Row],[Points]]),"",RANK(Tableau2[[#This Row],[Points]],H:H))</f>
        <v/>
      </c>
      <c r="H255" s="37"/>
      <c r="I255" s="37"/>
      <c r="J255" s="88">
        <f>IF(ISBLANK(I255),,VLOOKUP(I255,Classement_points[],2,FALSE)*Paramètres!$M$4)</f>
        <v>0</v>
      </c>
      <c r="K255" s="41"/>
      <c r="L255" s="88">
        <f>IF(ISBLANK(K255),,VLOOKUP(K255,Classement_points[],2,FALSE)*Paramètres!$M$5)</f>
        <v>0</v>
      </c>
      <c r="M255" s="42"/>
      <c r="N255" s="88">
        <f>IF(ISBLANK(M255),,VLOOKUP(M255,Classement_points[],2,FALSE)*Paramètres!$M$6)</f>
        <v>0</v>
      </c>
      <c r="O255" s="89">
        <f t="shared" si="7"/>
        <v>0</v>
      </c>
      <c r="P255" s="90">
        <f>COUNTA(Tableau2[[#This Row],[Points]],Tableau2[[#This Row],[Clt2]],Tableau2[[#This Row],[Clt4]],Tableau2[[#This Row],[Clt6]])</f>
        <v>0</v>
      </c>
    </row>
    <row r="256" spans="1:16" x14ac:dyDescent="0.35">
      <c r="A256" s="91">
        <f t="shared" si="6"/>
        <v>169</v>
      </c>
      <c r="B256" s="54" t="s">
        <v>808</v>
      </c>
      <c r="C256" s="54" t="s">
        <v>248</v>
      </c>
      <c r="D256" s="54" t="s">
        <v>576</v>
      </c>
      <c r="E256" s="54" t="s">
        <v>17</v>
      </c>
      <c r="F256" s="54" t="s">
        <v>714</v>
      </c>
      <c r="G256" s="92" t="str">
        <f>IF(ISBLANK(Tableau2[[#This Row],[Points]]),"",RANK(Tableau2[[#This Row],[Points]],H:H))</f>
        <v/>
      </c>
      <c r="H256" s="37"/>
      <c r="I256" s="37"/>
      <c r="J256" s="88">
        <f>IF(ISBLANK(I256),,VLOOKUP(I256,Classement_points[],2,FALSE)*Paramètres!$M$4)</f>
        <v>0</v>
      </c>
      <c r="K256" s="41"/>
      <c r="L256" s="88">
        <f>IF(ISBLANK(K256),,VLOOKUP(K256,Classement_points[],2,FALSE)*Paramètres!$M$5)</f>
        <v>0</v>
      </c>
      <c r="M256" s="42"/>
      <c r="N256" s="88">
        <f>IF(ISBLANK(M256),,VLOOKUP(M256,Classement_points[],2,FALSE)*Paramètres!$M$6)</f>
        <v>0</v>
      </c>
      <c r="O256" s="89">
        <f t="shared" si="7"/>
        <v>0</v>
      </c>
      <c r="P256" s="90">
        <f>COUNTA(Tableau2[[#This Row],[Points]],Tableau2[[#This Row],[Clt2]],Tableau2[[#This Row],[Clt4]],Tableau2[[#This Row],[Clt6]])</f>
        <v>0</v>
      </c>
    </row>
    <row r="257" spans="1:16" x14ac:dyDescent="0.35">
      <c r="A257" s="91">
        <f t="shared" si="6"/>
        <v>169</v>
      </c>
      <c r="B257" s="37" t="s">
        <v>4150</v>
      </c>
      <c r="C257" s="37" t="s">
        <v>86</v>
      </c>
      <c r="D257" s="37" t="s">
        <v>4151</v>
      </c>
      <c r="E257" s="37" t="s">
        <v>4000</v>
      </c>
      <c r="F257" s="52" t="s">
        <v>2956</v>
      </c>
      <c r="G257" s="92" t="str">
        <f>IF(ISBLANK(Tableau2[[#This Row],[Points]]),"",RANK(Tableau2[[#This Row],[Points]],H:H))</f>
        <v/>
      </c>
      <c r="H257" s="37"/>
      <c r="I257" s="37"/>
      <c r="J257" s="88">
        <f>IF(ISBLANK(I257),,VLOOKUP(I257,Classement_points[],2,FALSE)*Paramètres!$M$4)</f>
        <v>0</v>
      </c>
      <c r="K257" s="41"/>
      <c r="L257" s="88">
        <f>IF(ISBLANK(K257),,VLOOKUP(K257,Classement_points[],2,FALSE)*Paramètres!$M$5)</f>
        <v>0</v>
      </c>
      <c r="M257" s="42"/>
      <c r="N257" s="88">
        <f>IF(ISBLANK(M257),,VLOOKUP(M257,Classement_points[],2,FALSE)*Paramètres!$M$6)</f>
        <v>0</v>
      </c>
      <c r="O257" s="89">
        <f t="shared" si="7"/>
        <v>0</v>
      </c>
      <c r="P257" s="90">
        <f>COUNTA(Tableau2[[#This Row],[Points]],Tableau2[[#This Row],[Clt2]],Tableau2[[#This Row],[Clt4]],Tableau2[[#This Row],[Clt6]])</f>
        <v>0</v>
      </c>
    </row>
    <row r="258" spans="1:16" x14ac:dyDescent="0.35">
      <c r="A258" s="91">
        <f t="shared" si="6"/>
        <v>169</v>
      </c>
      <c r="B258" s="37" t="s">
        <v>3132</v>
      </c>
      <c r="C258" s="37" t="s">
        <v>1420</v>
      </c>
      <c r="D258" s="37" t="s">
        <v>3133</v>
      </c>
      <c r="E258" s="37" t="s">
        <v>2917</v>
      </c>
      <c r="F258" s="37" t="s">
        <v>2957</v>
      </c>
      <c r="G258" s="92" t="str">
        <f>IF(ISBLANK(Tableau2[[#This Row],[Points]]),"",RANK(Tableau2[[#This Row],[Points]],H:H))</f>
        <v/>
      </c>
      <c r="H258" s="37"/>
      <c r="I258" s="37"/>
      <c r="J258" s="88">
        <f>IF(ISBLANK(I258),,VLOOKUP(I258,Classement_points[],2,FALSE)*Paramètres!$M$4)</f>
        <v>0</v>
      </c>
      <c r="K258" s="41"/>
      <c r="L258" s="88">
        <f>IF(ISBLANK(K258),,VLOOKUP(K258,Classement_points[],2,FALSE)*Paramètres!$M$5)</f>
        <v>0</v>
      </c>
      <c r="M258" s="42"/>
      <c r="N258" s="88">
        <f>IF(ISBLANK(M258),,VLOOKUP(M258,Classement_points[],2,FALSE)*Paramètres!$M$6)</f>
        <v>0</v>
      </c>
      <c r="O258" s="89">
        <f t="shared" si="7"/>
        <v>0</v>
      </c>
      <c r="P258" s="90">
        <f>COUNTA(Tableau2[[#This Row],[Points]],Tableau2[[#This Row],[Clt2]],Tableau2[[#This Row],[Clt4]],Tableau2[[#This Row],[Clt6]])</f>
        <v>0</v>
      </c>
    </row>
    <row r="259" spans="1:16" x14ac:dyDescent="0.35">
      <c r="A259" s="91">
        <f t="shared" si="6"/>
        <v>169</v>
      </c>
      <c r="B259" s="37" t="s">
        <v>1475</v>
      </c>
      <c r="C259" s="37" t="s">
        <v>1476</v>
      </c>
      <c r="D259" s="37" t="s">
        <v>1477</v>
      </c>
      <c r="E259" s="52" t="s">
        <v>677</v>
      </c>
      <c r="F259" s="52" t="s">
        <v>648</v>
      </c>
      <c r="G259" s="92" t="str">
        <f>IF(ISBLANK(Tableau2[[#This Row],[Points]]),"",RANK(Tableau2[[#This Row],[Points]],H:H))</f>
        <v/>
      </c>
      <c r="H259" s="37"/>
      <c r="I259" s="37"/>
      <c r="J259" s="88">
        <f>IF(ISBLANK(I259),,VLOOKUP(I259,Classement_points[],2,FALSE)*Paramètres!$M$4)</f>
        <v>0</v>
      </c>
      <c r="K259" s="41"/>
      <c r="L259" s="88">
        <f>IF(ISBLANK(K259),,VLOOKUP(K259,Classement_points[],2,FALSE)*Paramètres!$M$5)</f>
        <v>0</v>
      </c>
      <c r="M259" s="42"/>
      <c r="N259" s="88">
        <f>IF(ISBLANK(M259),,VLOOKUP(M259,Classement_points[],2,FALSE)*Paramètres!$M$6)</f>
        <v>0</v>
      </c>
      <c r="O259" s="89">
        <f t="shared" si="7"/>
        <v>0</v>
      </c>
      <c r="P259" s="90">
        <f>COUNTA(Tableau2[[#This Row],[Points]],Tableau2[[#This Row],[Clt2]],Tableau2[[#This Row],[Clt4]],Tableau2[[#This Row],[Clt6]])</f>
        <v>0</v>
      </c>
    </row>
    <row r="260" spans="1:16" x14ac:dyDescent="0.35">
      <c r="A260" s="91">
        <f t="shared" si="6"/>
        <v>169</v>
      </c>
      <c r="B260" s="37" t="s">
        <v>3059</v>
      </c>
      <c r="C260" s="37" t="s">
        <v>496</v>
      </c>
      <c r="D260" s="37" t="s">
        <v>442</v>
      </c>
      <c r="E260" s="37" t="s">
        <v>2941</v>
      </c>
      <c r="F260" s="37" t="s">
        <v>2957</v>
      </c>
      <c r="G260" s="92" t="str">
        <f>IF(ISBLANK(Tableau2[[#This Row],[Points]]),"",RANK(Tableau2[[#This Row],[Points]],H:H))</f>
        <v/>
      </c>
      <c r="H260" s="37"/>
      <c r="I260" s="37"/>
      <c r="J260" s="88">
        <f>IF(ISBLANK(I260),,VLOOKUP(I260,Classement_points[],2,FALSE)*Paramètres!$M$4)</f>
        <v>0</v>
      </c>
      <c r="K260" s="41"/>
      <c r="L260" s="88">
        <f>IF(ISBLANK(K260),,VLOOKUP(K260,Classement_points[],2,FALSE)*Paramètres!$M$5)</f>
        <v>0</v>
      </c>
      <c r="M260" s="42"/>
      <c r="N260" s="88">
        <f>IF(ISBLANK(M260),,VLOOKUP(M260,Classement_points[],2,FALSE)*Paramètres!$M$6)</f>
        <v>0</v>
      </c>
      <c r="O260" s="89">
        <f t="shared" si="7"/>
        <v>0</v>
      </c>
      <c r="P260" s="90">
        <f>COUNTA(Tableau2[[#This Row],[Points]],Tableau2[[#This Row],[Clt2]],Tableau2[[#This Row],[Clt4]],Tableau2[[#This Row],[Clt6]])</f>
        <v>0</v>
      </c>
    </row>
    <row r="261" spans="1:16" x14ac:dyDescent="0.35">
      <c r="A261" s="91">
        <f t="shared" ref="A261:A313" si="8">RANK(O261,O:O)</f>
        <v>169</v>
      </c>
      <c r="B261" s="54" t="s">
        <v>868</v>
      </c>
      <c r="C261" s="54" t="s">
        <v>869</v>
      </c>
      <c r="D261" s="54" t="s">
        <v>870</v>
      </c>
      <c r="E261" s="54" t="s">
        <v>380</v>
      </c>
      <c r="F261" s="54" t="s">
        <v>714</v>
      </c>
      <c r="G261" s="92" t="str">
        <f>IF(ISBLANK(Tableau2[[#This Row],[Points]]),"",RANK(Tableau2[[#This Row],[Points]],H:H))</f>
        <v/>
      </c>
      <c r="H261" s="37"/>
      <c r="I261" s="37"/>
      <c r="J261" s="88">
        <f>IF(ISBLANK(I261),,VLOOKUP(I261,Classement_points[],2,FALSE)*Paramètres!$M$4)</f>
        <v>0</v>
      </c>
      <c r="K261" s="41"/>
      <c r="L261" s="88">
        <f>IF(ISBLANK(K261),,VLOOKUP(K261,Classement_points[],2,FALSE)*Paramètres!$M$5)</f>
        <v>0</v>
      </c>
      <c r="M261" s="42"/>
      <c r="N261" s="88">
        <f>IF(ISBLANK(M261),,VLOOKUP(M261,Classement_points[],2,FALSE)*Paramètres!$M$6)</f>
        <v>0</v>
      </c>
      <c r="O261" s="89">
        <f t="shared" ref="O261:O324" si="9">H261+J261+L261+N261</f>
        <v>0</v>
      </c>
      <c r="P261" s="90">
        <f>COUNTA(Tableau2[[#This Row],[Points]],Tableau2[[#This Row],[Clt2]],Tableau2[[#This Row],[Clt4]],Tableau2[[#This Row],[Clt6]])</f>
        <v>0</v>
      </c>
    </row>
    <row r="262" spans="1:16" x14ac:dyDescent="0.35">
      <c r="A262" s="91">
        <f t="shared" si="8"/>
        <v>169</v>
      </c>
      <c r="B262" s="37" t="s">
        <v>4142</v>
      </c>
      <c r="C262" s="37" t="s">
        <v>80</v>
      </c>
      <c r="D262" s="37" t="s">
        <v>126</v>
      </c>
      <c r="E262" s="37" t="s">
        <v>3989</v>
      </c>
      <c r="F262" s="52" t="s">
        <v>2956</v>
      </c>
      <c r="G262" s="92" t="str">
        <f>IF(ISBLANK(Tableau2[[#This Row],[Points]]),"",RANK(Tableau2[[#This Row],[Points]],H:H))</f>
        <v/>
      </c>
      <c r="H262" s="37"/>
      <c r="I262" s="37"/>
      <c r="J262" s="88">
        <f>IF(ISBLANK(I262),,VLOOKUP(I262,Classement_points[],2,FALSE)*Paramètres!$M$4)</f>
        <v>0</v>
      </c>
      <c r="K262" s="41"/>
      <c r="L262" s="88">
        <f>IF(ISBLANK(K262),,VLOOKUP(K262,Classement_points[],2,FALSE)*Paramètres!$M$5)</f>
        <v>0</v>
      </c>
      <c r="M262" s="42"/>
      <c r="N262" s="88">
        <f>IF(ISBLANK(M262),,VLOOKUP(M262,Classement_points[],2,FALSE)*Paramètres!$M$6)</f>
        <v>0</v>
      </c>
      <c r="O262" s="89">
        <f t="shared" si="9"/>
        <v>0</v>
      </c>
      <c r="P262" s="90">
        <f>COUNTA(Tableau2[[#This Row],[Points]],Tableau2[[#This Row],[Clt2]],Tableau2[[#This Row],[Clt4]],Tableau2[[#This Row],[Clt6]])</f>
        <v>0</v>
      </c>
    </row>
    <row r="263" spans="1:16" x14ac:dyDescent="0.35">
      <c r="A263" s="91">
        <f t="shared" si="8"/>
        <v>169</v>
      </c>
      <c r="B263" s="37" t="s">
        <v>1449</v>
      </c>
      <c r="C263" s="37" t="s">
        <v>1450</v>
      </c>
      <c r="D263" s="37" t="s">
        <v>1451</v>
      </c>
      <c r="E263" s="52" t="s">
        <v>653</v>
      </c>
      <c r="F263" s="52" t="s">
        <v>648</v>
      </c>
      <c r="G263" s="92" t="str">
        <f>IF(ISBLANK(Tableau2[[#This Row],[Points]]),"",RANK(Tableau2[[#This Row],[Points]],H:H))</f>
        <v/>
      </c>
      <c r="H263" s="37"/>
      <c r="I263" s="37"/>
      <c r="J263" s="88">
        <f>IF(ISBLANK(I263),,VLOOKUP(I263,Classement_points[],2,FALSE)*Paramètres!$M$4)</f>
        <v>0</v>
      </c>
      <c r="K263" s="41"/>
      <c r="L263" s="88">
        <f>IF(ISBLANK(K263),,VLOOKUP(K263,Classement_points[],2,FALSE)*Paramètres!$M$5)</f>
        <v>0</v>
      </c>
      <c r="M263" s="42"/>
      <c r="N263" s="88">
        <f>IF(ISBLANK(M263),,VLOOKUP(M263,Classement_points[],2,FALSE)*Paramètres!$M$6)</f>
        <v>0</v>
      </c>
      <c r="O263" s="89">
        <f t="shared" si="9"/>
        <v>0</v>
      </c>
      <c r="P263" s="90">
        <f>COUNTA(Tableau2[[#This Row],[Points]],Tableau2[[#This Row],[Clt2]],Tableau2[[#This Row],[Clt4]],Tableau2[[#This Row],[Clt6]])</f>
        <v>0</v>
      </c>
    </row>
    <row r="264" spans="1:16" x14ac:dyDescent="0.35">
      <c r="A264" s="91">
        <f t="shared" si="8"/>
        <v>169</v>
      </c>
      <c r="B264" s="37" t="s">
        <v>4059</v>
      </c>
      <c r="C264" s="37" t="s">
        <v>882</v>
      </c>
      <c r="D264" s="37" t="s">
        <v>4060</v>
      </c>
      <c r="E264" s="37" t="s">
        <v>3947</v>
      </c>
      <c r="F264" s="52" t="s">
        <v>2956</v>
      </c>
      <c r="G264" s="92" t="str">
        <f>IF(ISBLANK(Tableau2[[#This Row],[Points]]),"",RANK(Tableau2[[#This Row],[Points]],H:H))</f>
        <v/>
      </c>
      <c r="H264" s="37"/>
      <c r="I264" s="37"/>
      <c r="J264" s="88">
        <f>IF(ISBLANK(I264),,VLOOKUP(I264,Classement_points[],2,FALSE)*Paramètres!$M$4)</f>
        <v>0</v>
      </c>
      <c r="K264" s="41"/>
      <c r="L264" s="88">
        <f>IF(ISBLANK(K264),,VLOOKUP(K264,Classement_points[],2,FALSE)*Paramètres!$M$5)</f>
        <v>0</v>
      </c>
      <c r="M264" s="42"/>
      <c r="N264" s="88">
        <f>IF(ISBLANK(M264),,VLOOKUP(M264,Classement_points[],2,FALSE)*Paramètres!$M$6)</f>
        <v>0</v>
      </c>
      <c r="O264" s="89">
        <f t="shared" si="9"/>
        <v>0</v>
      </c>
      <c r="P264" s="90">
        <f>COUNTA(Tableau2[[#This Row],[Points]],Tableau2[[#This Row],[Clt2]],Tableau2[[#This Row],[Clt4]],Tableau2[[#This Row],[Clt6]])</f>
        <v>0</v>
      </c>
    </row>
    <row r="265" spans="1:16" x14ac:dyDescent="0.35">
      <c r="A265" s="91">
        <f t="shared" si="8"/>
        <v>169</v>
      </c>
      <c r="B265" s="37" t="s">
        <v>1467</v>
      </c>
      <c r="C265" s="37" t="s">
        <v>79</v>
      </c>
      <c r="D265" s="37" t="s">
        <v>1468</v>
      </c>
      <c r="E265" s="52" t="s">
        <v>685</v>
      </c>
      <c r="F265" s="52" t="s">
        <v>648</v>
      </c>
      <c r="G265" s="92" t="str">
        <f>IF(ISBLANK(Tableau2[[#This Row],[Points]]),"",RANK(Tableau2[[#This Row],[Points]],H:H))</f>
        <v/>
      </c>
      <c r="H265" s="37"/>
      <c r="I265" s="37"/>
      <c r="J265" s="88">
        <f>IF(ISBLANK(I265),,VLOOKUP(I265,Classement_points[],2,FALSE)*Paramètres!$M$4)</f>
        <v>0</v>
      </c>
      <c r="K265" s="41"/>
      <c r="L265" s="88">
        <f>IF(ISBLANK(K265),,VLOOKUP(K265,Classement_points[],2,FALSE)*Paramètres!$M$5)</f>
        <v>0</v>
      </c>
      <c r="M265" s="42"/>
      <c r="N265" s="88">
        <f>IF(ISBLANK(M265),,VLOOKUP(M265,Classement_points[],2,FALSE)*Paramètres!$M$6)</f>
        <v>0</v>
      </c>
      <c r="O265" s="89">
        <f t="shared" si="9"/>
        <v>0</v>
      </c>
      <c r="P265" s="90">
        <f>COUNTA(Tableau2[[#This Row],[Points]],Tableau2[[#This Row],[Clt2]],Tableau2[[#This Row],[Clt4]],Tableau2[[#This Row],[Clt6]])</f>
        <v>0</v>
      </c>
    </row>
    <row r="266" spans="1:16" x14ac:dyDescent="0.35">
      <c r="A266" s="91">
        <f t="shared" si="8"/>
        <v>169</v>
      </c>
      <c r="B266" s="54" t="s">
        <v>835</v>
      </c>
      <c r="C266" s="54" t="s">
        <v>465</v>
      </c>
      <c r="D266" s="54" t="s">
        <v>607</v>
      </c>
      <c r="E266" s="54" t="s">
        <v>724</v>
      </c>
      <c r="F266" s="54" t="s">
        <v>714</v>
      </c>
      <c r="G266" s="92" t="str">
        <f>IF(ISBLANK(Tableau2[[#This Row],[Points]]),"",RANK(Tableau2[[#This Row],[Points]],H:H))</f>
        <v/>
      </c>
      <c r="H266" s="37"/>
      <c r="I266" s="37"/>
      <c r="J266" s="88">
        <f>IF(ISBLANK(I266),,VLOOKUP(I266,Classement_points[],2,FALSE)*Paramètres!$M$4)</f>
        <v>0</v>
      </c>
      <c r="K266" s="41"/>
      <c r="L266" s="88">
        <f>IF(ISBLANK(K266),,VLOOKUP(K266,Classement_points[],2,FALSE)*Paramètres!$M$5)</f>
        <v>0</v>
      </c>
      <c r="M266" s="42"/>
      <c r="N266" s="88">
        <f>IF(ISBLANK(M266),,VLOOKUP(M266,Classement_points[],2,FALSE)*Paramètres!$M$6)</f>
        <v>0</v>
      </c>
      <c r="O266" s="89">
        <f t="shared" si="9"/>
        <v>0</v>
      </c>
      <c r="P266" s="90">
        <f>COUNTA(Tableau2[[#This Row],[Points]],Tableau2[[#This Row],[Clt2]],Tableau2[[#This Row],[Clt4]],Tableau2[[#This Row],[Clt6]])</f>
        <v>0</v>
      </c>
    </row>
    <row r="267" spans="1:16" x14ac:dyDescent="0.35">
      <c r="A267" s="91">
        <f t="shared" si="8"/>
        <v>169</v>
      </c>
      <c r="B267" s="37" t="s">
        <v>3060</v>
      </c>
      <c r="C267" s="37" t="s">
        <v>863</v>
      </c>
      <c r="D267" s="37" t="s">
        <v>3061</v>
      </c>
      <c r="E267" s="37" t="s">
        <v>2942</v>
      </c>
      <c r="F267" s="37" t="s">
        <v>2957</v>
      </c>
      <c r="G267" s="92" t="str">
        <f>IF(ISBLANK(Tableau2[[#This Row],[Points]]),"",RANK(Tableau2[[#This Row],[Points]],H:H))</f>
        <v/>
      </c>
      <c r="H267" s="37"/>
      <c r="I267" s="37"/>
      <c r="J267" s="88">
        <f>IF(ISBLANK(I267),,VLOOKUP(I267,Classement_points[],2,FALSE)*Paramètres!$M$4)</f>
        <v>0</v>
      </c>
      <c r="K267" s="41"/>
      <c r="L267" s="88">
        <f>IF(ISBLANK(K267),,VLOOKUP(K267,Classement_points[],2,FALSE)*Paramètres!$M$5)</f>
        <v>0</v>
      </c>
      <c r="M267" s="42"/>
      <c r="N267" s="88">
        <f>IF(ISBLANK(M267),,VLOOKUP(M267,Classement_points[],2,FALSE)*Paramètres!$M$6)</f>
        <v>0</v>
      </c>
      <c r="O267" s="89">
        <f t="shared" si="9"/>
        <v>0</v>
      </c>
      <c r="P267" s="90">
        <f>COUNTA(Tableau2[[#This Row],[Points]],Tableau2[[#This Row],[Clt2]],Tableau2[[#This Row],[Clt4]],Tableau2[[#This Row],[Clt6]])</f>
        <v>0</v>
      </c>
    </row>
    <row r="268" spans="1:16" x14ac:dyDescent="0.35">
      <c r="A268" s="91">
        <f t="shared" si="8"/>
        <v>169</v>
      </c>
      <c r="B268" s="37" t="s">
        <v>3233</v>
      </c>
      <c r="C268" s="37" t="s">
        <v>3234</v>
      </c>
      <c r="D268" s="37" t="s">
        <v>3235</v>
      </c>
      <c r="E268" s="37" t="s">
        <v>2939</v>
      </c>
      <c r="F268" s="37" t="s">
        <v>2957</v>
      </c>
      <c r="G268" s="92" t="str">
        <f>IF(ISBLANK(Tableau2[[#This Row],[Points]]),"",RANK(Tableau2[[#This Row],[Points]],H:H))</f>
        <v/>
      </c>
      <c r="H268" s="37"/>
      <c r="I268" s="37"/>
      <c r="J268" s="88">
        <f>IF(ISBLANK(I268),,VLOOKUP(I268,Classement_points[],2,FALSE)*Paramètres!$M$4)</f>
        <v>0</v>
      </c>
      <c r="K268" s="41"/>
      <c r="L268" s="88">
        <f>IF(ISBLANK(K268),,VLOOKUP(K268,Classement_points[],2,FALSE)*Paramètres!$M$5)</f>
        <v>0</v>
      </c>
      <c r="M268" s="42"/>
      <c r="N268" s="88">
        <f>IF(ISBLANK(M268),,VLOOKUP(M268,Classement_points[],2,FALSE)*Paramètres!$M$6)</f>
        <v>0</v>
      </c>
      <c r="O268" s="89">
        <f t="shared" si="9"/>
        <v>0</v>
      </c>
      <c r="P268" s="90">
        <f>COUNTA(Tableau2[[#This Row],[Points]],Tableau2[[#This Row],[Clt2]],Tableau2[[#This Row],[Clt4]],Tableau2[[#This Row],[Clt6]])</f>
        <v>0</v>
      </c>
    </row>
    <row r="269" spans="1:16" x14ac:dyDescent="0.35">
      <c r="A269" s="91">
        <f t="shared" si="8"/>
        <v>169</v>
      </c>
      <c r="B269" s="37" t="s">
        <v>1593</v>
      </c>
      <c r="C269" s="37" t="s">
        <v>96</v>
      </c>
      <c r="D269" s="37" t="s">
        <v>1594</v>
      </c>
      <c r="E269" s="37" t="s">
        <v>691</v>
      </c>
      <c r="F269" s="52" t="s">
        <v>648</v>
      </c>
      <c r="G269" s="92" t="str">
        <f>IF(ISBLANK(Tableau2[[#This Row],[Points]]),"",RANK(Tableau2[[#This Row],[Points]],H:H))</f>
        <v/>
      </c>
      <c r="H269" s="37"/>
      <c r="I269" s="37"/>
      <c r="J269" s="88">
        <f>IF(ISBLANK(I269),,VLOOKUP(I269,Classement_points[],2,FALSE)*Paramètres!$M$4)</f>
        <v>0</v>
      </c>
      <c r="K269" s="41"/>
      <c r="L269" s="88">
        <f>IF(ISBLANK(K269),,VLOOKUP(K269,Classement_points[],2,FALSE)*Paramètres!$M$5)</f>
        <v>0</v>
      </c>
      <c r="M269" s="42"/>
      <c r="N269" s="88">
        <f>IF(ISBLANK(M269),,VLOOKUP(M269,Classement_points[],2,FALSE)*Paramètres!$M$6)</f>
        <v>0</v>
      </c>
      <c r="O269" s="89">
        <f t="shared" si="9"/>
        <v>0</v>
      </c>
      <c r="P269" s="90">
        <f>COUNTA(Tableau2[[#This Row],[Points]],Tableau2[[#This Row],[Clt2]],Tableau2[[#This Row],[Clt4]],Tableau2[[#This Row],[Clt6]])</f>
        <v>0</v>
      </c>
    </row>
    <row r="270" spans="1:16" x14ac:dyDescent="0.35">
      <c r="A270" s="91">
        <f t="shared" si="8"/>
        <v>169</v>
      </c>
      <c r="B270" s="37" t="s">
        <v>4143</v>
      </c>
      <c r="C270" s="37" t="s">
        <v>1723</v>
      </c>
      <c r="D270" s="37" t="s">
        <v>4144</v>
      </c>
      <c r="E270" s="37" t="s">
        <v>3998</v>
      </c>
      <c r="F270" s="52" t="s">
        <v>2956</v>
      </c>
      <c r="G270" s="92" t="str">
        <f>IF(ISBLANK(Tableau2[[#This Row],[Points]]),"",RANK(Tableau2[[#This Row],[Points]],H:H))</f>
        <v/>
      </c>
      <c r="H270" s="37"/>
      <c r="I270" s="37"/>
      <c r="J270" s="88">
        <f>IF(ISBLANK(I270),,VLOOKUP(I270,Classement_points[],2,FALSE)*Paramètres!$M$4)</f>
        <v>0</v>
      </c>
      <c r="K270" s="41"/>
      <c r="L270" s="88">
        <f>IF(ISBLANK(K270),,VLOOKUP(K270,Classement_points[],2,FALSE)*Paramètres!$M$5)</f>
        <v>0</v>
      </c>
      <c r="M270" s="42"/>
      <c r="N270" s="88">
        <f>IF(ISBLANK(M270),,VLOOKUP(M270,Classement_points[],2,FALSE)*Paramètres!$M$6)</f>
        <v>0</v>
      </c>
      <c r="O270" s="89">
        <f t="shared" si="9"/>
        <v>0</v>
      </c>
      <c r="P270" s="90">
        <f>COUNTA(Tableau2[[#This Row],[Points]],Tableau2[[#This Row],[Clt2]],Tableau2[[#This Row],[Clt4]],Tableau2[[#This Row],[Clt6]])</f>
        <v>0</v>
      </c>
    </row>
    <row r="271" spans="1:16" x14ac:dyDescent="0.35">
      <c r="A271" s="91">
        <f t="shared" si="8"/>
        <v>169</v>
      </c>
      <c r="B271" s="37" t="s">
        <v>1516</v>
      </c>
      <c r="C271" s="37" t="s">
        <v>78</v>
      </c>
      <c r="D271" s="37" t="s">
        <v>1517</v>
      </c>
      <c r="E271" s="52" t="s">
        <v>693</v>
      </c>
      <c r="F271" s="52" t="s">
        <v>648</v>
      </c>
      <c r="G271" s="92" t="str">
        <f>IF(ISBLANK(Tableau2[[#This Row],[Points]]),"",RANK(Tableau2[[#This Row],[Points]],H:H))</f>
        <v/>
      </c>
      <c r="H271" s="37"/>
      <c r="I271" s="37"/>
      <c r="J271" s="88">
        <f>IF(ISBLANK(I271),,VLOOKUP(I271,Classement_points[],2,FALSE)*Paramètres!$M$4)</f>
        <v>0</v>
      </c>
      <c r="K271" s="41"/>
      <c r="L271" s="88">
        <f>IF(ISBLANK(K271),,VLOOKUP(K271,Classement_points[],2,FALSE)*Paramètres!$M$5)</f>
        <v>0</v>
      </c>
      <c r="M271" s="42"/>
      <c r="N271" s="88">
        <f>IF(ISBLANK(M271),,VLOOKUP(M271,Classement_points[],2,FALSE)*Paramètres!$M$6)</f>
        <v>0</v>
      </c>
      <c r="O271" s="89">
        <f t="shared" si="9"/>
        <v>0</v>
      </c>
      <c r="P271" s="90">
        <f>COUNTA(Tableau2[[#This Row],[Points]],Tableau2[[#This Row],[Clt2]],Tableau2[[#This Row],[Clt4]],Tableau2[[#This Row],[Clt6]])</f>
        <v>0</v>
      </c>
    </row>
    <row r="272" spans="1:16" x14ac:dyDescent="0.35">
      <c r="A272" s="91">
        <f t="shared" si="8"/>
        <v>169</v>
      </c>
      <c r="B272" s="37" t="s">
        <v>3144</v>
      </c>
      <c r="C272" s="37" t="s">
        <v>800</v>
      </c>
      <c r="D272" s="37" t="s">
        <v>3145</v>
      </c>
      <c r="E272" s="37" t="s">
        <v>2939</v>
      </c>
      <c r="F272" s="37" t="s">
        <v>2957</v>
      </c>
      <c r="G272" s="92" t="str">
        <f>IF(ISBLANK(Tableau2[[#This Row],[Points]]),"",RANK(Tableau2[[#This Row],[Points]],H:H))</f>
        <v/>
      </c>
      <c r="H272" s="37"/>
      <c r="I272" s="37"/>
      <c r="J272" s="88">
        <f>IF(ISBLANK(I272),,VLOOKUP(I272,Classement_points[],2,FALSE)*Paramètres!$M$4)</f>
        <v>0</v>
      </c>
      <c r="K272" s="41"/>
      <c r="L272" s="88">
        <f>IF(ISBLANK(K272),,VLOOKUP(K272,Classement_points[],2,FALSE)*Paramètres!$M$5)</f>
        <v>0</v>
      </c>
      <c r="M272" s="42"/>
      <c r="N272" s="88">
        <f>IF(ISBLANK(M272),,VLOOKUP(M272,Classement_points[],2,FALSE)*Paramètres!$M$6)</f>
        <v>0</v>
      </c>
      <c r="O272" s="89">
        <f t="shared" si="9"/>
        <v>0</v>
      </c>
      <c r="P272" s="90">
        <f>COUNTA(Tableau2[[#This Row],[Points]],Tableau2[[#This Row],[Clt2]],Tableau2[[#This Row],[Clt4]],Tableau2[[#This Row],[Clt6]])</f>
        <v>0</v>
      </c>
    </row>
    <row r="273" spans="1:16" x14ac:dyDescent="0.35">
      <c r="A273" s="91">
        <f t="shared" si="8"/>
        <v>169</v>
      </c>
      <c r="B273" s="37" t="s">
        <v>3172</v>
      </c>
      <c r="C273" s="37" t="s">
        <v>843</v>
      </c>
      <c r="D273" s="37" t="s">
        <v>3173</v>
      </c>
      <c r="E273" s="37" t="s">
        <v>2929</v>
      </c>
      <c r="F273" s="37" t="s">
        <v>2957</v>
      </c>
      <c r="G273" s="92" t="str">
        <f>IF(ISBLANK(Tableau2[[#This Row],[Points]]),"",RANK(Tableau2[[#This Row],[Points]],H:H))</f>
        <v/>
      </c>
      <c r="H273" s="37"/>
      <c r="I273" s="37"/>
      <c r="J273" s="88">
        <f>IF(ISBLANK(I273),,VLOOKUP(I273,Classement_points[],2,FALSE)*Paramètres!$M$4)</f>
        <v>0</v>
      </c>
      <c r="K273" s="41"/>
      <c r="L273" s="88">
        <f>IF(ISBLANK(K273),,VLOOKUP(K273,Classement_points[],2,FALSE)*Paramètres!$M$5)</f>
        <v>0</v>
      </c>
      <c r="M273" s="42"/>
      <c r="N273" s="88">
        <f>IF(ISBLANK(M273),,VLOOKUP(M273,Classement_points[],2,FALSE)*Paramètres!$M$6)</f>
        <v>0</v>
      </c>
      <c r="O273" s="89">
        <f t="shared" si="9"/>
        <v>0</v>
      </c>
      <c r="P273" s="90">
        <f>COUNTA(Tableau2[[#This Row],[Points]],Tableau2[[#This Row],[Clt2]],Tableau2[[#This Row],[Clt4]],Tableau2[[#This Row],[Clt6]])</f>
        <v>0</v>
      </c>
    </row>
    <row r="274" spans="1:16" x14ac:dyDescent="0.35">
      <c r="A274" s="91">
        <f t="shared" si="8"/>
        <v>169</v>
      </c>
      <c r="B274" s="37" t="s">
        <v>1429</v>
      </c>
      <c r="C274" s="37" t="s">
        <v>47</v>
      </c>
      <c r="D274" s="37" t="s">
        <v>1430</v>
      </c>
      <c r="E274" s="52" t="s">
        <v>692</v>
      </c>
      <c r="F274" s="52" t="s">
        <v>648</v>
      </c>
      <c r="G274" s="92" t="str">
        <f>IF(ISBLANK(Tableau2[[#This Row],[Points]]),"",RANK(Tableau2[[#This Row],[Points]],H:H))</f>
        <v/>
      </c>
      <c r="H274" s="37"/>
      <c r="I274" s="37"/>
      <c r="J274" s="88">
        <f>IF(ISBLANK(I274),,VLOOKUP(I274,Classement_points[],2,FALSE)*Paramètres!$M$4)</f>
        <v>0</v>
      </c>
      <c r="K274" s="41"/>
      <c r="L274" s="88">
        <f>IF(ISBLANK(K274),,VLOOKUP(K274,Classement_points[],2,FALSE)*Paramètres!$M$5)</f>
        <v>0</v>
      </c>
      <c r="M274" s="42"/>
      <c r="N274" s="88">
        <f>IF(ISBLANK(M274),,VLOOKUP(M274,Classement_points[],2,FALSE)*Paramètres!$M$6)</f>
        <v>0</v>
      </c>
      <c r="O274" s="89">
        <f t="shared" si="9"/>
        <v>0</v>
      </c>
      <c r="P274" s="90">
        <f>COUNTA(Tableau2[[#This Row],[Points]],Tableau2[[#This Row],[Clt2]],Tableau2[[#This Row],[Clt4]],Tableau2[[#This Row],[Clt6]])</f>
        <v>0</v>
      </c>
    </row>
    <row r="275" spans="1:16" x14ac:dyDescent="0.35">
      <c r="A275" s="91">
        <f t="shared" si="8"/>
        <v>169</v>
      </c>
      <c r="B275" s="37" t="s">
        <v>3146</v>
      </c>
      <c r="C275" s="37" t="s">
        <v>2328</v>
      </c>
      <c r="D275" s="37" t="s">
        <v>3147</v>
      </c>
      <c r="E275" s="37" t="s">
        <v>2939</v>
      </c>
      <c r="F275" s="37" t="s">
        <v>2957</v>
      </c>
      <c r="G275" s="92" t="str">
        <f>IF(ISBLANK(Tableau2[[#This Row],[Points]]),"",RANK(Tableau2[[#This Row],[Points]],H:H))</f>
        <v/>
      </c>
      <c r="H275" s="37"/>
      <c r="I275" s="37"/>
      <c r="J275" s="88">
        <f>IF(ISBLANK(I275),,VLOOKUP(I275,Classement_points[],2,FALSE)*Paramètres!$M$4)</f>
        <v>0</v>
      </c>
      <c r="K275" s="41"/>
      <c r="L275" s="88">
        <f>IF(ISBLANK(K275),,VLOOKUP(K275,Classement_points[],2,FALSE)*Paramètres!$M$5)</f>
        <v>0</v>
      </c>
      <c r="M275" s="42"/>
      <c r="N275" s="88">
        <f>IF(ISBLANK(M275),,VLOOKUP(M275,Classement_points[],2,FALSE)*Paramètres!$M$6)</f>
        <v>0</v>
      </c>
      <c r="O275" s="89">
        <f t="shared" si="9"/>
        <v>0</v>
      </c>
      <c r="P275" s="90">
        <f>COUNTA(Tableau2[[#This Row],[Points]],Tableau2[[#This Row],[Clt2]],Tableau2[[#This Row],[Clt4]],Tableau2[[#This Row],[Clt6]])</f>
        <v>0</v>
      </c>
    </row>
    <row r="276" spans="1:16" x14ac:dyDescent="0.35">
      <c r="A276" s="91">
        <f t="shared" si="8"/>
        <v>169</v>
      </c>
      <c r="B276" s="37" t="s">
        <v>4160</v>
      </c>
      <c r="C276" s="37" t="s">
        <v>86</v>
      </c>
      <c r="D276" s="37" t="s">
        <v>4161</v>
      </c>
      <c r="E276" s="37" t="s">
        <v>3963</v>
      </c>
      <c r="F276" s="52" t="s">
        <v>2956</v>
      </c>
      <c r="G276" s="92" t="str">
        <f>IF(ISBLANK(Tableau2[[#This Row],[Points]]),"",RANK(Tableau2[[#This Row],[Points]],H:H))</f>
        <v/>
      </c>
      <c r="H276" s="37"/>
      <c r="I276" s="37"/>
      <c r="J276" s="88">
        <f>IF(ISBLANK(I276),,VLOOKUP(I276,Classement_points[],2,FALSE)*Paramètres!$M$4)</f>
        <v>0</v>
      </c>
      <c r="K276" s="41"/>
      <c r="L276" s="88">
        <f>IF(ISBLANK(K276),,VLOOKUP(K276,Classement_points[],2,FALSE)*Paramètres!$M$5)</f>
        <v>0</v>
      </c>
      <c r="M276" s="42"/>
      <c r="N276" s="88">
        <f>IF(ISBLANK(M276),,VLOOKUP(M276,Classement_points[],2,FALSE)*Paramètres!$M$6)</f>
        <v>0</v>
      </c>
      <c r="O276" s="89">
        <f t="shared" si="9"/>
        <v>0</v>
      </c>
      <c r="P276" s="90">
        <f>COUNTA(Tableau2[[#This Row],[Points]],Tableau2[[#This Row],[Clt2]],Tableau2[[#This Row],[Clt4]],Tableau2[[#This Row],[Clt6]])</f>
        <v>0</v>
      </c>
    </row>
    <row r="277" spans="1:16" x14ac:dyDescent="0.35">
      <c r="A277" s="91">
        <f t="shared" si="8"/>
        <v>169</v>
      </c>
      <c r="B277" s="37" t="s">
        <v>4092</v>
      </c>
      <c r="C277" s="37" t="s">
        <v>231</v>
      </c>
      <c r="D277" s="37" t="s">
        <v>4093</v>
      </c>
      <c r="E277" s="37" t="s">
        <v>4058</v>
      </c>
      <c r="F277" s="52" t="s">
        <v>2956</v>
      </c>
      <c r="G277" s="92" t="str">
        <f>IF(ISBLANK(Tableau2[[#This Row],[Points]]),"",RANK(Tableau2[[#This Row],[Points]],H:H))</f>
        <v/>
      </c>
      <c r="H277" s="37"/>
      <c r="I277" s="37"/>
      <c r="J277" s="88">
        <f>IF(ISBLANK(I277),,VLOOKUP(I277,Classement_points[],2,FALSE)*Paramètres!$M$4)</f>
        <v>0</v>
      </c>
      <c r="K277" s="41"/>
      <c r="L277" s="88">
        <f>IF(ISBLANK(K277),,VLOOKUP(K277,Classement_points[],2,FALSE)*Paramètres!$M$5)</f>
        <v>0</v>
      </c>
      <c r="M277" s="42"/>
      <c r="N277" s="88">
        <f>IF(ISBLANK(M277),,VLOOKUP(M277,Classement_points[],2,FALSE)*Paramètres!$M$6)</f>
        <v>0</v>
      </c>
      <c r="O277" s="89">
        <f t="shared" si="9"/>
        <v>0</v>
      </c>
      <c r="P277" s="90">
        <f>COUNTA(Tableau2[[#This Row],[Points]],Tableau2[[#This Row],[Clt2]],Tableau2[[#This Row],[Clt4]],Tableau2[[#This Row],[Clt6]])</f>
        <v>0</v>
      </c>
    </row>
    <row r="278" spans="1:16" x14ac:dyDescent="0.35">
      <c r="A278" s="91">
        <f t="shared" si="8"/>
        <v>169</v>
      </c>
      <c r="B278" s="37" t="s">
        <v>3222</v>
      </c>
      <c r="C278" s="37" t="s">
        <v>505</v>
      </c>
      <c r="D278" s="37" t="s">
        <v>3223</v>
      </c>
      <c r="E278" s="37" t="s">
        <v>2939</v>
      </c>
      <c r="F278" s="37" t="s">
        <v>2957</v>
      </c>
      <c r="G278" s="92" t="str">
        <f>IF(ISBLANK(Tableau2[[#This Row],[Points]]),"",RANK(Tableau2[[#This Row],[Points]],H:H))</f>
        <v/>
      </c>
      <c r="H278" s="37"/>
      <c r="I278" s="37"/>
      <c r="J278" s="88">
        <f>IF(ISBLANK(I278),,VLOOKUP(I278,Classement_points[],2,FALSE)*Paramètres!$M$4)</f>
        <v>0</v>
      </c>
      <c r="K278" s="41"/>
      <c r="L278" s="88">
        <f>IF(ISBLANK(K278),,VLOOKUP(K278,Classement_points[],2,FALSE)*Paramètres!$M$5)</f>
        <v>0</v>
      </c>
      <c r="M278" s="42"/>
      <c r="N278" s="88">
        <f>IF(ISBLANK(M278),,VLOOKUP(M278,Classement_points[],2,FALSE)*Paramètres!$M$6)</f>
        <v>0</v>
      </c>
      <c r="O278" s="89">
        <f t="shared" si="9"/>
        <v>0</v>
      </c>
      <c r="P278" s="90">
        <f>COUNTA(Tableau2[[#This Row],[Points]],Tableau2[[#This Row],[Clt2]],Tableau2[[#This Row],[Clt4]],Tableau2[[#This Row],[Clt6]])</f>
        <v>0</v>
      </c>
    </row>
    <row r="279" spans="1:16" x14ac:dyDescent="0.35">
      <c r="A279" s="91">
        <f t="shared" si="8"/>
        <v>169</v>
      </c>
      <c r="B279" s="37" t="s">
        <v>4083</v>
      </c>
      <c r="C279" s="37" t="s">
        <v>67</v>
      </c>
      <c r="D279" s="37" t="s">
        <v>1711</v>
      </c>
      <c r="E279" s="37" t="s">
        <v>4007</v>
      </c>
      <c r="F279" s="52" t="s">
        <v>2956</v>
      </c>
      <c r="G279" s="92" t="str">
        <f>IF(ISBLANK(Tableau2[[#This Row],[Points]]),"",RANK(Tableau2[[#This Row],[Points]],H:H))</f>
        <v/>
      </c>
      <c r="H279" s="37"/>
      <c r="I279" s="37"/>
      <c r="J279" s="88">
        <f>IF(ISBLANK(I279),,VLOOKUP(I279,Classement_points[],2,FALSE)*Paramètres!$M$4)</f>
        <v>0</v>
      </c>
      <c r="K279" s="41"/>
      <c r="L279" s="88">
        <f>IF(ISBLANK(K279),,VLOOKUP(K279,Classement_points[],2,FALSE)*Paramètres!$M$5)</f>
        <v>0</v>
      </c>
      <c r="M279" s="42"/>
      <c r="N279" s="88">
        <f>IF(ISBLANK(M279),,VLOOKUP(M279,Classement_points[],2,FALSE)*Paramètres!$M$6)</f>
        <v>0</v>
      </c>
      <c r="O279" s="89">
        <f t="shared" si="9"/>
        <v>0</v>
      </c>
      <c r="P279" s="90">
        <f>COUNTA(Tableau2[[#This Row],[Points]],Tableau2[[#This Row],[Clt2]],Tableau2[[#This Row],[Clt4]],Tableau2[[#This Row],[Clt6]])</f>
        <v>0</v>
      </c>
    </row>
    <row r="280" spans="1:16" x14ac:dyDescent="0.35">
      <c r="A280" s="91">
        <f t="shared" si="8"/>
        <v>169</v>
      </c>
      <c r="B280" s="37" t="s">
        <v>4067</v>
      </c>
      <c r="C280" s="37" t="s">
        <v>80</v>
      </c>
      <c r="D280" s="37" t="s">
        <v>4068</v>
      </c>
      <c r="E280" s="37" t="s">
        <v>3956</v>
      </c>
      <c r="F280" s="52" t="s">
        <v>2956</v>
      </c>
      <c r="G280" s="92" t="str">
        <f>IF(ISBLANK(Tableau2[[#This Row],[Points]]),"",RANK(Tableau2[[#This Row],[Points]],H:H))</f>
        <v/>
      </c>
      <c r="H280" s="37"/>
      <c r="I280" s="37">
        <v>0</v>
      </c>
      <c r="J280" s="88">
        <f>IF(ISBLANK(I280),,VLOOKUP(I280,Classement_points[],2,FALSE)*Paramètres!$M$4)</f>
        <v>0</v>
      </c>
      <c r="K280" s="41"/>
      <c r="L280" s="88">
        <f>IF(ISBLANK(K280),,VLOOKUP(K280,Classement_points[],2,FALSE)*Paramètres!$M$5)</f>
        <v>0</v>
      </c>
      <c r="M280" s="42"/>
      <c r="N280" s="88">
        <f>IF(ISBLANK(M280),,VLOOKUP(M280,Classement_points[],2,FALSE)*Paramètres!$M$6)</f>
        <v>0</v>
      </c>
      <c r="O280" s="89">
        <f t="shared" si="9"/>
        <v>0</v>
      </c>
      <c r="P280" s="90">
        <f>COUNTA(Tableau2[[#This Row],[Points]],Tableau2[[#This Row],[Clt2]],Tableau2[[#This Row],[Clt4]],Tableau2[[#This Row],[Clt6]])</f>
        <v>1</v>
      </c>
    </row>
    <row r="281" spans="1:16" x14ac:dyDescent="0.35">
      <c r="A281" s="91">
        <f t="shared" si="8"/>
        <v>169</v>
      </c>
      <c r="B281" s="37" t="s">
        <v>1611</v>
      </c>
      <c r="C281" s="37" t="s">
        <v>1612</v>
      </c>
      <c r="D281" s="37" t="s">
        <v>1613</v>
      </c>
      <c r="E281" s="37" t="s">
        <v>647</v>
      </c>
      <c r="F281" s="52" t="s">
        <v>648</v>
      </c>
      <c r="G281" s="92" t="str">
        <f>IF(ISBLANK(Tableau2[[#This Row],[Points]]),"",RANK(Tableau2[[#This Row],[Points]],H:H))</f>
        <v/>
      </c>
      <c r="H281" s="37"/>
      <c r="I281" s="37"/>
      <c r="J281" s="88">
        <f>IF(ISBLANK(I281),,VLOOKUP(I281,Classement_points[],2,FALSE)*Paramètres!$M$4)</f>
        <v>0</v>
      </c>
      <c r="K281" s="41"/>
      <c r="L281" s="88">
        <f>IF(ISBLANK(K281),,VLOOKUP(K281,Classement_points[],2,FALSE)*Paramètres!$M$5)</f>
        <v>0</v>
      </c>
      <c r="M281" s="42"/>
      <c r="N281" s="88">
        <f>IF(ISBLANK(M281),,VLOOKUP(M281,Classement_points[],2,FALSE)*Paramètres!$M$6)</f>
        <v>0</v>
      </c>
      <c r="O281" s="89">
        <f t="shared" si="9"/>
        <v>0</v>
      </c>
      <c r="P281" s="90">
        <f>COUNTA(Tableau2[[#This Row],[Points]],Tableau2[[#This Row],[Clt2]],Tableau2[[#This Row],[Clt4]],Tableau2[[#This Row],[Clt6]])</f>
        <v>0</v>
      </c>
    </row>
    <row r="282" spans="1:16" x14ac:dyDescent="0.35">
      <c r="A282" s="91">
        <f t="shared" si="8"/>
        <v>169</v>
      </c>
      <c r="B282" s="37" t="s">
        <v>1473</v>
      </c>
      <c r="C282" s="37" t="s">
        <v>67</v>
      </c>
      <c r="D282" s="37" t="s">
        <v>1474</v>
      </c>
      <c r="E282" s="52" t="s">
        <v>651</v>
      </c>
      <c r="F282" s="52" t="s">
        <v>648</v>
      </c>
      <c r="G282" s="92" t="str">
        <f>IF(ISBLANK(Tableau2[[#This Row],[Points]]),"",RANK(Tableau2[[#This Row],[Points]],H:H))</f>
        <v/>
      </c>
      <c r="H282" s="37"/>
      <c r="I282" s="37"/>
      <c r="J282" s="88">
        <f>IF(ISBLANK(I282),,VLOOKUP(I282,Classement_points[],2,FALSE)*Paramètres!$M$4)</f>
        <v>0</v>
      </c>
      <c r="K282" s="41"/>
      <c r="L282" s="88">
        <f>IF(ISBLANK(K282),,VLOOKUP(K282,Classement_points[],2,FALSE)*Paramètres!$M$5)</f>
        <v>0</v>
      </c>
      <c r="M282" s="42"/>
      <c r="N282" s="88">
        <f>IF(ISBLANK(M282),,VLOOKUP(M282,Classement_points[],2,FALSE)*Paramètres!$M$6)</f>
        <v>0</v>
      </c>
      <c r="O282" s="89">
        <f t="shared" si="9"/>
        <v>0</v>
      </c>
      <c r="P282" s="90">
        <f>COUNTA(Tableau2[[#This Row],[Points]],Tableau2[[#This Row],[Clt2]],Tableau2[[#This Row],[Clt4]],Tableau2[[#This Row],[Clt6]])</f>
        <v>0</v>
      </c>
    </row>
    <row r="283" spans="1:16" x14ac:dyDescent="0.35">
      <c r="A283" s="91">
        <f t="shared" si="8"/>
        <v>169</v>
      </c>
      <c r="B283" s="37" t="s">
        <v>4094</v>
      </c>
      <c r="C283" s="37" t="s">
        <v>4095</v>
      </c>
      <c r="D283" s="37" t="s">
        <v>4096</v>
      </c>
      <c r="E283" s="37" t="s">
        <v>3971</v>
      </c>
      <c r="F283" s="52" t="s">
        <v>2956</v>
      </c>
      <c r="G283" s="92" t="str">
        <f>IF(ISBLANK(Tableau2[[#This Row],[Points]]),"",RANK(Tableau2[[#This Row],[Points]],H:H))</f>
        <v/>
      </c>
      <c r="H283" s="37"/>
      <c r="I283" s="37"/>
      <c r="J283" s="88">
        <f>IF(ISBLANK(I283),,VLOOKUP(I283,Classement_points[],2,FALSE)*Paramètres!$M$4)</f>
        <v>0</v>
      </c>
      <c r="K283" s="41"/>
      <c r="L283" s="88">
        <f>IF(ISBLANK(K283),,VLOOKUP(K283,Classement_points[],2,FALSE)*Paramètres!$M$5)</f>
        <v>0</v>
      </c>
      <c r="M283" s="42"/>
      <c r="N283" s="88">
        <f>IF(ISBLANK(M283),,VLOOKUP(M283,Classement_points[],2,FALSE)*Paramètres!$M$6)</f>
        <v>0</v>
      </c>
      <c r="O283" s="89">
        <f t="shared" si="9"/>
        <v>0</v>
      </c>
      <c r="P283" s="90">
        <f>COUNTA(Tableau2[[#This Row],[Points]],Tableau2[[#This Row],[Clt2]],Tableau2[[#This Row],[Clt4]],Tableau2[[#This Row],[Clt6]])</f>
        <v>0</v>
      </c>
    </row>
    <row r="284" spans="1:16" x14ac:dyDescent="0.35">
      <c r="A284" s="91">
        <f t="shared" si="8"/>
        <v>169</v>
      </c>
      <c r="B284" s="37" t="s">
        <v>3196</v>
      </c>
      <c r="C284" s="37" t="s">
        <v>857</v>
      </c>
      <c r="D284" s="37" t="s">
        <v>3197</v>
      </c>
      <c r="E284" s="37" t="s">
        <v>2926</v>
      </c>
      <c r="F284" s="37" t="s">
        <v>2957</v>
      </c>
      <c r="G284" s="92" t="str">
        <f>IF(ISBLANK(Tableau2[[#This Row],[Points]]),"",RANK(Tableau2[[#This Row],[Points]],H:H))</f>
        <v/>
      </c>
      <c r="H284" s="37"/>
      <c r="I284" s="37"/>
      <c r="J284" s="88">
        <f>IF(ISBLANK(I284),,VLOOKUP(I284,Classement_points[],2,FALSE)*Paramètres!$M$4)</f>
        <v>0</v>
      </c>
      <c r="K284" s="41"/>
      <c r="L284" s="88">
        <f>IF(ISBLANK(K284),,VLOOKUP(K284,Classement_points[],2,FALSE)*Paramètres!$M$5)</f>
        <v>0</v>
      </c>
      <c r="M284" s="42"/>
      <c r="N284" s="88">
        <f>IF(ISBLANK(M284),,VLOOKUP(M284,Classement_points[],2,FALSE)*Paramètres!$M$6)</f>
        <v>0</v>
      </c>
      <c r="O284" s="89">
        <f t="shared" si="9"/>
        <v>0</v>
      </c>
      <c r="P284" s="90">
        <f>COUNTA(Tableau2[[#This Row],[Points]],Tableau2[[#This Row],[Clt2]],Tableau2[[#This Row],[Clt4]],Tableau2[[#This Row],[Clt6]])</f>
        <v>0</v>
      </c>
    </row>
    <row r="285" spans="1:16" x14ac:dyDescent="0.35">
      <c r="A285" s="91">
        <f t="shared" si="8"/>
        <v>169</v>
      </c>
      <c r="B285" s="37" t="s">
        <v>4162</v>
      </c>
      <c r="C285" s="37" t="s">
        <v>252</v>
      </c>
      <c r="D285" s="37" t="s">
        <v>4163</v>
      </c>
      <c r="E285" s="37" t="s">
        <v>3963</v>
      </c>
      <c r="F285" s="52" t="s">
        <v>2956</v>
      </c>
      <c r="G285" s="92" t="str">
        <f>IF(ISBLANK(Tableau2[[#This Row],[Points]]),"",RANK(Tableau2[[#This Row],[Points]],H:H))</f>
        <v/>
      </c>
      <c r="H285" s="37"/>
      <c r="I285" s="37"/>
      <c r="J285" s="88">
        <f>IF(ISBLANK(I285),,VLOOKUP(I285,Classement_points[],2,FALSE)*Paramètres!$M$4)</f>
        <v>0</v>
      </c>
      <c r="K285" s="41"/>
      <c r="L285" s="88">
        <f>IF(ISBLANK(K285),,VLOOKUP(K285,Classement_points[],2,FALSE)*Paramètres!$M$5)</f>
        <v>0</v>
      </c>
      <c r="M285" s="42"/>
      <c r="N285" s="88">
        <f>IF(ISBLANK(M285),,VLOOKUP(M285,Classement_points[],2,FALSE)*Paramètres!$M$6)</f>
        <v>0</v>
      </c>
      <c r="O285" s="89">
        <f t="shared" si="9"/>
        <v>0</v>
      </c>
      <c r="P285" s="90">
        <f>COUNTA(Tableau2[[#This Row],[Points]],Tableau2[[#This Row],[Clt2]],Tableau2[[#This Row],[Clt4]],Tableau2[[#This Row],[Clt6]])</f>
        <v>0</v>
      </c>
    </row>
    <row r="286" spans="1:16" x14ac:dyDescent="0.35">
      <c r="A286" s="91">
        <f t="shared" si="8"/>
        <v>169</v>
      </c>
      <c r="B286" s="37" t="s">
        <v>1520</v>
      </c>
      <c r="C286" s="37" t="s">
        <v>62</v>
      </c>
      <c r="D286" s="37" t="s">
        <v>1521</v>
      </c>
      <c r="E286" s="52" t="s">
        <v>677</v>
      </c>
      <c r="F286" s="52" t="s">
        <v>648</v>
      </c>
      <c r="G286" s="92" t="str">
        <f>IF(ISBLANK(Tableau2[[#This Row],[Points]]),"",RANK(Tableau2[[#This Row],[Points]],H:H))</f>
        <v/>
      </c>
      <c r="H286" s="37"/>
      <c r="I286" s="37"/>
      <c r="J286" s="88">
        <f>IF(ISBLANK(I286),,VLOOKUP(I286,Classement_points[],2,FALSE)*Paramètres!$M$4)</f>
        <v>0</v>
      </c>
      <c r="K286" s="41"/>
      <c r="L286" s="88">
        <f>IF(ISBLANK(K286),,VLOOKUP(K286,Classement_points[],2,FALSE)*Paramètres!$M$5)</f>
        <v>0</v>
      </c>
      <c r="M286" s="42"/>
      <c r="N286" s="88">
        <f>IF(ISBLANK(M286),,VLOOKUP(M286,Classement_points[],2,FALSE)*Paramètres!$M$6)</f>
        <v>0</v>
      </c>
      <c r="O286" s="89">
        <f t="shared" si="9"/>
        <v>0</v>
      </c>
      <c r="P286" s="90">
        <f>COUNTA(Tableau2[[#This Row],[Points]],Tableau2[[#This Row],[Clt2]],Tableau2[[#This Row],[Clt4]],Tableau2[[#This Row],[Clt6]])</f>
        <v>0</v>
      </c>
    </row>
    <row r="287" spans="1:16" x14ac:dyDescent="0.35">
      <c r="A287" s="91">
        <f t="shared" si="8"/>
        <v>169</v>
      </c>
      <c r="B287" s="37" t="s">
        <v>3188</v>
      </c>
      <c r="C287" s="37" t="s">
        <v>1850</v>
      </c>
      <c r="D287" s="37" t="s">
        <v>3189</v>
      </c>
      <c r="E287" s="37" t="s">
        <v>2924</v>
      </c>
      <c r="F287" s="37" t="s">
        <v>2957</v>
      </c>
      <c r="G287" s="92" t="str">
        <f>IF(ISBLANK(Tableau2[[#This Row],[Points]]),"",RANK(Tableau2[[#This Row],[Points]],H:H))</f>
        <v/>
      </c>
      <c r="H287" s="37"/>
      <c r="I287" s="37"/>
      <c r="J287" s="88">
        <f>IF(ISBLANK(I287),,VLOOKUP(I287,Classement_points[],2,FALSE)*Paramètres!$M$4)</f>
        <v>0</v>
      </c>
      <c r="K287" s="41"/>
      <c r="L287" s="88">
        <f>IF(ISBLANK(K287),,VLOOKUP(K287,Classement_points[],2,FALSE)*Paramètres!$M$5)</f>
        <v>0</v>
      </c>
      <c r="M287" s="42"/>
      <c r="N287" s="88">
        <f>IF(ISBLANK(M287),,VLOOKUP(M287,Classement_points[],2,FALSE)*Paramètres!$M$6)</f>
        <v>0</v>
      </c>
      <c r="O287" s="89">
        <f t="shared" si="9"/>
        <v>0</v>
      </c>
      <c r="P287" s="90">
        <f>COUNTA(Tableau2[[#This Row],[Points]],Tableau2[[#This Row],[Clt2]],Tableau2[[#This Row],[Clt4]],Tableau2[[#This Row],[Clt6]])</f>
        <v>0</v>
      </c>
    </row>
    <row r="288" spans="1:16" x14ac:dyDescent="0.35">
      <c r="A288" s="91">
        <f t="shared" si="8"/>
        <v>169</v>
      </c>
      <c r="B288" s="37" t="s">
        <v>3106</v>
      </c>
      <c r="C288" s="37" t="s">
        <v>3107</v>
      </c>
      <c r="D288" s="37" t="s">
        <v>3108</v>
      </c>
      <c r="E288" s="37" t="s">
        <v>2913</v>
      </c>
      <c r="F288" s="37" t="s">
        <v>2957</v>
      </c>
      <c r="G288" s="92" t="str">
        <f>IF(ISBLANK(Tableau2[[#This Row],[Points]]),"",RANK(Tableau2[[#This Row],[Points]],H:H))</f>
        <v/>
      </c>
      <c r="H288" s="37"/>
      <c r="I288" s="37"/>
      <c r="J288" s="88">
        <f>IF(ISBLANK(I288),,VLOOKUP(I288,Classement_points[],2,FALSE)*Paramètres!$M$4)</f>
        <v>0</v>
      </c>
      <c r="K288" s="41"/>
      <c r="L288" s="88">
        <f>IF(ISBLANK(K288),,VLOOKUP(K288,Classement_points[],2,FALSE)*Paramètres!$M$5)</f>
        <v>0</v>
      </c>
      <c r="M288" s="42"/>
      <c r="N288" s="88">
        <f>IF(ISBLANK(M288),,VLOOKUP(M288,Classement_points[],2,FALSE)*Paramètres!$M$6)</f>
        <v>0</v>
      </c>
      <c r="O288" s="89">
        <f t="shared" si="9"/>
        <v>0</v>
      </c>
      <c r="P288" s="90">
        <f>COUNTA(Tableau2[[#This Row],[Points]],Tableau2[[#This Row],[Clt2]],Tableau2[[#This Row],[Clt4]],Tableau2[[#This Row],[Clt6]])</f>
        <v>0</v>
      </c>
    </row>
    <row r="289" spans="1:16" x14ac:dyDescent="0.35">
      <c r="A289" s="91">
        <f t="shared" si="8"/>
        <v>169</v>
      </c>
      <c r="B289" s="54" t="s">
        <v>829</v>
      </c>
      <c r="C289" s="54" t="s">
        <v>830</v>
      </c>
      <c r="D289" s="54" t="s">
        <v>831</v>
      </c>
      <c r="E289" s="54" t="s">
        <v>17</v>
      </c>
      <c r="F289" s="54" t="s">
        <v>714</v>
      </c>
      <c r="G289" s="92" t="str">
        <f>IF(ISBLANK(Tableau2[[#This Row],[Points]]),"",RANK(Tableau2[[#This Row],[Points]],H:H))</f>
        <v/>
      </c>
      <c r="H289" s="37"/>
      <c r="I289" s="37"/>
      <c r="J289" s="88">
        <f>IF(ISBLANK(I289),,VLOOKUP(I289,Classement_points[],2,FALSE)*Paramètres!$M$4)</f>
        <v>0</v>
      </c>
      <c r="K289" s="41"/>
      <c r="L289" s="88">
        <f>IF(ISBLANK(K289),,VLOOKUP(K289,Classement_points[],2,FALSE)*Paramètres!$M$5)</f>
        <v>0</v>
      </c>
      <c r="M289" s="42"/>
      <c r="N289" s="88">
        <f>IF(ISBLANK(M289),,VLOOKUP(M289,Classement_points[],2,FALSE)*Paramètres!$M$6)</f>
        <v>0</v>
      </c>
      <c r="O289" s="89">
        <f t="shared" si="9"/>
        <v>0</v>
      </c>
      <c r="P289" s="90">
        <f>COUNTA(Tableau2[[#This Row],[Points]],Tableau2[[#This Row],[Clt2]],Tableau2[[#This Row],[Clt4]],Tableau2[[#This Row],[Clt6]])</f>
        <v>0</v>
      </c>
    </row>
    <row r="290" spans="1:16" x14ac:dyDescent="0.35">
      <c r="A290" s="91">
        <f t="shared" si="8"/>
        <v>169</v>
      </c>
      <c r="B290" s="37" t="s">
        <v>3167</v>
      </c>
      <c r="C290" s="37" t="s">
        <v>2535</v>
      </c>
      <c r="D290" s="37" t="s">
        <v>3168</v>
      </c>
      <c r="E290" s="37" t="s">
        <v>2945</v>
      </c>
      <c r="F290" s="37" t="s">
        <v>2957</v>
      </c>
      <c r="G290" s="92" t="str">
        <f>IF(ISBLANK(Tableau2[[#This Row],[Points]]),"",RANK(Tableau2[[#This Row],[Points]],H:H))</f>
        <v/>
      </c>
      <c r="H290" s="37"/>
      <c r="I290" s="37"/>
      <c r="J290" s="88">
        <f>IF(ISBLANK(I290),,VLOOKUP(I290,Classement_points[],2,FALSE)*Paramètres!$M$4)</f>
        <v>0</v>
      </c>
      <c r="K290" s="41"/>
      <c r="L290" s="88">
        <f>IF(ISBLANK(K290),,VLOOKUP(K290,Classement_points[],2,FALSE)*Paramètres!$M$5)</f>
        <v>0</v>
      </c>
      <c r="M290" s="42"/>
      <c r="N290" s="88">
        <f>IF(ISBLANK(M290),,VLOOKUP(M290,Classement_points[],2,FALSE)*Paramètres!$M$6)</f>
        <v>0</v>
      </c>
      <c r="O290" s="89">
        <f t="shared" si="9"/>
        <v>0</v>
      </c>
      <c r="P290" s="90">
        <f>COUNTA(Tableau2[[#This Row],[Points]],Tableau2[[#This Row],[Clt2]],Tableau2[[#This Row],[Clt4]],Tableau2[[#This Row],[Clt6]])</f>
        <v>0</v>
      </c>
    </row>
    <row r="291" spans="1:16" x14ac:dyDescent="0.35">
      <c r="A291" s="91">
        <f t="shared" si="8"/>
        <v>169</v>
      </c>
      <c r="B291" s="37" t="s">
        <v>1546</v>
      </c>
      <c r="C291" s="37" t="s">
        <v>882</v>
      </c>
      <c r="D291" s="37" t="s">
        <v>1547</v>
      </c>
      <c r="E291" s="52" t="s">
        <v>703</v>
      </c>
      <c r="F291" s="52" t="s">
        <v>648</v>
      </c>
      <c r="G291" s="92" t="str">
        <f>IF(ISBLANK(Tableau2[[#This Row],[Points]]),"",RANK(Tableau2[[#This Row],[Points]],H:H))</f>
        <v/>
      </c>
      <c r="H291" s="37"/>
      <c r="I291" s="37"/>
      <c r="J291" s="88">
        <f>IF(ISBLANK(I291),,VLOOKUP(I291,Classement_points[],2,FALSE)*Paramètres!$M$4)</f>
        <v>0</v>
      </c>
      <c r="K291" s="41"/>
      <c r="L291" s="88">
        <f>IF(ISBLANK(K291),,VLOOKUP(K291,Classement_points[],2,FALSE)*Paramètres!$M$5)</f>
        <v>0</v>
      </c>
      <c r="M291" s="42"/>
      <c r="N291" s="88">
        <f>IF(ISBLANK(M291),,VLOOKUP(M291,Classement_points[],2,FALSE)*Paramètres!$M$6)</f>
        <v>0</v>
      </c>
      <c r="O291" s="89">
        <f t="shared" si="9"/>
        <v>0</v>
      </c>
      <c r="P291" s="90">
        <f>COUNTA(Tableau2[[#This Row],[Points]],Tableau2[[#This Row],[Clt2]],Tableau2[[#This Row],[Clt4]],Tableau2[[#This Row],[Clt6]])</f>
        <v>0</v>
      </c>
    </row>
    <row r="292" spans="1:16" x14ac:dyDescent="0.35">
      <c r="A292" s="91">
        <f t="shared" si="8"/>
        <v>169</v>
      </c>
      <c r="B292" s="37" t="s">
        <v>1522</v>
      </c>
      <c r="C292" s="37" t="s">
        <v>55</v>
      </c>
      <c r="D292" s="37" t="s">
        <v>1523</v>
      </c>
      <c r="E292" s="52" t="s">
        <v>682</v>
      </c>
      <c r="F292" s="52" t="s">
        <v>648</v>
      </c>
      <c r="G292" s="92" t="str">
        <f>IF(ISBLANK(Tableau2[[#This Row],[Points]]),"",RANK(Tableau2[[#This Row],[Points]],H:H))</f>
        <v/>
      </c>
      <c r="H292" s="37"/>
      <c r="I292" s="37"/>
      <c r="J292" s="88">
        <f>IF(ISBLANK(I292),,VLOOKUP(I292,Classement_points[],2,FALSE)*Paramètres!$M$4)</f>
        <v>0</v>
      </c>
      <c r="K292" s="41"/>
      <c r="L292" s="88">
        <f>IF(ISBLANK(K292),,VLOOKUP(K292,Classement_points[],2,FALSE)*Paramètres!$M$5)</f>
        <v>0</v>
      </c>
      <c r="M292" s="42"/>
      <c r="N292" s="88">
        <f>IF(ISBLANK(M292),,VLOOKUP(M292,Classement_points[],2,FALSE)*Paramètres!$M$6)</f>
        <v>0</v>
      </c>
      <c r="O292" s="89">
        <f t="shared" si="9"/>
        <v>0</v>
      </c>
      <c r="P292" s="90">
        <f>COUNTA(Tableau2[[#This Row],[Points]],Tableau2[[#This Row],[Clt2]],Tableau2[[#This Row],[Clt4]],Tableau2[[#This Row],[Clt6]])</f>
        <v>0</v>
      </c>
    </row>
    <row r="293" spans="1:16" x14ac:dyDescent="0.35">
      <c r="A293" s="91">
        <f t="shared" si="8"/>
        <v>169</v>
      </c>
      <c r="B293" s="54" t="s">
        <v>905</v>
      </c>
      <c r="C293" s="54" t="s">
        <v>906</v>
      </c>
      <c r="D293" s="54" t="s">
        <v>787</v>
      </c>
      <c r="E293" s="54" t="s">
        <v>41</v>
      </c>
      <c r="F293" s="54" t="s">
        <v>714</v>
      </c>
      <c r="G293" s="92" t="str">
        <f>IF(ISBLANK(Tableau2[[#This Row],[Points]]),"",RANK(Tableau2[[#This Row],[Points]],H:H))</f>
        <v/>
      </c>
      <c r="H293" s="37"/>
      <c r="I293" s="37"/>
      <c r="J293" s="88">
        <f>IF(ISBLANK(I293),,VLOOKUP(I293,Classement_points[],2,FALSE)*Paramètres!$M$4)</f>
        <v>0</v>
      </c>
      <c r="K293" s="41"/>
      <c r="L293" s="88">
        <f>IF(ISBLANK(K293),,VLOOKUP(K293,Classement_points[],2,FALSE)*Paramètres!$M$5)</f>
        <v>0</v>
      </c>
      <c r="M293" s="42"/>
      <c r="N293" s="88">
        <f>IF(ISBLANK(M293),,VLOOKUP(M293,Classement_points[],2,FALSE)*Paramètres!$M$6)</f>
        <v>0</v>
      </c>
      <c r="O293" s="89">
        <f t="shared" si="9"/>
        <v>0</v>
      </c>
      <c r="P293" s="90">
        <f>COUNTA(Tableau2[[#This Row],[Points]],Tableau2[[#This Row],[Clt2]],Tableau2[[#This Row],[Clt4]],Tableau2[[#This Row],[Clt6]])</f>
        <v>0</v>
      </c>
    </row>
    <row r="294" spans="1:16" x14ac:dyDescent="0.35">
      <c r="A294" s="91">
        <f t="shared" si="8"/>
        <v>169</v>
      </c>
      <c r="B294" s="37" t="s">
        <v>3121</v>
      </c>
      <c r="C294" s="37" t="s">
        <v>3122</v>
      </c>
      <c r="D294" s="37" t="s">
        <v>3123</v>
      </c>
      <c r="E294" s="37" t="s">
        <v>2941</v>
      </c>
      <c r="F294" s="37" t="s">
        <v>2957</v>
      </c>
      <c r="G294" s="92" t="str">
        <f>IF(ISBLANK(Tableau2[[#This Row],[Points]]),"",RANK(Tableau2[[#This Row],[Points]],H:H))</f>
        <v/>
      </c>
      <c r="H294" s="37"/>
      <c r="I294" s="37"/>
      <c r="J294" s="88">
        <f>IF(ISBLANK(I294),,VLOOKUP(I294,Classement_points[],2,FALSE)*Paramètres!$M$4)</f>
        <v>0</v>
      </c>
      <c r="K294" s="41"/>
      <c r="L294" s="88">
        <f>IF(ISBLANK(K294),,VLOOKUP(K294,Classement_points[],2,FALSE)*Paramètres!$M$5)</f>
        <v>0</v>
      </c>
      <c r="M294" s="42"/>
      <c r="N294" s="88">
        <f>IF(ISBLANK(M294),,VLOOKUP(M294,Classement_points[],2,FALSE)*Paramètres!$M$6)</f>
        <v>0</v>
      </c>
      <c r="O294" s="89">
        <f t="shared" si="9"/>
        <v>0</v>
      </c>
      <c r="P294" s="90">
        <f>COUNTA(Tableau2[[#This Row],[Points]],Tableau2[[#This Row],[Clt2]],Tableau2[[#This Row],[Clt4]],Tableau2[[#This Row],[Clt6]])</f>
        <v>0</v>
      </c>
    </row>
    <row r="295" spans="1:16" x14ac:dyDescent="0.35">
      <c r="A295" s="91">
        <f t="shared" si="8"/>
        <v>169</v>
      </c>
      <c r="B295" s="37" t="s">
        <v>3190</v>
      </c>
      <c r="C295" s="37" t="s">
        <v>830</v>
      </c>
      <c r="D295" s="37" t="s">
        <v>3191</v>
      </c>
      <c r="E295" s="37" t="s">
        <v>2920</v>
      </c>
      <c r="F295" s="37" t="s">
        <v>2957</v>
      </c>
      <c r="G295" s="92" t="str">
        <f>IF(ISBLANK(Tableau2[[#This Row],[Points]]),"",RANK(Tableau2[[#This Row],[Points]],H:H))</f>
        <v/>
      </c>
      <c r="H295" s="37"/>
      <c r="I295" s="37"/>
      <c r="J295" s="88">
        <f>IF(ISBLANK(I295),,VLOOKUP(I295,Classement_points[],2,FALSE)*Paramètres!$M$4)</f>
        <v>0</v>
      </c>
      <c r="K295" s="41"/>
      <c r="L295" s="88">
        <f>IF(ISBLANK(K295),,VLOOKUP(K295,Classement_points[],2,FALSE)*Paramètres!$M$5)</f>
        <v>0</v>
      </c>
      <c r="M295" s="42"/>
      <c r="N295" s="88">
        <f>IF(ISBLANK(M295),,VLOOKUP(M295,Classement_points[],2,FALSE)*Paramètres!$M$6)</f>
        <v>0</v>
      </c>
      <c r="O295" s="89">
        <f t="shared" si="9"/>
        <v>0</v>
      </c>
      <c r="P295" s="90">
        <f>COUNTA(Tableau2[[#This Row],[Points]],Tableau2[[#This Row],[Clt2]],Tableau2[[#This Row],[Clt4]],Tableau2[[#This Row],[Clt6]])</f>
        <v>0</v>
      </c>
    </row>
    <row r="296" spans="1:16" x14ac:dyDescent="0.35">
      <c r="A296" s="91">
        <f t="shared" si="8"/>
        <v>169</v>
      </c>
      <c r="B296" s="37" t="s">
        <v>1463</v>
      </c>
      <c r="C296" s="37" t="s">
        <v>923</v>
      </c>
      <c r="D296" s="37" t="s">
        <v>1464</v>
      </c>
      <c r="E296" s="52" t="s">
        <v>659</v>
      </c>
      <c r="F296" s="52" t="s">
        <v>648</v>
      </c>
      <c r="G296" s="92" t="str">
        <f>IF(ISBLANK(Tableau2[[#This Row],[Points]]),"",RANK(Tableau2[[#This Row],[Points]],H:H))</f>
        <v/>
      </c>
      <c r="H296" s="37"/>
      <c r="I296" s="37"/>
      <c r="J296" s="88">
        <f>IF(ISBLANK(I296),,VLOOKUP(I296,Classement_points[],2,FALSE)*Paramètres!$M$4)</f>
        <v>0</v>
      </c>
      <c r="K296" s="41"/>
      <c r="L296" s="88">
        <f>IF(ISBLANK(K296),,VLOOKUP(K296,Classement_points[],2,FALSE)*Paramètres!$M$5)</f>
        <v>0</v>
      </c>
      <c r="M296" s="42"/>
      <c r="N296" s="88">
        <f>IF(ISBLANK(M296),,VLOOKUP(M296,Classement_points[],2,FALSE)*Paramètres!$M$6)</f>
        <v>0</v>
      </c>
      <c r="O296" s="89">
        <f t="shared" si="9"/>
        <v>0</v>
      </c>
      <c r="P296" s="90">
        <f>COUNTA(Tableau2[[#This Row],[Points]],Tableau2[[#This Row],[Clt2]],Tableau2[[#This Row],[Clt4]],Tableau2[[#This Row],[Clt6]])</f>
        <v>0</v>
      </c>
    </row>
    <row r="297" spans="1:16" x14ac:dyDescent="0.35">
      <c r="A297" s="91">
        <f t="shared" si="8"/>
        <v>169</v>
      </c>
      <c r="B297" s="37" t="s">
        <v>3186</v>
      </c>
      <c r="C297" s="37" t="s">
        <v>1127</v>
      </c>
      <c r="D297" s="37" t="s">
        <v>3187</v>
      </c>
      <c r="E297" s="37" t="s">
        <v>2925</v>
      </c>
      <c r="F297" s="37" t="s">
        <v>2957</v>
      </c>
      <c r="G297" s="92" t="str">
        <f>IF(ISBLANK(Tableau2[[#This Row],[Points]]),"",RANK(Tableau2[[#This Row],[Points]],H:H))</f>
        <v/>
      </c>
      <c r="H297" s="37"/>
      <c r="I297" s="37"/>
      <c r="J297" s="88">
        <f>IF(ISBLANK(I297),,VLOOKUP(I297,Classement_points[],2,FALSE)*Paramètres!$M$4)</f>
        <v>0</v>
      </c>
      <c r="K297" s="41"/>
      <c r="L297" s="88">
        <f>IF(ISBLANK(K297),,VLOOKUP(K297,Classement_points[],2,FALSE)*Paramètres!$M$5)</f>
        <v>0</v>
      </c>
      <c r="M297" s="42"/>
      <c r="N297" s="88">
        <f>IF(ISBLANK(M297),,VLOOKUP(M297,Classement_points[],2,FALSE)*Paramètres!$M$6)</f>
        <v>0</v>
      </c>
      <c r="O297" s="89">
        <f t="shared" si="9"/>
        <v>0</v>
      </c>
      <c r="P297" s="90">
        <f>COUNTA(Tableau2[[#This Row],[Points]],Tableau2[[#This Row],[Clt2]],Tableau2[[#This Row],[Clt4]],Tableau2[[#This Row],[Clt6]])</f>
        <v>0</v>
      </c>
    </row>
    <row r="298" spans="1:16" x14ac:dyDescent="0.35">
      <c r="A298" s="91">
        <f t="shared" si="8"/>
        <v>169</v>
      </c>
      <c r="B298" s="37" t="s">
        <v>3109</v>
      </c>
      <c r="C298" s="37" t="s">
        <v>1850</v>
      </c>
      <c r="D298" s="37" t="s">
        <v>3110</v>
      </c>
      <c r="E298" s="37" t="s">
        <v>2925</v>
      </c>
      <c r="F298" s="37" t="s">
        <v>2957</v>
      </c>
      <c r="G298" s="92" t="str">
        <f>IF(ISBLANK(Tableau2[[#This Row],[Points]]),"",RANK(Tableau2[[#This Row],[Points]],H:H))</f>
        <v/>
      </c>
      <c r="H298" s="37"/>
      <c r="I298" s="37"/>
      <c r="J298" s="88">
        <f>IF(ISBLANK(I298),,VLOOKUP(I298,Classement_points[],2,FALSE)*Paramètres!$M$4)</f>
        <v>0</v>
      </c>
      <c r="K298" s="41"/>
      <c r="L298" s="88">
        <f>IF(ISBLANK(K298),,VLOOKUP(K298,Classement_points[],2,FALSE)*Paramètres!$M$5)</f>
        <v>0</v>
      </c>
      <c r="M298" s="42"/>
      <c r="N298" s="88">
        <f>IF(ISBLANK(M298),,VLOOKUP(M298,Classement_points[],2,FALSE)*Paramètres!$M$6)</f>
        <v>0</v>
      </c>
      <c r="O298" s="89">
        <f t="shared" si="9"/>
        <v>0</v>
      </c>
      <c r="P298" s="90">
        <f>COUNTA(Tableau2[[#This Row],[Points]],Tableau2[[#This Row],[Clt2]],Tableau2[[#This Row],[Clt4]],Tableau2[[#This Row],[Clt6]])</f>
        <v>0</v>
      </c>
    </row>
    <row r="299" spans="1:16" x14ac:dyDescent="0.35">
      <c r="A299" s="91">
        <f t="shared" si="8"/>
        <v>169</v>
      </c>
      <c r="B299" s="37" t="s">
        <v>3074</v>
      </c>
      <c r="C299" s="37" t="s">
        <v>3075</v>
      </c>
      <c r="D299" s="37" t="s">
        <v>3076</v>
      </c>
      <c r="E299" s="37" t="s">
        <v>2925</v>
      </c>
      <c r="F299" s="37" t="s">
        <v>2957</v>
      </c>
      <c r="G299" s="92" t="str">
        <f>IF(ISBLANK(Tableau2[[#This Row],[Points]]),"",RANK(Tableau2[[#This Row],[Points]],H:H))</f>
        <v/>
      </c>
      <c r="H299" s="37"/>
      <c r="I299" s="37"/>
      <c r="J299" s="88">
        <f>IF(ISBLANK(I299),,VLOOKUP(I299,Classement_points[],2,FALSE)*Paramètres!$M$4)</f>
        <v>0</v>
      </c>
      <c r="K299" s="41"/>
      <c r="L299" s="88">
        <f>IF(ISBLANK(K299),,VLOOKUP(K299,Classement_points[],2,FALSE)*Paramètres!$M$5)</f>
        <v>0</v>
      </c>
      <c r="M299" s="42"/>
      <c r="N299" s="88">
        <f>IF(ISBLANK(M299),,VLOOKUP(M299,Classement_points[],2,FALSE)*Paramètres!$M$6)</f>
        <v>0</v>
      </c>
      <c r="O299" s="89">
        <f t="shared" si="9"/>
        <v>0</v>
      </c>
      <c r="P299" s="90">
        <f>COUNTA(Tableau2[[#This Row],[Points]],Tableau2[[#This Row],[Clt2]],Tableau2[[#This Row],[Clt4]],Tableau2[[#This Row],[Clt6]])</f>
        <v>0</v>
      </c>
    </row>
    <row r="300" spans="1:16" x14ac:dyDescent="0.35">
      <c r="A300" s="91">
        <f t="shared" si="8"/>
        <v>169</v>
      </c>
      <c r="B300" s="37" t="s">
        <v>4054</v>
      </c>
      <c r="C300" s="37" t="s">
        <v>4055</v>
      </c>
      <c r="D300" s="37" t="s">
        <v>4045</v>
      </c>
      <c r="E300" s="37" t="s">
        <v>3971</v>
      </c>
      <c r="F300" s="52" t="s">
        <v>2956</v>
      </c>
      <c r="G300" s="92" t="str">
        <f>IF(ISBLANK(Tableau2[[#This Row],[Points]]),"",RANK(Tableau2[[#This Row],[Points]],H:H))</f>
        <v/>
      </c>
      <c r="H300" s="37"/>
      <c r="I300" s="37"/>
      <c r="J300" s="88">
        <f>IF(ISBLANK(I300),,VLOOKUP(I300,Classement_points[],2,FALSE)*Paramètres!$M$4)</f>
        <v>0</v>
      </c>
      <c r="K300" s="41"/>
      <c r="L300" s="88">
        <f>IF(ISBLANK(K300),,VLOOKUP(K300,Classement_points[],2,FALSE)*Paramètres!$M$5)</f>
        <v>0</v>
      </c>
      <c r="M300" s="42"/>
      <c r="N300" s="88">
        <f>IF(ISBLANK(M300),,VLOOKUP(M300,Classement_points[],2,FALSE)*Paramètres!$M$6)</f>
        <v>0</v>
      </c>
      <c r="O300" s="89">
        <f t="shared" si="9"/>
        <v>0</v>
      </c>
      <c r="P300" s="90">
        <f>COUNTA(Tableau2[[#This Row],[Points]],Tableau2[[#This Row],[Clt2]],Tableau2[[#This Row],[Clt4]],Tableau2[[#This Row],[Clt6]])</f>
        <v>0</v>
      </c>
    </row>
    <row r="301" spans="1:16" x14ac:dyDescent="0.35">
      <c r="A301" s="91">
        <f t="shared" si="8"/>
        <v>169</v>
      </c>
      <c r="B301" s="37" t="s">
        <v>1511</v>
      </c>
      <c r="C301" s="37" t="s">
        <v>1512</v>
      </c>
      <c r="D301" s="37" t="s">
        <v>1513</v>
      </c>
      <c r="E301" s="52" t="s">
        <v>677</v>
      </c>
      <c r="F301" s="52" t="s">
        <v>648</v>
      </c>
      <c r="G301" s="92" t="str">
        <f>IF(ISBLANK(Tableau2[[#This Row],[Points]]),"",RANK(Tableau2[[#This Row],[Points]],H:H))</f>
        <v/>
      </c>
      <c r="H301" s="37"/>
      <c r="I301" s="37"/>
      <c r="J301" s="88">
        <f>IF(ISBLANK(I301),,VLOOKUP(I301,Classement_points[],2,FALSE)*Paramètres!$M$4)</f>
        <v>0</v>
      </c>
      <c r="K301" s="41"/>
      <c r="L301" s="88">
        <f>IF(ISBLANK(K301),,VLOOKUP(K301,Classement_points[],2,FALSE)*Paramètres!$M$5)</f>
        <v>0</v>
      </c>
      <c r="M301" s="42"/>
      <c r="N301" s="88">
        <f>IF(ISBLANK(M301),,VLOOKUP(M301,Classement_points[],2,FALSE)*Paramètres!$M$6)</f>
        <v>0</v>
      </c>
      <c r="O301" s="89">
        <f t="shared" si="9"/>
        <v>0</v>
      </c>
      <c r="P301" s="90">
        <f>COUNTA(Tableau2[[#This Row],[Points]],Tableau2[[#This Row],[Clt2]],Tableau2[[#This Row],[Clt4]],Tableau2[[#This Row],[Clt6]])</f>
        <v>0</v>
      </c>
    </row>
    <row r="302" spans="1:16" x14ac:dyDescent="0.35">
      <c r="A302" s="91">
        <f t="shared" si="8"/>
        <v>169</v>
      </c>
      <c r="B302" s="37" t="s">
        <v>4111</v>
      </c>
      <c r="C302" s="37" t="s">
        <v>4088</v>
      </c>
      <c r="D302" s="37" t="s">
        <v>4112</v>
      </c>
      <c r="E302" s="37" t="s">
        <v>4007</v>
      </c>
      <c r="F302" s="52" t="s">
        <v>2956</v>
      </c>
      <c r="G302" s="92" t="str">
        <f>IF(ISBLANK(Tableau2[[#This Row],[Points]]),"",RANK(Tableau2[[#This Row],[Points]],H:H))</f>
        <v/>
      </c>
      <c r="H302" s="37"/>
      <c r="I302" s="37"/>
      <c r="J302" s="88">
        <f>IF(ISBLANK(I302),,VLOOKUP(I302,Classement_points[],2,FALSE)*Paramètres!$M$4)</f>
        <v>0</v>
      </c>
      <c r="K302" s="41"/>
      <c r="L302" s="88">
        <f>IF(ISBLANK(K302),,VLOOKUP(K302,Classement_points[],2,FALSE)*Paramètres!$M$5)</f>
        <v>0</v>
      </c>
      <c r="M302" s="42"/>
      <c r="N302" s="88">
        <f>IF(ISBLANK(M302),,VLOOKUP(M302,Classement_points[],2,FALSE)*Paramètres!$M$6)</f>
        <v>0</v>
      </c>
      <c r="O302" s="89">
        <f t="shared" si="9"/>
        <v>0</v>
      </c>
      <c r="P302" s="90">
        <f>COUNTA(Tableau2[[#This Row],[Points]],Tableau2[[#This Row],[Clt2]],Tableau2[[#This Row],[Clt4]],Tableau2[[#This Row],[Clt6]])</f>
        <v>0</v>
      </c>
    </row>
    <row r="303" spans="1:16" x14ac:dyDescent="0.35">
      <c r="A303" s="91">
        <f t="shared" si="8"/>
        <v>169</v>
      </c>
      <c r="B303" s="37" t="s">
        <v>4061</v>
      </c>
      <c r="C303" s="37" t="s">
        <v>96</v>
      </c>
      <c r="D303" s="37" t="s">
        <v>4062</v>
      </c>
      <c r="E303" s="37" t="s">
        <v>4063</v>
      </c>
      <c r="F303" s="52" t="s">
        <v>2956</v>
      </c>
      <c r="G303" s="92" t="str">
        <f>IF(ISBLANK(Tableau2[[#This Row],[Points]]),"",RANK(Tableau2[[#This Row],[Points]],H:H))</f>
        <v/>
      </c>
      <c r="H303" s="37"/>
      <c r="I303" s="37"/>
      <c r="J303" s="88">
        <f>IF(ISBLANK(I303),,VLOOKUP(I303,Classement_points[],2,FALSE)*Paramètres!$M$4)</f>
        <v>0</v>
      </c>
      <c r="K303" s="41"/>
      <c r="L303" s="88">
        <f>IF(ISBLANK(K303),,VLOOKUP(K303,Classement_points[],2,FALSE)*Paramètres!$M$5)</f>
        <v>0</v>
      </c>
      <c r="M303" s="42"/>
      <c r="N303" s="88">
        <f>IF(ISBLANK(M303),,VLOOKUP(M303,Classement_points[],2,FALSE)*Paramètres!$M$6)</f>
        <v>0</v>
      </c>
      <c r="O303" s="89">
        <f t="shared" si="9"/>
        <v>0</v>
      </c>
      <c r="P303" s="90">
        <f>COUNTA(Tableau2[[#This Row],[Points]],Tableau2[[#This Row],[Clt2]],Tableau2[[#This Row],[Clt4]],Tableau2[[#This Row],[Clt6]])</f>
        <v>0</v>
      </c>
    </row>
    <row r="304" spans="1:16" x14ac:dyDescent="0.35">
      <c r="A304" s="91">
        <f t="shared" si="8"/>
        <v>169</v>
      </c>
      <c r="B304" s="37" t="s">
        <v>1548</v>
      </c>
      <c r="C304" s="37" t="s">
        <v>88</v>
      </c>
      <c r="D304" s="37" t="s">
        <v>1549</v>
      </c>
      <c r="E304" s="52" t="s">
        <v>683</v>
      </c>
      <c r="F304" s="52" t="s">
        <v>648</v>
      </c>
      <c r="G304" s="92" t="str">
        <f>IF(ISBLANK(Tableau2[[#This Row],[Points]]),"",RANK(Tableau2[[#This Row],[Points]],H:H))</f>
        <v/>
      </c>
      <c r="H304" s="37"/>
      <c r="I304" s="37"/>
      <c r="J304" s="88">
        <f>IF(ISBLANK(I304),,VLOOKUP(I304,Classement_points[],2,FALSE)*Paramètres!$M$4)</f>
        <v>0</v>
      </c>
      <c r="K304" s="41"/>
      <c r="L304" s="88">
        <f>IF(ISBLANK(K304),,VLOOKUP(K304,Classement_points[],2,FALSE)*Paramètres!$M$5)</f>
        <v>0</v>
      </c>
      <c r="M304" s="42"/>
      <c r="N304" s="88">
        <f>IF(ISBLANK(M304),,VLOOKUP(M304,Classement_points[],2,FALSE)*Paramètres!$M$6)</f>
        <v>0</v>
      </c>
      <c r="O304" s="89">
        <f t="shared" si="9"/>
        <v>0</v>
      </c>
      <c r="P304" s="90">
        <f>COUNTA(Tableau2[[#This Row],[Points]],Tableau2[[#This Row],[Clt2]],Tableau2[[#This Row],[Clt4]],Tableau2[[#This Row],[Clt6]])</f>
        <v>0</v>
      </c>
    </row>
    <row r="305" spans="1:16" x14ac:dyDescent="0.35">
      <c r="A305" s="91">
        <f t="shared" si="8"/>
        <v>169</v>
      </c>
      <c r="B305" s="37" t="s">
        <v>3071</v>
      </c>
      <c r="C305" s="37" t="s">
        <v>3072</v>
      </c>
      <c r="D305" s="37" t="s">
        <v>3073</v>
      </c>
      <c r="E305" s="37" t="s">
        <v>2917</v>
      </c>
      <c r="F305" s="37" t="s">
        <v>2957</v>
      </c>
      <c r="G305" s="92" t="str">
        <f>IF(ISBLANK(Tableau2[[#This Row],[Points]]),"",RANK(Tableau2[[#This Row],[Points]],H:H))</f>
        <v/>
      </c>
      <c r="H305" s="37"/>
      <c r="I305" s="37"/>
      <c r="J305" s="88">
        <f>IF(ISBLANK(I305),,VLOOKUP(I305,Classement_points[],2,FALSE)*Paramètres!$M$4)</f>
        <v>0</v>
      </c>
      <c r="K305" s="41"/>
      <c r="L305" s="88">
        <f>IF(ISBLANK(K305),,VLOOKUP(K305,Classement_points[],2,FALSE)*Paramètres!$M$5)</f>
        <v>0</v>
      </c>
      <c r="M305" s="42"/>
      <c r="N305" s="88">
        <f>IF(ISBLANK(M305),,VLOOKUP(M305,Classement_points[],2,FALSE)*Paramètres!$M$6)</f>
        <v>0</v>
      </c>
      <c r="O305" s="89">
        <f t="shared" si="9"/>
        <v>0</v>
      </c>
      <c r="P305" s="90">
        <f>COUNTA(Tableau2[[#This Row],[Points]],Tableau2[[#This Row],[Clt2]],Tableau2[[#This Row],[Clt4]],Tableau2[[#This Row],[Clt6]])</f>
        <v>0</v>
      </c>
    </row>
    <row r="306" spans="1:16" x14ac:dyDescent="0.35">
      <c r="A306" s="91">
        <f t="shared" si="8"/>
        <v>169</v>
      </c>
      <c r="B306" s="37" t="s">
        <v>1567</v>
      </c>
      <c r="C306" s="37" t="s">
        <v>125</v>
      </c>
      <c r="D306" s="37" t="s">
        <v>1568</v>
      </c>
      <c r="E306" s="37" t="s">
        <v>683</v>
      </c>
      <c r="F306" s="52" t="s">
        <v>648</v>
      </c>
      <c r="G306" s="92" t="str">
        <f>IF(ISBLANK(Tableau2[[#This Row],[Points]]),"",RANK(Tableau2[[#This Row],[Points]],H:H))</f>
        <v/>
      </c>
      <c r="H306" s="37"/>
      <c r="I306" s="37"/>
      <c r="J306" s="88">
        <f>IF(ISBLANK(I306),,VLOOKUP(I306,Classement_points[],2,FALSE)*Paramètres!$M$4)</f>
        <v>0</v>
      </c>
      <c r="K306" s="41"/>
      <c r="L306" s="88">
        <f>IF(ISBLANK(K306),,VLOOKUP(K306,Classement_points[],2,FALSE)*Paramètres!$M$5)</f>
        <v>0</v>
      </c>
      <c r="M306" s="42"/>
      <c r="N306" s="88">
        <f>IF(ISBLANK(M306),,VLOOKUP(M306,Classement_points[],2,FALSE)*Paramètres!$M$6)</f>
        <v>0</v>
      </c>
      <c r="O306" s="89">
        <f t="shared" si="9"/>
        <v>0</v>
      </c>
      <c r="P306" s="90">
        <f>COUNTA(Tableau2[[#This Row],[Points]],Tableau2[[#This Row],[Clt2]],Tableau2[[#This Row],[Clt4]],Tableau2[[#This Row],[Clt6]])</f>
        <v>0</v>
      </c>
    </row>
    <row r="307" spans="1:16" x14ac:dyDescent="0.35">
      <c r="A307" s="91">
        <f t="shared" si="8"/>
        <v>169</v>
      </c>
      <c r="B307" s="37" t="s">
        <v>3088</v>
      </c>
      <c r="C307" s="37" t="s">
        <v>255</v>
      </c>
      <c r="D307" s="37" t="s">
        <v>3089</v>
      </c>
      <c r="E307" s="37" t="s">
        <v>2924</v>
      </c>
      <c r="F307" s="37" t="s">
        <v>2957</v>
      </c>
      <c r="G307" s="92" t="str">
        <f>IF(ISBLANK(Tableau2[[#This Row],[Points]]),"",RANK(Tableau2[[#This Row],[Points]],H:H))</f>
        <v/>
      </c>
      <c r="H307" s="37"/>
      <c r="I307" s="37"/>
      <c r="J307" s="88">
        <f>IF(ISBLANK(I307),,VLOOKUP(I307,Classement_points[],2,FALSE)*Paramètres!$M$4)</f>
        <v>0</v>
      </c>
      <c r="K307" s="41"/>
      <c r="L307" s="88">
        <f>IF(ISBLANK(K307),,VLOOKUP(K307,Classement_points[],2,FALSE)*Paramètres!$M$5)</f>
        <v>0</v>
      </c>
      <c r="M307" s="42"/>
      <c r="N307" s="88">
        <f>IF(ISBLANK(M307),,VLOOKUP(M307,Classement_points[],2,FALSE)*Paramètres!$M$6)</f>
        <v>0</v>
      </c>
      <c r="O307" s="89">
        <f t="shared" si="9"/>
        <v>0</v>
      </c>
      <c r="P307" s="90">
        <f>COUNTA(Tableau2[[#This Row],[Points]],Tableau2[[#This Row],[Clt2]],Tableau2[[#This Row],[Clt4]],Tableau2[[#This Row],[Clt6]])</f>
        <v>0</v>
      </c>
    </row>
    <row r="308" spans="1:16" x14ac:dyDescent="0.35">
      <c r="A308" s="91">
        <f t="shared" si="8"/>
        <v>169</v>
      </c>
      <c r="B308" s="37" t="s">
        <v>1421</v>
      </c>
      <c r="C308" s="37" t="s">
        <v>857</v>
      </c>
      <c r="D308" s="37" t="s">
        <v>1422</v>
      </c>
      <c r="E308" s="52" t="s">
        <v>708</v>
      </c>
      <c r="F308" s="52" t="s">
        <v>648</v>
      </c>
      <c r="G308" s="92" t="str">
        <f>IF(ISBLANK(Tableau2[[#This Row],[Points]]),"",RANK(Tableau2[[#This Row],[Points]],H:H))</f>
        <v/>
      </c>
      <c r="H308" s="37"/>
      <c r="I308" s="37"/>
      <c r="J308" s="88">
        <f>IF(ISBLANK(I308),,VLOOKUP(I308,Classement_points[],2,FALSE)*Paramètres!$M$4)</f>
        <v>0</v>
      </c>
      <c r="K308" s="41"/>
      <c r="L308" s="88">
        <f>IF(ISBLANK(K308),,VLOOKUP(K308,Classement_points[],2,FALSE)*Paramètres!$M$5)</f>
        <v>0</v>
      </c>
      <c r="M308" s="42"/>
      <c r="N308" s="88">
        <f>IF(ISBLANK(M308),,VLOOKUP(M308,Classement_points[],2,FALSE)*Paramètres!$M$6)</f>
        <v>0</v>
      </c>
      <c r="O308" s="89">
        <f t="shared" si="9"/>
        <v>0</v>
      </c>
      <c r="P308" s="90">
        <f>COUNTA(Tableau2[[#This Row],[Points]],Tableau2[[#This Row],[Clt2]],Tableau2[[#This Row],[Clt4]],Tableau2[[#This Row],[Clt6]])</f>
        <v>0</v>
      </c>
    </row>
    <row r="309" spans="1:16" x14ac:dyDescent="0.35">
      <c r="A309" s="91">
        <f t="shared" si="8"/>
        <v>169</v>
      </c>
      <c r="B309" s="37" t="s">
        <v>4137</v>
      </c>
      <c r="C309" s="37" t="s">
        <v>2300</v>
      </c>
      <c r="D309" s="37" t="s">
        <v>4138</v>
      </c>
      <c r="E309" s="37" t="s">
        <v>3936</v>
      </c>
      <c r="F309" s="52" t="s">
        <v>2956</v>
      </c>
      <c r="G309" s="92" t="str">
        <f>IF(ISBLANK(Tableau2[[#This Row],[Points]]),"",RANK(Tableau2[[#This Row],[Points]],H:H))</f>
        <v/>
      </c>
      <c r="H309" s="37"/>
      <c r="I309" s="37"/>
      <c r="J309" s="88">
        <f>IF(ISBLANK(I309),,VLOOKUP(I309,Classement_points[],2,FALSE)*Paramètres!$M$4)</f>
        <v>0</v>
      </c>
      <c r="K309" s="41"/>
      <c r="L309" s="88">
        <f>IF(ISBLANK(K309),,VLOOKUP(K309,Classement_points[],2,FALSE)*Paramètres!$M$5)</f>
        <v>0</v>
      </c>
      <c r="M309" s="42"/>
      <c r="N309" s="88">
        <f>IF(ISBLANK(M309),,VLOOKUP(M309,Classement_points[],2,FALSE)*Paramètres!$M$6)</f>
        <v>0</v>
      </c>
      <c r="O309" s="89">
        <f t="shared" si="9"/>
        <v>0</v>
      </c>
      <c r="P309" s="90">
        <f>COUNTA(Tableau2[[#This Row],[Points]],Tableau2[[#This Row],[Clt2]],Tableau2[[#This Row],[Clt4]],Tableau2[[#This Row],[Clt6]])</f>
        <v>0</v>
      </c>
    </row>
    <row r="310" spans="1:16" x14ac:dyDescent="0.35">
      <c r="A310" s="91">
        <f t="shared" si="8"/>
        <v>169</v>
      </c>
      <c r="B310" s="54" t="s">
        <v>908</v>
      </c>
      <c r="C310" s="54" t="s">
        <v>909</v>
      </c>
      <c r="D310" s="54" t="s">
        <v>910</v>
      </c>
      <c r="E310" s="54" t="s">
        <v>724</v>
      </c>
      <c r="F310" s="54" t="s">
        <v>714</v>
      </c>
      <c r="G310" s="92" t="str">
        <f>IF(ISBLANK(Tableau2[[#This Row],[Points]]),"",RANK(Tableau2[[#This Row],[Points]],H:H))</f>
        <v/>
      </c>
      <c r="H310" s="37"/>
      <c r="I310" s="37"/>
      <c r="J310" s="88">
        <f>IF(ISBLANK(I310),,VLOOKUP(I310,Classement_points[],2,FALSE)*Paramètres!$M$4)</f>
        <v>0</v>
      </c>
      <c r="K310" s="41"/>
      <c r="L310" s="88">
        <f>IF(ISBLANK(K310),,VLOOKUP(K310,Classement_points[],2,FALSE)*Paramètres!$M$5)</f>
        <v>0</v>
      </c>
      <c r="M310" s="42"/>
      <c r="N310" s="88">
        <f>IF(ISBLANK(M310),,VLOOKUP(M310,Classement_points[],2,FALSE)*Paramètres!$M$6)</f>
        <v>0</v>
      </c>
      <c r="O310" s="89">
        <f t="shared" si="9"/>
        <v>0</v>
      </c>
      <c r="P310" s="90">
        <f>COUNTA(Tableau2[[#This Row],[Points]],Tableau2[[#This Row],[Clt2]],Tableau2[[#This Row],[Clt4]],Tableau2[[#This Row],[Clt6]])</f>
        <v>0</v>
      </c>
    </row>
    <row r="311" spans="1:16" x14ac:dyDescent="0.35">
      <c r="A311" s="91">
        <f t="shared" si="8"/>
        <v>169</v>
      </c>
      <c r="B311" s="37" t="s">
        <v>3079</v>
      </c>
      <c r="C311" s="37" t="s">
        <v>3080</v>
      </c>
      <c r="D311" s="37" t="s">
        <v>3081</v>
      </c>
      <c r="E311" s="37" t="s">
        <v>2941</v>
      </c>
      <c r="F311" s="37" t="s">
        <v>2957</v>
      </c>
      <c r="G311" s="92" t="str">
        <f>IF(ISBLANK(Tableau2[[#This Row],[Points]]),"",RANK(Tableau2[[#This Row],[Points]],H:H))</f>
        <v/>
      </c>
      <c r="H311" s="37"/>
      <c r="I311" s="37"/>
      <c r="J311" s="88">
        <f>IF(ISBLANK(I311),,VLOOKUP(I311,Classement_points[],2,FALSE)*Paramètres!$M$4)</f>
        <v>0</v>
      </c>
      <c r="K311" s="41"/>
      <c r="L311" s="88">
        <f>IF(ISBLANK(K311),,VLOOKUP(K311,Classement_points[],2,FALSE)*Paramètres!$M$5)</f>
        <v>0</v>
      </c>
      <c r="M311" s="42"/>
      <c r="N311" s="88">
        <f>IF(ISBLANK(M311),,VLOOKUP(M311,Classement_points[],2,FALSE)*Paramètres!$M$6)</f>
        <v>0</v>
      </c>
      <c r="O311" s="89">
        <f t="shared" si="9"/>
        <v>0</v>
      </c>
      <c r="P311" s="90">
        <f>COUNTA(Tableau2[[#This Row],[Points]],Tableau2[[#This Row],[Clt2]],Tableau2[[#This Row],[Clt4]],Tableau2[[#This Row],[Clt6]])</f>
        <v>0</v>
      </c>
    </row>
    <row r="312" spans="1:16" x14ac:dyDescent="0.35">
      <c r="A312" s="91">
        <f t="shared" si="8"/>
        <v>169</v>
      </c>
      <c r="B312" s="54" t="s">
        <v>874</v>
      </c>
      <c r="C312" s="54" t="s">
        <v>630</v>
      </c>
      <c r="D312" s="54" t="s">
        <v>875</v>
      </c>
      <c r="E312" s="54" t="s">
        <v>724</v>
      </c>
      <c r="F312" s="54" t="s">
        <v>714</v>
      </c>
      <c r="G312" s="92" t="str">
        <f>IF(ISBLANK(Tableau2[[#This Row],[Points]]),"",RANK(Tableau2[[#This Row],[Points]],H:H))</f>
        <v/>
      </c>
      <c r="H312" s="37"/>
      <c r="I312" s="37"/>
      <c r="J312" s="88">
        <f>IF(ISBLANK(I312),,VLOOKUP(I312,Classement_points[],2,FALSE)*Paramètres!$M$4)</f>
        <v>0</v>
      </c>
      <c r="K312" s="41"/>
      <c r="L312" s="88">
        <f>IF(ISBLANK(K312),,VLOOKUP(K312,Classement_points[],2,FALSE)*Paramètres!$M$5)</f>
        <v>0</v>
      </c>
      <c r="M312" s="42"/>
      <c r="N312" s="88">
        <f>IF(ISBLANK(M312),,VLOOKUP(M312,Classement_points[],2,FALSE)*Paramètres!$M$6)</f>
        <v>0</v>
      </c>
      <c r="O312" s="89">
        <f t="shared" si="9"/>
        <v>0</v>
      </c>
      <c r="P312" s="90">
        <f>COUNTA(Tableau2[[#This Row],[Points]],Tableau2[[#This Row],[Clt2]],Tableau2[[#This Row],[Clt4]],Tableau2[[#This Row],[Clt6]])</f>
        <v>0</v>
      </c>
    </row>
    <row r="313" spans="1:16" x14ac:dyDescent="0.35">
      <c r="A313" s="91">
        <f t="shared" si="8"/>
        <v>169</v>
      </c>
      <c r="B313" s="37" t="s">
        <v>4087</v>
      </c>
      <c r="C313" s="37" t="s">
        <v>4088</v>
      </c>
      <c r="D313" s="37" t="s">
        <v>4089</v>
      </c>
      <c r="E313" s="37" t="s">
        <v>3939</v>
      </c>
      <c r="F313" s="52" t="s">
        <v>2956</v>
      </c>
      <c r="G313" s="92" t="str">
        <f>IF(ISBLANK(Tableau2[[#This Row],[Points]]),"",RANK(Tableau2[[#This Row],[Points]],H:H))</f>
        <v/>
      </c>
      <c r="H313" s="37"/>
      <c r="I313" s="37"/>
      <c r="J313" s="88">
        <f>IF(ISBLANK(I313),,VLOOKUP(I313,Classement_points[],2,FALSE)*Paramètres!$M$4)</f>
        <v>0</v>
      </c>
      <c r="K313" s="41"/>
      <c r="L313" s="88">
        <f>IF(ISBLANK(K313),,VLOOKUP(K313,Classement_points[],2,FALSE)*Paramètres!$M$5)</f>
        <v>0</v>
      </c>
      <c r="M313" s="42"/>
      <c r="N313" s="88">
        <f>IF(ISBLANK(M313),,VLOOKUP(M313,Classement_points[],2,FALSE)*Paramètres!$M$6)</f>
        <v>0</v>
      </c>
      <c r="O313" s="89">
        <f t="shared" si="9"/>
        <v>0</v>
      </c>
      <c r="P313" s="90">
        <f>COUNTA(Tableau2[[#This Row],[Points]],Tableau2[[#This Row],[Clt2]],Tableau2[[#This Row],[Clt4]],Tableau2[[#This Row],[Clt6]])</f>
        <v>0</v>
      </c>
    </row>
  </sheetData>
  <sheetProtection sheet="1" objects="1" scenarios="1"/>
  <sortState xmlns:xlrd2="http://schemas.microsoft.com/office/spreadsheetml/2017/richdata2" ref="B5:P128">
    <sortCondition descending="1" ref="O4:O128"/>
  </sortState>
  <mergeCells count="18">
    <mergeCell ref="F1:F3"/>
    <mergeCell ref="B1:B3"/>
    <mergeCell ref="C1:D3"/>
    <mergeCell ref="E1:E3"/>
    <mergeCell ref="G1:H1"/>
    <mergeCell ref="I1:J1"/>
    <mergeCell ref="K1:L1"/>
    <mergeCell ref="M1:N1"/>
    <mergeCell ref="G3:H3"/>
    <mergeCell ref="O1:P1"/>
    <mergeCell ref="G2:H2"/>
    <mergeCell ref="I2:J2"/>
    <mergeCell ref="K2:L2"/>
    <mergeCell ref="M2:N2"/>
    <mergeCell ref="I3:J3"/>
    <mergeCell ref="K3:L3"/>
    <mergeCell ref="M3:N3"/>
    <mergeCell ref="O2:P3"/>
  </mergeCells>
  <dataValidations count="2">
    <dataValidation type="list" allowBlank="1" showInputMessage="1" showErrorMessage="1" sqref="E5:F128" xr:uid="{00000000-0002-0000-0200-000000000000}">
      <formula1>liste_clubs</formula1>
    </dataValidation>
    <dataValidation type="list" allowBlank="1" showInputMessage="1" sqref="B5:B79 B125" xr:uid="{00000000-0002-0000-0200-000001000000}">
      <formula1>IF(B5&lt;&gt;"",OFFSET(F_licences,MATCH(B5&amp;"*",F_licences,0)-1,,COUNTIF(F_licences,B5&amp;"*"),1),F_licences)</formula1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&amp;C&amp;"Calibri"&amp;11&amp;K000000Page &amp;P_x000D_&amp;1#&amp;"Calibri"&amp;10&amp;K0078D7C1 - Interne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3"/>
  <dimension ref="A1:P256"/>
  <sheetViews>
    <sheetView showGridLines="0" topLeftCell="A95" zoomScale="83" zoomScaleNormal="83" workbookViewId="0">
      <selection activeCell="E141" sqref="E141"/>
    </sheetView>
  </sheetViews>
  <sheetFormatPr baseColWidth="10" defaultColWidth="11" defaultRowHeight="14.5" x14ac:dyDescent="0.35"/>
  <cols>
    <col min="1" max="1" width="11.36328125" style="22" customWidth="1"/>
    <col min="2" max="2" width="21.6328125" style="22" bestFit="1" customWidth="1"/>
    <col min="3" max="3" width="11" style="22" bestFit="1" customWidth="1"/>
    <col min="4" max="4" width="19" style="22" bestFit="1" customWidth="1"/>
    <col min="5" max="5" width="44.81640625" style="22" bestFit="1" customWidth="1"/>
    <col min="6" max="6" width="7.36328125" style="22" customWidth="1"/>
    <col min="7" max="7" width="5.08984375" style="22" customWidth="1"/>
    <col min="8" max="8" width="8.08984375" style="22" customWidth="1"/>
    <col min="9" max="9" width="6.08984375" style="22" customWidth="1"/>
    <col min="10" max="10" width="9.08984375" style="22" customWidth="1"/>
    <col min="11" max="11" width="6.08984375" style="22" customWidth="1"/>
    <col min="12" max="12" width="9.08984375" style="22" customWidth="1"/>
    <col min="13" max="13" width="6.08984375" style="22" customWidth="1"/>
    <col min="14" max="14" width="9.08984375" style="22" customWidth="1"/>
    <col min="15" max="15" width="11.36328125" style="22" customWidth="1"/>
    <col min="16" max="16" width="19" style="22" customWidth="1"/>
    <col min="17" max="16384" width="11" style="22"/>
  </cols>
  <sheetData>
    <row r="1" spans="1:16" ht="32.25" customHeight="1" x14ac:dyDescent="0.35">
      <c r="B1" s="126"/>
      <c r="C1" s="129" t="s">
        <v>155</v>
      </c>
      <c r="D1" s="129"/>
      <c r="E1" s="123"/>
      <c r="F1" s="123"/>
      <c r="G1" s="120">
        <f>IF(Paramètres!J3&lt;&gt;"",Paramètres!J3,"")</f>
        <v>45732</v>
      </c>
      <c r="H1" s="120"/>
      <c r="I1" s="120" t="str">
        <f>IF(Paramètres!J4&lt;&gt;"",Paramètres!J4,"")</f>
        <v>22 &amp; 23/03/2025</v>
      </c>
      <c r="J1" s="120"/>
      <c r="K1" s="120">
        <f>IF(Paramètres!J5&lt;&gt;"",Paramètres!J5,"")</f>
        <v>45795</v>
      </c>
      <c r="L1" s="120"/>
      <c r="M1" s="120">
        <f>IF(Paramètres!J6&lt;&gt;"",Paramètres!J6,"")</f>
        <v>45830</v>
      </c>
      <c r="N1" s="120"/>
      <c r="O1" s="119"/>
      <c r="P1" s="119"/>
    </row>
    <row r="2" spans="1:16" ht="32.25" customHeight="1" x14ac:dyDescent="0.35">
      <c r="B2" s="127"/>
      <c r="C2" s="130"/>
      <c r="D2" s="130"/>
      <c r="E2" s="124"/>
      <c r="F2" s="124"/>
      <c r="G2" s="114" t="str">
        <f>IF(Paramètres!K3&lt;&gt;"",Paramètres!K3,"")</f>
        <v>Class Triathlon</v>
      </c>
      <c r="H2" s="115"/>
      <c r="I2" s="114" t="str">
        <f>IF(Paramètres!K4&lt;&gt;"",Paramètres!K4,"")</f>
        <v>Duathlon</v>
      </c>
      <c r="J2" s="115"/>
      <c r="K2" s="114" t="str">
        <f>IF(Paramètres!K5&lt;&gt;"",Paramètres!K5,"")</f>
        <v>Triathlon</v>
      </c>
      <c r="L2" s="115"/>
      <c r="M2" s="114" t="str">
        <f>IF(Paramètres!K6&lt;&gt;"",Paramètres!K6,"")</f>
        <v>Aquathlon</v>
      </c>
      <c r="N2" s="115"/>
      <c r="O2" s="122" t="s">
        <v>0</v>
      </c>
      <c r="P2" s="122"/>
    </row>
    <row r="3" spans="1:16" ht="44.25" customHeight="1" x14ac:dyDescent="0.35">
      <c r="B3" s="128"/>
      <c r="C3" s="131"/>
      <c r="D3" s="131"/>
      <c r="E3" s="125"/>
      <c r="F3" s="125"/>
      <c r="G3" s="117" t="str">
        <f>IF(G1&lt;&gt;"",Paramètres!L3,"")</f>
        <v>Espace tri</v>
      </c>
      <c r="H3" s="118"/>
      <c r="I3" s="117" t="str">
        <f>IF(I1&lt;&gt;"",Paramètres!L4,"")</f>
        <v>Liffré (35)</v>
      </c>
      <c r="J3" s="118"/>
      <c r="K3" s="117" t="str">
        <f>IF(K1&lt;&gt;"",Paramètres!L5,"")</f>
        <v>Pontivy (56)</v>
      </c>
      <c r="L3" s="118"/>
      <c r="M3" s="117" t="str">
        <f>IF(M1&lt;&gt;"",Paramètres!L6,"")</f>
        <v>Vendôme (41)</v>
      </c>
      <c r="N3" s="118"/>
      <c r="O3" s="122"/>
      <c r="P3" s="122"/>
    </row>
    <row r="4" spans="1:16" ht="38.25" customHeight="1" thickBot="1" x14ac:dyDescent="0.4">
      <c r="A4" s="36" t="s">
        <v>5060</v>
      </c>
      <c r="B4" s="16" t="s">
        <v>154</v>
      </c>
      <c r="C4" s="16" t="s">
        <v>1</v>
      </c>
      <c r="D4" s="16" t="s">
        <v>45</v>
      </c>
      <c r="E4" s="16" t="s">
        <v>2</v>
      </c>
      <c r="F4" s="16" t="s">
        <v>725</v>
      </c>
      <c r="G4" s="17" t="s">
        <v>3</v>
      </c>
      <c r="H4" s="18" t="s">
        <v>4</v>
      </c>
      <c r="I4" s="17" t="s">
        <v>5061</v>
      </c>
      <c r="J4" s="19" t="s">
        <v>5062</v>
      </c>
      <c r="K4" s="20" t="s">
        <v>5063</v>
      </c>
      <c r="L4" s="19" t="s">
        <v>5064</v>
      </c>
      <c r="M4" s="17" t="s">
        <v>5065</v>
      </c>
      <c r="N4" s="19" t="s">
        <v>5066</v>
      </c>
      <c r="O4" s="33" t="s">
        <v>5</v>
      </c>
      <c r="P4" s="34" t="s">
        <v>208</v>
      </c>
    </row>
    <row r="5" spans="1:16" ht="15" thickTop="1" x14ac:dyDescent="0.35">
      <c r="A5" s="91">
        <f t="shared" ref="A5:A68" si="0">RANK(O5,O:O)</f>
        <v>1</v>
      </c>
      <c r="B5" s="37" t="s">
        <v>1987</v>
      </c>
      <c r="C5" s="37" t="s">
        <v>1988</v>
      </c>
      <c r="D5" s="37" t="s">
        <v>1989</v>
      </c>
      <c r="E5" s="52" t="s">
        <v>653</v>
      </c>
      <c r="F5" s="52" t="s">
        <v>648</v>
      </c>
      <c r="G5" s="92">
        <f>IF(ISBLANK(Tableau3[[#This Row],[Points]]),"",RANK(Tableau3[[#This Row],[Points]],H:H))</f>
        <v>1</v>
      </c>
      <c r="H5" s="37">
        <v>173</v>
      </c>
      <c r="I5" s="40">
        <v>1</v>
      </c>
      <c r="J5" s="93">
        <f>IF(ISBLANK(I5),,VLOOKUP(I5,Classement_points[],2,FALSE)*Paramètres!$M$4)</f>
        <v>150</v>
      </c>
      <c r="K5" s="58">
        <v>1</v>
      </c>
      <c r="L5" s="93">
        <f>IF(ISBLANK(K5),,VLOOKUP(K5,Classement_points[],2,FALSE)*Paramètres!$M$5)</f>
        <v>200</v>
      </c>
      <c r="M5" s="57">
        <v>1</v>
      </c>
      <c r="N5" s="93">
        <f>IF(ISBLANK(M5),,VLOOKUP(M5,Classement_points[],2,FALSE)*Paramètres!$M$6)</f>
        <v>150</v>
      </c>
      <c r="O5" s="94">
        <f t="shared" ref="O5:O68" si="1">H5+J5+L5+N5</f>
        <v>673</v>
      </c>
      <c r="P5" s="90">
        <f>COUNTA(Tableau3[[#This Row],[Points]],Tableau3[[#This Row],[Clt2]],Tableau3[[#This Row],[Clt4]],Tableau3[[#This Row],[Clt6]])</f>
        <v>4</v>
      </c>
    </row>
    <row r="6" spans="1:16" x14ac:dyDescent="0.35">
      <c r="A6" s="91">
        <f t="shared" si="0"/>
        <v>2</v>
      </c>
      <c r="B6" s="37" t="s">
        <v>4418</v>
      </c>
      <c r="C6" s="37" t="s">
        <v>4419</v>
      </c>
      <c r="D6" s="37" t="s">
        <v>1406</v>
      </c>
      <c r="E6" s="37" t="s">
        <v>3947</v>
      </c>
      <c r="F6" s="52" t="s">
        <v>2956</v>
      </c>
      <c r="G6" s="92">
        <f>IF(ISBLANK(Tableau3[[#This Row],[Points]]),"",RANK(Tableau3[[#This Row],[Points]],H:H))</f>
        <v>3</v>
      </c>
      <c r="H6" s="37">
        <v>162</v>
      </c>
      <c r="I6" s="40">
        <v>4</v>
      </c>
      <c r="J6" s="93">
        <f>IF(ISBLANK(I6),,VLOOKUP(I6,Classement_points[],2,FALSE)*Paramètres!$M$4)</f>
        <v>82.5</v>
      </c>
      <c r="K6" s="58">
        <v>2</v>
      </c>
      <c r="L6" s="93">
        <f>IF(ISBLANK(K6),,VLOOKUP(K6,Classement_points[],2,FALSE)*Paramètres!$M$5)</f>
        <v>160</v>
      </c>
      <c r="M6" s="57">
        <v>2</v>
      </c>
      <c r="N6" s="93">
        <f>IF(ISBLANK(M6),,VLOOKUP(M6,Classement_points[],2,FALSE)*Paramètres!$M$6)</f>
        <v>120</v>
      </c>
      <c r="O6" s="94">
        <f t="shared" si="1"/>
        <v>524.5</v>
      </c>
      <c r="P6" s="90">
        <f>COUNTA(Tableau3[[#This Row],[Points]],Tableau3[[#This Row],[Clt2]],Tableau3[[#This Row],[Clt4]],Tableau3[[#This Row],[Clt6]])</f>
        <v>4</v>
      </c>
    </row>
    <row r="7" spans="1:16" x14ac:dyDescent="0.35">
      <c r="A7" s="91">
        <f t="shared" si="0"/>
        <v>3</v>
      </c>
      <c r="B7" s="37" t="s">
        <v>1968</v>
      </c>
      <c r="C7" s="37" t="s">
        <v>1033</v>
      </c>
      <c r="D7" s="37" t="s">
        <v>1969</v>
      </c>
      <c r="E7" s="52" t="s">
        <v>650</v>
      </c>
      <c r="F7" s="52" t="s">
        <v>648</v>
      </c>
      <c r="G7" s="92">
        <f>IF(ISBLANK(Tableau3[[#This Row],[Points]]),"",RANK(Tableau3[[#This Row],[Points]],H:H))</f>
        <v>5</v>
      </c>
      <c r="H7" s="37">
        <v>157</v>
      </c>
      <c r="I7" s="40">
        <v>2</v>
      </c>
      <c r="J7" s="93">
        <f>IF(ISBLANK(I7),,VLOOKUP(I7,Classement_points[],2,FALSE)*Paramètres!$M$4)</f>
        <v>120</v>
      </c>
      <c r="K7" s="58">
        <v>3</v>
      </c>
      <c r="L7" s="93">
        <f>IF(ISBLANK(K7),,VLOOKUP(K7,Classement_points[],2,FALSE)*Paramètres!$M$5)</f>
        <v>130</v>
      </c>
      <c r="M7" s="57">
        <v>10</v>
      </c>
      <c r="N7" s="93">
        <f>IF(ISBLANK(M7),,VLOOKUP(M7,Classement_points[],2,FALSE)*Paramètres!$M$6)</f>
        <v>57</v>
      </c>
      <c r="O7" s="94">
        <f t="shared" si="1"/>
        <v>464</v>
      </c>
      <c r="P7" s="90">
        <f>COUNTA(Tableau3[[#This Row],[Points]],Tableau3[[#This Row],[Clt2]],Tableau3[[#This Row],[Clt4]],Tableau3[[#This Row],[Clt6]])</f>
        <v>4</v>
      </c>
    </row>
    <row r="8" spans="1:16" x14ac:dyDescent="0.35">
      <c r="A8" s="91">
        <f t="shared" si="0"/>
        <v>4</v>
      </c>
      <c r="B8" s="37" t="s">
        <v>1997</v>
      </c>
      <c r="C8" s="37" t="s">
        <v>1998</v>
      </c>
      <c r="D8" s="37" t="s">
        <v>1353</v>
      </c>
      <c r="E8" s="52" t="s">
        <v>647</v>
      </c>
      <c r="F8" s="52" t="s">
        <v>648</v>
      </c>
      <c r="G8" s="92">
        <f>IF(ISBLANK(Tableau3[[#This Row],[Points]]),"",RANK(Tableau3[[#This Row],[Points]],H:H))</f>
        <v>4</v>
      </c>
      <c r="H8" s="37">
        <v>160</v>
      </c>
      <c r="I8" s="40">
        <v>7</v>
      </c>
      <c r="J8" s="93">
        <f>IF(ISBLANK(I8),,VLOOKUP(I8,Classement_points[],2,FALSE)*Paramètres!$M$4)</f>
        <v>66</v>
      </c>
      <c r="K8" s="58">
        <v>6</v>
      </c>
      <c r="L8" s="93">
        <f>IF(ISBLANK(K8),,VLOOKUP(K8,Classement_points[],2,FALSE)*Paramètres!$M$5)</f>
        <v>92</v>
      </c>
      <c r="M8" s="57">
        <v>4</v>
      </c>
      <c r="N8" s="93">
        <f>IF(ISBLANK(M8),,VLOOKUP(M8,Classement_points[],2,FALSE)*Paramètres!$M$6)</f>
        <v>82.5</v>
      </c>
      <c r="O8" s="94">
        <f t="shared" si="1"/>
        <v>400.5</v>
      </c>
      <c r="P8" s="90">
        <f>COUNTA(Tableau3[[#This Row],[Points]],Tableau3[[#This Row],[Clt2]],Tableau3[[#This Row],[Clt4]],Tableau3[[#This Row],[Clt6]])</f>
        <v>4</v>
      </c>
    </row>
    <row r="9" spans="1:16" x14ac:dyDescent="0.35">
      <c r="A9" s="91">
        <f t="shared" si="0"/>
        <v>5</v>
      </c>
      <c r="B9" s="37" t="s">
        <v>3302</v>
      </c>
      <c r="C9" s="37" t="s">
        <v>3303</v>
      </c>
      <c r="D9" s="37" t="s">
        <v>3304</v>
      </c>
      <c r="E9" s="37" t="s">
        <v>2912</v>
      </c>
      <c r="F9" s="52" t="s">
        <v>2957</v>
      </c>
      <c r="G9" s="92">
        <f>IF(ISBLANK(Tableau3[[#This Row],[Points]]),"",RANK(Tableau3[[#This Row],[Points]],H:H))</f>
        <v>18</v>
      </c>
      <c r="H9" s="37">
        <v>145</v>
      </c>
      <c r="I9" s="40">
        <v>3</v>
      </c>
      <c r="J9" s="93">
        <f>IF(ISBLANK(I9),,VLOOKUP(I9,Classement_points[],2,FALSE)*Paramètres!$M$4)</f>
        <v>97.5</v>
      </c>
      <c r="K9" s="58">
        <v>9</v>
      </c>
      <c r="L9" s="93">
        <f>IF(ISBLANK(K9),,VLOOKUP(K9,Classement_points[],2,FALSE)*Paramètres!$M$5)</f>
        <v>80</v>
      </c>
      <c r="M9" s="57">
        <v>8</v>
      </c>
      <c r="N9" s="93">
        <f>IF(ISBLANK(M9),,VLOOKUP(M9,Classement_points[],2,FALSE)*Paramètres!$M$6)</f>
        <v>63</v>
      </c>
      <c r="O9" s="94">
        <f t="shared" si="1"/>
        <v>385.5</v>
      </c>
      <c r="P9" s="90">
        <f>COUNTA(Tableau3[[#This Row],[Points]],Tableau3[[#This Row],[Clt2]],Tableau3[[#This Row],[Clt4]],Tableau3[[#This Row],[Clt6]])</f>
        <v>4</v>
      </c>
    </row>
    <row r="10" spans="1:16" x14ac:dyDescent="0.35">
      <c r="A10" s="91">
        <f t="shared" si="0"/>
        <v>6</v>
      </c>
      <c r="B10" s="37" t="s">
        <v>4218</v>
      </c>
      <c r="C10" s="37" t="s">
        <v>118</v>
      </c>
      <c r="D10" s="37" t="s">
        <v>4219</v>
      </c>
      <c r="E10" s="37" t="s">
        <v>3947</v>
      </c>
      <c r="F10" s="52" t="s">
        <v>2956</v>
      </c>
      <c r="G10" s="92">
        <f>IF(ISBLANK(Tableau3[[#This Row],[Points]]),"",RANK(Tableau3[[#This Row],[Points]],H:H))</f>
        <v>15</v>
      </c>
      <c r="H10" s="37">
        <v>146</v>
      </c>
      <c r="I10" s="40">
        <v>5</v>
      </c>
      <c r="J10" s="93">
        <f>IF(ISBLANK(I10),,VLOOKUP(I10,Classement_points[],2,FALSE)*Paramètres!$M$4)</f>
        <v>75</v>
      </c>
      <c r="K10" s="58">
        <v>7</v>
      </c>
      <c r="L10" s="93">
        <f>IF(ISBLANK(K10),,VLOOKUP(K10,Classement_points[],2,FALSE)*Paramètres!$M$5)</f>
        <v>88</v>
      </c>
      <c r="M10" s="57">
        <v>7</v>
      </c>
      <c r="N10" s="93">
        <f>IF(ISBLANK(M10),,VLOOKUP(M10,Classement_points[],2,FALSE)*Paramètres!$M$6)</f>
        <v>66</v>
      </c>
      <c r="O10" s="94">
        <f t="shared" si="1"/>
        <v>375</v>
      </c>
      <c r="P10" s="90">
        <f>COUNTA(Tableau3[[#This Row],[Points]],Tableau3[[#This Row],[Clt2]],Tableau3[[#This Row],[Clt4]],Tableau3[[#This Row],[Clt6]])</f>
        <v>4</v>
      </c>
    </row>
    <row r="11" spans="1:16" x14ac:dyDescent="0.35">
      <c r="A11" s="91">
        <f t="shared" si="0"/>
        <v>7</v>
      </c>
      <c r="B11" s="37" t="s">
        <v>4467</v>
      </c>
      <c r="C11" s="37" t="s">
        <v>1285</v>
      </c>
      <c r="D11" s="37" t="s">
        <v>4468</v>
      </c>
      <c r="E11" s="37" t="s">
        <v>3953</v>
      </c>
      <c r="F11" s="52" t="s">
        <v>2956</v>
      </c>
      <c r="G11" s="92">
        <f>IF(ISBLANK(Tableau3[[#This Row],[Points]]),"",RANK(Tableau3[[#This Row],[Points]],H:H))</f>
        <v>2</v>
      </c>
      <c r="H11" s="37">
        <v>166</v>
      </c>
      <c r="I11" s="40">
        <v>13</v>
      </c>
      <c r="J11" s="93">
        <f>IF(ISBLANK(I11),,VLOOKUP(I11,Classement_points[],2,FALSE)*Paramètres!$M$4)</f>
        <v>48</v>
      </c>
      <c r="K11" s="58">
        <v>5</v>
      </c>
      <c r="L11" s="93">
        <f>IF(ISBLANK(K11),,VLOOKUP(K11,Classement_points[],2,FALSE)*Paramètres!$M$5)</f>
        <v>100</v>
      </c>
      <c r="M11" s="57">
        <v>11</v>
      </c>
      <c r="N11" s="93">
        <f>IF(ISBLANK(M11),,VLOOKUP(M11,Classement_points[],2,FALSE)*Paramètres!$M$6)</f>
        <v>54</v>
      </c>
      <c r="O11" s="94">
        <f t="shared" si="1"/>
        <v>368</v>
      </c>
      <c r="P11" s="90">
        <f>COUNTA(Tableau3[[#This Row],[Points]],Tableau3[[#This Row],[Clt2]],Tableau3[[#This Row],[Clt4]],Tableau3[[#This Row],[Clt6]])</f>
        <v>4</v>
      </c>
    </row>
    <row r="12" spans="1:16" x14ac:dyDescent="0.35">
      <c r="A12" s="91">
        <f t="shared" si="0"/>
        <v>8</v>
      </c>
      <c r="B12" s="37" t="s">
        <v>4434</v>
      </c>
      <c r="C12" s="37" t="s">
        <v>4435</v>
      </c>
      <c r="D12" s="37" t="s">
        <v>4436</v>
      </c>
      <c r="E12" s="37" t="s">
        <v>3953</v>
      </c>
      <c r="F12" s="52" t="s">
        <v>2956</v>
      </c>
      <c r="G12" s="92">
        <f>IF(ISBLANK(Tableau3[[#This Row],[Points]]),"",RANK(Tableau3[[#This Row],[Points]],H:H))</f>
        <v>13</v>
      </c>
      <c r="H12" s="37">
        <v>148</v>
      </c>
      <c r="I12" s="40">
        <v>11</v>
      </c>
      <c r="J12" s="93">
        <f>IF(ISBLANK(I12),,VLOOKUP(I12,Classement_points[],2,FALSE)*Paramètres!$M$4)</f>
        <v>54</v>
      </c>
      <c r="K12" s="58">
        <v>4</v>
      </c>
      <c r="L12" s="93">
        <f>IF(ISBLANK(K12),,VLOOKUP(K12,Classement_points[],2,FALSE)*Paramètres!$M$5)</f>
        <v>110</v>
      </c>
      <c r="M12" s="57">
        <v>12</v>
      </c>
      <c r="N12" s="93">
        <f>IF(ISBLANK(M12),,VLOOKUP(M12,Classement_points[],2,FALSE)*Paramètres!$M$6)</f>
        <v>51</v>
      </c>
      <c r="O12" s="94">
        <f t="shared" si="1"/>
        <v>363</v>
      </c>
      <c r="P12" s="90">
        <f>COUNTA(Tableau3[[#This Row],[Points]],Tableau3[[#This Row],[Clt2]],Tableau3[[#This Row],[Clt4]],Tableau3[[#This Row],[Clt6]])</f>
        <v>4</v>
      </c>
    </row>
    <row r="13" spans="1:16" x14ac:dyDescent="0.35">
      <c r="A13" s="91">
        <f t="shared" si="0"/>
        <v>9</v>
      </c>
      <c r="B13" s="54" t="s">
        <v>1028</v>
      </c>
      <c r="C13" s="54" t="s">
        <v>243</v>
      </c>
      <c r="D13" s="54" t="s">
        <v>101</v>
      </c>
      <c r="E13" s="54" t="s">
        <v>40</v>
      </c>
      <c r="F13" s="54" t="s">
        <v>714</v>
      </c>
      <c r="G13" s="92">
        <f>IF(ISBLANK(Tableau3[[#This Row],[Points]]),"",RANK(Tableau3[[#This Row],[Points]],H:H))</f>
        <v>24</v>
      </c>
      <c r="H13" s="37">
        <v>139</v>
      </c>
      <c r="I13" s="40">
        <v>6</v>
      </c>
      <c r="J13" s="93">
        <f>IF(ISBLANK(I13),,VLOOKUP(I13,Classement_points[],2,FALSE)*Paramètres!$M$4)</f>
        <v>69</v>
      </c>
      <c r="K13" s="58">
        <v>8</v>
      </c>
      <c r="L13" s="93">
        <f>IF(ISBLANK(K13),,VLOOKUP(K13,Classement_points[],2,FALSE)*Paramètres!$M$5)</f>
        <v>84</v>
      </c>
      <c r="M13" s="57">
        <v>14</v>
      </c>
      <c r="N13" s="93">
        <f>IF(ISBLANK(M13),,VLOOKUP(M13,Classement_points[],2,FALSE)*Paramètres!$M$6)</f>
        <v>45</v>
      </c>
      <c r="O13" s="94">
        <f t="shared" si="1"/>
        <v>337</v>
      </c>
      <c r="P13" s="90">
        <f>COUNTA(Tableau3[[#This Row],[Points]],Tableau3[[#This Row],[Clt2]],Tableau3[[#This Row],[Clt4]],Tableau3[[#This Row],[Clt6]])</f>
        <v>4</v>
      </c>
    </row>
    <row r="14" spans="1:16" x14ac:dyDescent="0.35">
      <c r="A14" s="91">
        <f t="shared" si="0"/>
        <v>10</v>
      </c>
      <c r="B14" s="37" t="s">
        <v>4446</v>
      </c>
      <c r="C14" s="37" t="s">
        <v>1333</v>
      </c>
      <c r="D14" s="37" t="s">
        <v>4331</v>
      </c>
      <c r="E14" s="37" t="s">
        <v>3947</v>
      </c>
      <c r="F14" s="52" t="s">
        <v>2956</v>
      </c>
      <c r="G14" s="92">
        <f>IF(ISBLANK(Tableau3[[#This Row],[Points]]),"",RANK(Tableau3[[#This Row],[Points]],H:H))</f>
        <v>7</v>
      </c>
      <c r="H14" s="37">
        <v>154</v>
      </c>
      <c r="I14" s="40">
        <v>21</v>
      </c>
      <c r="J14" s="93">
        <f>IF(ISBLANK(I14),,VLOOKUP(I14,Classement_points[],2,FALSE)*Paramètres!$M$4)</f>
        <v>34.5</v>
      </c>
      <c r="K14" s="58">
        <v>11</v>
      </c>
      <c r="L14" s="93">
        <f>IF(ISBLANK(K14),,VLOOKUP(K14,Classement_points[],2,FALSE)*Paramètres!$M$5)</f>
        <v>72</v>
      </c>
      <c r="M14" s="57">
        <v>5</v>
      </c>
      <c r="N14" s="93">
        <f>IF(ISBLANK(M14),,VLOOKUP(M14,Classement_points[],2,FALSE)*Paramètres!$M$6)</f>
        <v>75</v>
      </c>
      <c r="O14" s="94">
        <f t="shared" si="1"/>
        <v>335.5</v>
      </c>
      <c r="P14" s="90">
        <f>COUNTA(Tableau3[[#This Row],[Points]],Tableau3[[#This Row],[Clt2]],Tableau3[[#This Row],[Clt4]],Tableau3[[#This Row],[Clt6]])</f>
        <v>4</v>
      </c>
    </row>
    <row r="15" spans="1:16" x14ac:dyDescent="0.35">
      <c r="A15" s="91">
        <f t="shared" si="0"/>
        <v>11</v>
      </c>
      <c r="B15" s="54" t="s">
        <v>1026</v>
      </c>
      <c r="C15" s="54" t="s">
        <v>1027</v>
      </c>
      <c r="D15" s="54" t="s">
        <v>241</v>
      </c>
      <c r="E15" s="54" t="s">
        <v>14</v>
      </c>
      <c r="F15" s="54" t="s">
        <v>714</v>
      </c>
      <c r="G15" s="92">
        <f>IF(ISBLANK(Tableau3[[#This Row],[Points]]),"",RANK(Tableau3[[#This Row],[Points]],H:H))</f>
        <v>20</v>
      </c>
      <c r="H15" s="37">
        <v>143</v>
      </c>
      <c r="I15" s="40">
        <v>16</v>
      </c>
      <c r="J15" s="93">
        <f>IF(ISBLANK(I15),,VLOOKUP(I15,Classement_points[],2,FALSE)*Paramètres!$M$4)</f>
        <v>42</v>
      </c>
      <c r="K15" s="58">
        <v>10</v>
      </c>
      <c r="L15" s="93">
        <f>IF(ISBLANK(K15),,VLOOKUP(K15,Classement_points[],2,FALSE)*Paramètres!$M$5)</f>
        <v>76</v>
      </c>
      <c r="M15" s="57">
        <v>19</v>
      </c>
      <c r="N15" s="93">
        <f>IF(ISBLANK(M15),,VLOOKUP(M15,Classement_points[],2,FALSE)*Paramètres!$M$6)</f>
        <v>37.5</v>
      </c>
      <c r="O15" s="94">
        <f t="shared" si="1"/>
        <v>298.5</v>
      </c>
      <c r="P15" s="90">
        <f>COUNTA(Tableau3[[#This Row],[Points]],Tableau3[[#This Row],[Clt2]],Tableau3[[#This Row],[Clt4]],Tableau3[[#This Row],[Clt6]])</f>
        <v>4</v>
      </c>
    </row>
    <row r="16" spans="1:16" x14ac:dyDescent="0.35">
      <c r="A16" s="91">
        <f t="shared" si="0"/>
        <v>12</v>
      </c>
      <c r="B16" s="37" t="s">
        <v>3286</v>
      </c>
      <c r="C16" s="37" t="s">
        <v>1904</v>
      </c>
      <c r="D16" s="37" t="s">
        <v>3287</v>
      </c>
      <c r="E16" s="37" t="s">
        <v>2937</v>
      </c>
      <c r="F16" s="52" t="s">
        <v>2957</v>
      </c>
      <c r="G16" s="92">
        <f>IF(ISBLANK(Tableau3[[#This Row],[Points]]),"",RANK(Tableau3[[#This Row],[Points]],H:H))</f>
        <v>22</v>
      </c>
      <c r="H16" s="37">
        <v>141</v>
      </c>
      <c r="I16" s="40">
        <v>15</v>
      </c>
      <c r="J16" s="93">
        <f>IF(ISBLANK(I16),,VLOOKUP(I16,Classement_points[],2,FALSE)*Paramètres!$M$4)</f>
        <v>43.5</v>
      </c>
      <c r="K16" s="58">
        <v>15</v>
      </c>
      <c r="L16" s="93">
        <f>IF(ISBLANK(K16),,VLOOKUP(K16,Classement_points[],2,FALSE)*Paramètres!$M$5)</f>
        <v>58</v>
      </c>
      <c r="M16" s="57">
        <v>18</v>
      </c>
      <c r="N16" s="93">
        <f>IF(ISBLANK(M16),,VLOOKUP(M16,Classement_points[],2,FALSE)*Paramètres!$M$6)</f>
        <v>39</v>
      </c>
      <c r="O16" s="94">
        <f t="shared" si="1"/>
        <v>281.5</v>
      </c>
      <c r="P16" s="90">
        <f>COUNTA(Tableau3[[#This Row],[Points]],Tableau3[[#This Row],[Clt2]],Tableau3[[#This Row],[Clt4]],Tableau3[[#This Row],[Clt6]])</f>
        <v>4</v>
      </c>
    </row>
    <row r="17" spans="1:16" x14ac:dyDescent="0.35">
      <c r="A17" s="91">
        <f t="shared" si="0"/>
        <v>13</v>
      </c>
      <c r="B17" s="37" t="s">
        <v>2064</v>
      </c>
      <c r="C17" s="37" t="s">
        <v>1060</v>
      </c>
      <c r="D17" s="37" t="s">
        <v>2065</v>
      </c>
      <c r="E17" s="52" t="s">
        <v>677</v>
      </c>
      <c r="F17" s="52" t="s">
        <v>648</v>
      </c>
      <c r="G17" s="92">
        <f>IF(ISBLANK(Tableau3[[#This Row],[Points]]),"",RANK(Tableau3[[#This Row],[Points]],H:H))</f>
        <v>11</v>
      </c>
      <c r="H17" s="37">
        <v>151</v>
      </c>
      <c r="I17" s="40">
        <v>20</v>
      </c>
      <c r="J17" s="93">
        <f>IF(ISBLANK(I17),,VLOOKUP(I17,Classement_points[],2,FALSE)*Paramètres!$M$4)</f>
        <v>36</v>
      </c>
      <c r="K17" s="58">
        <v>12</v>
      </c>
      <c r="L17" s="93">
        <f>IF(ISBLANK(K17),,VLOOKUP(K17,Classement_points[],2,FALSE)*Paramètres!$M$5)</f>
        <v>68</v>
      </c>
      <c r="M17" s="57">
        <v>29</v>
      </c>
      <c r="N17" s="93">
        <f>IF(ISBLANK(M17),,VLOOKUP(M17,Classement_points[],2,FALSE)*Paramètres!$M$6)</f>
        <v>22.5</v>
      </c>
      <c r="O17" s="94">
        <f t="shared" si="1"/>
        <v>277.5</v>
      </c>
      <c r="P17" s="90">
        <f>COUNTA(Tableau3[[#This Row],[Points]],Tableau3[[#This Row],[Clt2]],Tableau3[[#This Row],[Clt4]],Tableau3[[#This Row],[Clt6]])</f>
        <v>4</v>
      </c>
    </row>
    <row r="18" spans="1:16" x14ac:dyDescent="0.35">
      <c r="A18" s="91">
        <f t="shared" si="0"/>
        <v>14</v>
      </c>
      <c r="B18" s="37" t="s">
        <v>4451</v>
      </c>
      <c r="C18" s="37" t="s">
        <v>2185</v>
      </c>
      <c r="D18" s="37" t="s">
        <v>4452</v>
      </c>
      <c r="E18" s="37" t="s">
        <v>3947</v>
      </c>
      <c r="F18" s="52" t="s">
        <v>2956</v>
      </c>
      <c r="G18" s="92">
        <f>IF(ISBLANK(Tableau3[[#This Row],[Points]]),"",RANK(Tableau3[[#This Row],[Points]],H:H))</f>
        <v>11</v>
      </c>
      <c r="H18" s="37">
        <v>151</v>
      </c>
      <c r="I18" s="40">
        <v>26</v>
      </c>
      <c r="J18" s="93">
        <f>IF(ISBLANK(I18),,VLOOKUP(I18,Classement_points[],2,FALSE)*Paramètres!$M$4)</f>
        <v>27</v>
      </c>
      <c r="K18" s="58">
        <v>16</v>
      </c>
      <c r="L18" s="93">
        <f>IF(ISBLANK(K18),,VLOOKUP(K18,Classement_points[],2,FALSE)*Paramètres!$M$5)</f>
        <v>56</v>
      </c>
      <c r="M18" s="57">
        <v>17</v>
      </c>
      <c r="N18" s="93">
        <f>IF(ISBLANK(M18),,VLOOKUP(M18,Classement_points[],2,FALSE)*Paramètres!$M$6)</f>
        <v>40.5</v>
      </c>
      <c r="O18" s="94">
        <f t="shared" si="1"/>
        <v>274.5</v>
      </c>
      <c r="P18" s="90">
        <f>COUNTA(Tableau3[[#This Row],[Points]],Tableau3[[#This Row],[Clt2]],Tableau3[[#This Row],[Clt4]],Tableau3[[#This Row],[Clt6]])</f>
        <v>4</v>
      </c>
    </row>
    <row r="19" spans="1:16" x14ac:dyDescent="0.35">
      <c r="A19" s="91">
        <f t="shared" si="0"/>
        <v>15</v>
      </c>
      <c r="B19" s="37" t="s">
        <v>2048</v>
      </c>
      <c r="C19" s="37" t="s">
        <v>265</v>
      </c>
      <c r="D19" s="37" t="s">
        <v>2049</v>
      </c>
      <c r="E19" s="52" t="s">
        <v>647</v>
      </c>
      <c r="F19" s="52" t="s">
        <v>648</v>
      </c>
      <c r="G19" s="92">
        <f>IF(ISBLANK(Tableau3[[#This Row],[Points]]),"",RANK(Tableau3[[#This Row],[Points]],H:H))</f>
        <v>34</v>
      </c>
      <c r="H19" s="37">
        <v>129</v>
      </c>
      <c r="I19" s="40">
        <v>24</v>
      </c>
      <c r="J19" s="93">
        <f>IF(ISBLANK(I19),,VLOOKUP(I19,Classement_points[],2,FALSE)*Paramètres!$M$4)</f>
        <v>30</v>
      </c>
      <c r="K19" s="58">
        <v>18</v>
      </c>
      <c r="L19" s="93">
        <f>IF(ISBLANK(K19),,VLOOKUP(K19,Classement_points[],2,FALSE)*Paramètres!$M$5)</f>
        <v>52</v>
      </c>
      <c r="M19" s="57">
        <v>9</v>
      </c>
      <c r="N19" s="93">
        <f>IF(ISBLANK(M19),,VLOOKUP(M19,Classement_points[],2,FALSE)*Paramètres!$M$6)</f>
        <v>60</v>
      </c>
      <c r="O19" s="94">
        <f t="shared" si="1"/>
        <v>271</v>
      </c>
      <c r="P19" s="90">
        <f>COUNTA(Tableau3[[#This Row],[Points]],Tableau3[[#This Row],[Clt2]],Tableau3[[#This Row],[Clt4]],Tableau3[[#This Row],[Clt6]])</f>
        <v>4</v>
      </c>
    </row>
    <row r="20" spans="1:16" x14ac:dyDescent="0.35">
      <c r="A20" s="91">
        <f t="shared" si="0"/>
        <v>16</v>
      </c>
      <c r="B20" s="37" t="s">
        <v>3358</v>
      </c>
      <c r="C20" s="37" t="s">
        <v>172</v>
      </c>
      <c r="D20" s="37" t="s">
        <v>168</v>
      </c>
      <c r="E20" s="37" t="s">
        <v>2937</v>
      </c>
      <c r="F20" s="52" t="s">
        <v>2957</v>
      </c>
      <c r="G20" s="92">
        <f>IF(ISBLANK(Tableau3[[#This Row],[Points]]),"",RANK(Tableau3[[#This Row],[Points]],H:H))</f>
        <v>15</v>
      </c>
      <c r="H20" s="37">
        <v>146</v>
      </c>
      <c r="I20" s="40">
        <v>17</v>
      </c>
      <c r="J20" s="93">
        <f>IF(ISBLANK(I20),,VLOOKUP(I20,Classement_points[],2,FALSE)*Paramètres!$M$4)</f>
        <v>40.5</v>
      </c>
      <c r="K20" s="58">
        <v>25</v>
      </c>
      <c r="L20" s="93">
        <f>IF(ISBLANK(K20),,VLOOKUP(K20,Classement_points[],2,FALSE)*Paramètres!$M$5)</f>
        <v>38</v>
      </c>
      <c r="M20" s="57">
        <v>15</v>
      </c>
      <c r="N20" s="93">
        <f>IF(ISBLANK(M20),,VLOOKUP(M20,Classement_points[],2,FALSE)*Paramètres!$M$6)</f>
        <v>43.5</v>
      </c>
      <c r="O20" s="94">
        <f t="shared" si="1"/>
        <v>268</v>
      </c>
      <c r="P20" s="90">
        <f>COUNTA(Tableau3[[#This Row],[Points]],Tableau3[[#This Row],[Clt2]],Tableau3[[#This Row],[Clt4]],Tableau3[[#This Row],[Clt6]])</f>
        <v>4</v>
      </c>
    </row>
    <row r="21" spans="1:16" x14ac:dyDescent="0.35">
      <c r="A21" s="91">
        <f t="shared" si="0"/>
        <v>17</v>
      </c>
      <c r="B21" s="37" t="s">
        <v>1932</v>
      </c>
      <c r="C21" s="37" t="s">
        <v>1933</v>
      </c>
      <c r="D21" s="37" t="s">
        <v>1286</v>
      </c>
      <c r="E21" s="52" t="s">
        <v>701</v>
      </c>
      <c r="F21" s="52" t="s">
        <v>648</v>
      </c>
      <c r="G21" s="92">
        <f>IF(ISBLANK(Tableau3[[#This Row],[Points]]),"",RANK(Tableau3[[#This Row],[Points]],H:H))</f>
        <v>13</v>
      </c>
      <c r="H21" s="37">
        <v>148</v>
      </c>
      <c r="I21" s="40">
        <v>32</v>
      </c>
      <c r="J21" s="93">
        <f>IF(ISBLANK(I21),,VLOOKUP(I21,Classement_points[],2,FALSE)*Paramètres!$M$4)</f>
        <v>18</v>
      </c>
      <c r="K21" s="58">
        <v>14</v>
      </c>
      <c r="L21" s="93">
        <f>IF(ISBLANK(K21),,VLOOKUP(K21,Classement_points[],2,FALSE)*Paramètres!$M$5)</f>
        <v>60</v>
      </c>
      <c r="M21" s="57">
        <v>20</v>
      </c>
      <c r="N21" s="93">
        <f>IF(ISBLANK(M21),,VLOOKUP(M21,Classement_points[],2,FALSE)*Paramètres!$M$6)</f>
        <v>36</v>
      </c>
      <c r="O21" s="94">
        <f t="shared" si="1"/>
        <v>262</v>
      </c>
      <c r="P21" s="90">
        <f>COUNTA(Tableau3[[#This Row],[Points]],Tableau3[[#This Row],[Clt2]],Tableau3[[#This Row],[Clt4]],Tableau3[[#This Row],[Clt6]])</f>
        <v>4</v>
      </c>
    </row>
    <row r="22" spans="1:16" x14ac:dyDescent="0.35">
      <c r="A22" s="91">
        <f t="shared" si="0"/>
        <v>18</v>
      </c>
      <c r="B22" s="54" t="s">
        <v>510</v>
      </c>
      <c r="C22" s="54" t="s">
        <v>265</v>
      </c>
      <c r="D22" s="54" t="s">
        <v>350</v>
      </c>
      <c r="E22" s="54" t="s">
        <v>14</v>
      </c>
      <c r="F22" s="54" t="s">
        <v>714</v>
      </c>
      <c r="G22" s="92">
        <f>IF(ISBLANK(Tableau3[[#This Row],[Points]]),"",RANK(Tableau3[[#This Row],[Points]],H:H))</f>
        <v>18</v>
      </c>
      <c r="H22" s="37">
        <v>145</v>
      </c>
      <c r="I22" s="40">
        <v>18</v>
      </c>
      <c r="J22" s="93">
        <f>IF(ISBLANK(I22),,VLOOKUP(I22,Classement_points[],2,FALSE)*Paramètres!$M$4)</f>
        <v>39</v>
      </c>
      <c r="K22" s="58">
        <v>23</v>
      </c>
      <c r="L22" s="93">
        <f>IF(ISBLANK(K22),,VLOOKUP(K22,Classement_points[],2,FALSE)*Paramètres!$M$5)</f>
        <v>42</v>
      </c>
      <c r="M22" s="57">
        <v>21</v>
      </c>
      <c r="N22" s="93">
        <f>IF(ISBLANK(M22),,VLOOKUP(M22,Classement_points[],2,FALSE)*Paramètres!$M$6)</f>
        <v>34.5</v>
      </c>
      <c r="O22" s="94">
        <f t="shared" si="1"/>
        <v>260.5</v>
      </c>
      <c r="P22" s="90">
        <f>COUNTA(Tableau3[[#This Row],[Points]],Tableau3[[#This Row],[Clt2]],Tableau3[[#This Row],[Clt4]],Tableau3[[#This Row],[Clt6]])</f>
        <v>4</v>
      </c>
    </row>
    <row r="23" spans="1:16" x14ac:dyDescent="0.35">
      <c r="A23" s="91">
        <f t="shared" si="0"/>
        <v>19</v>
      </c>
      <c r="B23" s="37" t="s">
        <v>2066</v>
      </c>
      <c r="C23" s="37" t="s">
        <v>516</v>
      </c>
      <c r="D23" s="37" t="s">
        <v>2067</v>
      </c>
      <c r="E23" s="52" t="s">
        <v>647</v>
      </c>
      <c r="F23" s="52" t="s">
        <v>648</v>
      </c>
      <c r="G23" s="92">
        <f>IF(ISBLANK(Tableau3[[#This Row],[Points]]),"",RANK(Tableau3[[#This Row],[Points]],H:H))</f>
        <v>20</v>
      </c>
      <c r="H23" s="37">
        <v>143</v>
      </c>
      <c r="I23" s="40">
        <v>0</v>
      </c>
      <c r="J23" s="93">
        <f>IF(ISBLANK(I23),,VLOOKUP(I23,Classement_points[],2,FALSE)*Paramètres!$M$4)</f>
        <v>0</v>
      </c>
      <c r="K23" s="58">
        <v>20</v>
      </c>
      <c r="L23" s="93">
        <f>IF(ISBLANK(K23),,VLOOKUP(K23,Classement_points[],2,FALSE)*Paramètres!$M$5)</f>
        <v>48</v>
      </c>
      <c r="M23" s="57">
        <v>6</v>
      </c>
      <c r="N23" s="93">
        <f>IF(ISBLANK(M23),,VLOOKUP(M23,Classement_points[],2,FALSE)*Paramètres!$M$6)</f>
        <v>69</v>
      </c>
      <c r="O23" s="94">
        <f t="shared" si="1"/>
        <v>260</v>
      </c>
      <c r="P23" s="90">
        <f>COUNTA(Tableau3[[#This Row],[Points]],Tableau3[[#This Row],[Clt2]],Tableau3[[#This Row],[Clt4]],Tableau3[[#This Row],[Clt6]])</f>
        <v>4</v>
      </c>
    </row>
    <row r="24" spans="1:16" x14ac:dyDescent="0.35">
      <c r="A24" s="91">
        <f t="shared" si="0"/>
        <v>20</v>
      </c>
      <c r="B24" s="37" t="s">
        <v>1959</v>
      </c>
      <c r="C24" s="37" t="s">
        <v>1960</v>
      </c>
      <c r="D24" s="37" t="s">
        <v>1464</v>
      </c>
      <c r="E24" s="52" t="s">
        <v>678</v>
      </c>
      <c r="F24" s="52" t="s">
        <v>648</v>
      </c>
      <c r="G24" s="92">
        <f>IF(ISBLANK(Tableau3[[#This Row],[Points]]),"",RANK(Tableau3[[#This Row],[Points]],H:H))</f>
        <v>9</v>
      </c>
      <c r="H24" s="37">
        <v>153</v>
      </c>
      <c r="I24" s="40">
        <v>30</v>
      </c>
      <c r="J24" s="93">
        <f>IF(ISBLANK(I24),,VLOOKUP(I24,Classement_points[],2,FALSE)*Paramètres!$M$4)</f>
        <v>21</v>
      </c>
      <c r="K24" s="58">
        <v>17</v>
      </c>
      <c r="L24" s="93">
        <f>IF(ISBLANK(K24),,VLOOKUP(K24,Classement_points[],2,FALSE)*Paramètres!$M$5)</f>
        <v>54</v>
      </c>
      <c r="M24" s="57">
        <v>25</v>
      </c>
      <c r="N24" s="93">
        <f>IF(ISBLANK(M24),,VLOOKUP(M24,Classement_points[],2,FALSE)*Paramètres!$M$6)</f>
        <v>28.5</v>
      </c>
      <c r="O24" s="94">
        <f t="shared" si="1"/>
        <v>256.5</v>
      </c>
      <c r="P24" s="90">
        <f>COUNTA(Tableau3[[#This Row],[Points]],Tableau3[[#This Row],[Clt2]],Tableau3[[#This Row],[Clt4]],Tableau3[[#This Row],[Clt6]])</f>
        <v>4</v>
      </c>
    </row>
    <row r="25" spans="1:16" x14ac:dyDescent="0.35">
      <c r="A25" s="91">
        <f t="shared" si="0"/>
        <v>21</v>
      </c>
      <c r="B25" s="37" t="s">
        <v>2034</v>
      </c>
      <c r="C25" s="37" t="s">
        <v>2035</v>
      </c>
      <c r="D25" s="37" t="s">
        <v>2036</v>
      </c>
      <c r="E25" s="52" t="s">
        <v>677</v>
      </c>
      <c r="F25" s="52" t="s">
        <v>648</v>
      </c>
      <c r="G25" s="92">
        <f>IF(ISBLANK(Tableau3[[#This Row],[Points]]),"",RANK(Tableau3[[#This Row],[Points]],H:H))</f>
        <v>31</v>
      </c>
      <c r="H25" s="37">
        <v>132</v>
      </c>
      <c r="I25" s="40">
        <v>8</v>
      </c>
      <c r="J25" s="93">
        <f>IF(ISBLANK(I25),,VLOOKUP(I25,Classement_points[],2,FALSE)*Paramètres!$M$4)</f>
        <v>63</v>
      </c>
      <c r="K25" s="58">
        <v>19</v>
      </c>
      <c r="L25" s="93">
        <f>IF(ISBLANK(K25),,VLOOKUP(K25,Classement_points[],2,FALSE)*Paramètres!$M$5)</f>
        <v>50</v>
      </c>
      <c r="M25" s="57"/>
      <c r="N25" s="93">
        <f>IF(ISBLANK(M25),,VLOOKUP(M25,Classement_points[],2,FALSE)*Paramètres!$M$6)</f>
        <v>0</v>
      </c>
      <c r="O25" s="94">
        <f t="shared" si="1"/>
        <v>245</v>
      </c>
      <c r="P25" s="90">
        <f>COUNTA(Tableau3[[#This Row],[Points]],Tableau3[[#This Row],[Clt2]],Tableau3[[#This Row],[Clt4]],Tableau3[[#This Row],[Clt6]])</f>
        <v>3</v>
      </c>
    </row>
    <row r="26" spans="1:16" x14ac:dyDescent="0.35">
      <c r="A26" s="91">
        <f t="shared" si="0"/>
        <v>22</v>
      </c>
      <c r="B26" s="37" t="s">
        <v>4258</v>
      </c>
      <c r="C26" s="37" t="s">
        <v>2167</v>
      </c>
      <c r="D26" s="37" t="s">
        <v>4259</v>
      </c>
      <c r="E26" s="37" t="s">
        <v>3998</v>
      </c>
      <c r="F26" s="52" t="s">
        <v>2956</v>
      </c>
      <c r="G26" s="92">
        <f>IF(ISBLANK(Tableau3[[#This Row],[Points]]),"",RANK(Tableau3[[#This Row],[Points]],H:H))</f>
        <v>29</v>
      </c>
      <c r="H26" s="37">
        <v>134</v>
      </c>
      <c r="I26" s="40">
        <v>14</v>
      </c>
      <c r="J26" s="93">
        <f>IF(ISBLANK(I26),,VLOOKUP(I26,Classement_points[],2,FALSE)*Paramètres!$M$4)</f>
        <v>45</v>
      </c>
      <c r="K26" s="58">
        <v>13</v>
      </c>
      <c r="L26" s="93">
        <f>IF(ISBLANK(K26),,VLOOKUP(K26,Classement_points[],2,FALSE)*Paramètres!$M$5)</f>
        <v>64</v>
      </c>
      <c r="M26" s="57"/>
      <c r="N26" s="93">
        <f>IF(ISBLANK(M26),,VLOOKUP(M26,Classement_points[],2,FALSE)*Paramètres!$M$6)</f>
        <v>0</v>
      </c>
      <c r="O26" s="94">
        <f t="shared" si="1"/>
        <v>243</v>
      </c>
      <c r="P26" s="90">
        <f>COUNTA(Tableau3[[#This Row],[Points]],Tableau3[[#This Row],[Clt2]],Tableau3[[#This Row],[Clt4]],Tableau3[[#This Row],[Clt6]])</f>
        <v>3</v>
      </c>
    </row>
    <row r="27" spans="1:16" x14ac:dyDescent="0.35">
      <c r="A27" s="91">
        <f t="shared" si="0"/>
        <v>23</v>
      </c>
      <c r="B27" s="37" t="s">
        <v>1899</v>
      </c>
      <c r="C27" s="37" t="s">
        <v>162</v>
      </c>
      <c r="D27" s="37" t="s">
        <v>1900</v>
      </c>
      <c r="E27" s="52" t="s">
        <v>678</v>
      </c>
      <c r="F27" s="52" t="s">
        <v>648</v>
      </c>
      <c r="G27" s="92">
        <f>IF(ISBLANK(Tableau3[[#This Row],[Points]]),"",RANK(Tableau3[[#This Row],[Points]],H:H))</f>
        <v>35</v>
      </c>
      <c r="H27" s="37">
        <v>126</v>
      </c>
      <c r="I27" s="40">
        <v>19</v>
      </c>
      <c r="J27" s="93">
        <f>IF(ISBLANK(I27),,VLOOKUP(I27,Classement_points[],2,FALSE)*Paramètres!$M$4)</f>
        <v>37.5</v>
      </c>
      <c r="K27" s="58">
        <v>22</v>
      </c>
      <c r="L27" s="93">
        <f>IF(ISBLANK(K27),,VLOOKUP(K27,Classement_points[],2,FALSE)*Paramètres!$M$5)</f>
        <v>44</v>
      </c>
      <c r="M27" s="57">
        <v>23</v>
      </c>
      <c r="N27" s="93">
        <f>IF(ISBLANK(M27),,VLOOKUP(M27,Classement_points[],2,FALSE)*Paramètres!$M$6)</f>
        <v>31.5</v>
      </c>
      <c r="O27" s="94">
        <f t="shared" si="1"/>
        <v>239</v>
      </c>
      <c r="P27" s="90">
        <f>COUNTA(Tableau3[[#This Row],[Points]],Tableau3[[#This Row],[Clt2]],Tableau3[[#This Row],[Clt4]],Tableau3[[#This Row],[Clt6]])</f>
        <v>4</v>
      </c>
    </row>
    <row r="28" spans="1:16" x14ac:dyDescent="0.35">
      <c r="A28" s="91">
        <f t="shared" si="0"/>
        <v>24</v>
      </c>
      <c r="B28" s="54" t="s">
        <v>995</v>
      </c>
      <c r="C28" s="54" t="s">
        <v>381</v>
      </c>
      <c r="D28" s="54" t="s">
        <v>46</v>
      </c>
      <c r="E28" s="54" t="s">
        <v>40</v>
      </c>
      <c r="F28" s="54" t="s">
        <v>714</v>
      </c>
      <c r="G28" s="92">
        <f>IF(ISBLANK(Tableau3[[#This Row],[Points]]),"",RANK(Tableau3[[#This Row],[Points]],H:H))</f>
        <v>7</v>
      </c>
      <c r="H28" s="37">
        <v>154</v>
      </c>
      <c r="I28" s="40">
        <v>22</v>
      </c>
      <c r="J28" s="93">
        <f>IF(ISBLANK(I28),,VLOOKUP(I28,Classement_points[],2,FALSE)*Paramètres!$M$4)</f>
        <v>33</v>
      </c>
      <c r="K28" s="58">
        <v>0</v>
      </c>
      <c r="L28" s="93">
        <f>IF(ISBLANK(K28),,VLOOKUP(K28,Classement_points[],2,FALSE)*Paramètres!$M$5)</f>
        <v>0</v>
      </c>
      <c r="M28" s="57">
        <v>16</v>
      </c>
      <c r="N28" s="93">
        <f>IF(ISBLANK(M28),,VLOOKUP(M28,Classement_points[],2,FALSE)*Paramètres!$M$6)</f>
        <v>42</v>
      </c>
      <c r="O28" s="94">
        <f t="shared" si="1"/>
        <v>229</v>
      </c>
      <c r="P28" s="90">
        <f>COUNTA(Tableau3[[#This Row],[Points]],Tableau3[[#This Row],[Clt2]],Tableau3[[#This Row],[Clt4]],Tableau3[[#This Row],[Clt6]])</f>
        <v>4</v>
      </c>
    </row>
    <row r="29" spans="1:16" x14ac:dyDescent="0.35">
      <c r="A29" s="91">
        <f t="shared" si="0"/>
        <v>25</v>
      </c>
      <c r="B29" s="37" t="s">
        <v>2058</v>
      </c>
      <c r="C29" s="37" t="s">
        <v>2059</v>
      </c>
      <c r="D29" s="37" t="s">
        <v>2060</v>
      </c>
      <c r="E29" s="52" t="s">
        <v>677</v>
      </c>
      <c r="F29" s="52" t="s">
        <v>648</v>
      </c>
      <c r="G29" s="92">
        <f>IF(ISBLANK(Tableau3[[#This Row],[Points]]),"",RANK(Tableau3[[#This Row],[Points]],H:H))</f>
        <v>26</v>
      </c>
      <c r="H29" s="37">
        <v>137</v>
      </c>
      <c r="I29" s="40">
        <v>10</v>
      </c>
      <c r="J29" s="93">
        <f>IF(ISBLANK(I29),,VLOOKUP(I29,Classement_points[],2,FALSE)*Paramètres!$M$4)</f>
        <v>57</v>
      </c>
      <c r="K29" s="58"/>
      <c r="L29" s="93">
        <f>IF(ISBLANK(K29),,VLOOKUP(K29,Classement_points[],2,FALSE)*Paramètres!$M$5)</f>
        <v>0</v>
      </c>
      <c r="M29" s="57">
        <v>24</v>
      </c>
      <c r="N29" s="93">
        <f>IF(ISBLANK(M29),,VLOOKUP(M29,Classement_points[],2,FALSE)*Paramètres!$M$6)</f>
        <v>30</v>
      </c>
      <c r="O29" s="94">
        <f t="shared" si="1"/>
        <v>224</v>
      </c>
      <c r="P29" s="90">
        <f>COUNTA(Tableau3[[#This Row],[Points]],Tableau3[[#This Row],[Clt2]],Tableau3[[#This Row],[Clt4]],Tableau3[[#This Row],[Clt6]])</f>
        <v>3</v>
      </c>
    </row>
    <row r="30" spans="1:16" x14ac:dyDescent="0.35">
      <c r="A30" s="91">
        <f t="shared" si="0"/>
        <v>26</v>
      </c>
      <c r="B30" s="37" t="s">
        <v>1966</v>
      </c>
      <c r="C30" s="37" t="s">
        <v>265</v>
      </c>
      <c r="D30" s="37" t="s">
        <v>1967</v>
      </c>
      <c r="E30" s="52" t="s">
        <v>701</v>
      </c>
      <c r="F30" s="52" t="s">
        <v>648</v>
      </c>
      <c r="G30" s="92">
        <f>IF(ISBLANK(Tableau3[[#This Row],[Points]]),"",RANK(Tableau3[[#This Row],[Points]],H:H))</f>
        <v>27</v>
      </c>
      <c r="H30" s="37">
        <v>136</v>
      </c>
      <c r="I30" s="40">
        <v>23</v>
      </c>
      <c r="J30" s="93">
        <f>IF(ISBLANK(I30),,VLOOKUP(I30,Classement_points[],2,FALSE)*Paramètres!$M$4)</f>
        <v>31.5</v>
      </c>
      <c r="K30" s="58">
        <v>30</v>
      </c>
      <c r="L30" s="93">
        <f>IF(ISBLANK(K30),,VLOOKUP(K30,Classement_points[],2,FALSE)*Paramètres!$M$5)</f>
        <v>28</v>
      </c>
      <c r="M30" s="57">
        <v>33</v>
      </c>
      <c r="N30" s="93">
        <f>IF(ISBLANK(M30),,VLOOKUP(M30,Classement_points[],2,FALSE)*Paramètres!$M$6)</f>
        <v>16.5</v>
      </c>
      <c r="O30" s="94">
        <f t="shared" si="1"/>
        <v>212</v>
      </c>
      <c r="P30" s="90">
        <f>COUNTA(Tableau3[[#This Row],[Points]],Tableau3[[#This Row],[Clt2]],Tableau3[[#This Row],[Clt4]],Tableau3[[#This Row],[Clt6]])</f>
        <v>4</v>
      </c>
    </row>
    <row r="31" spans="1:16" x14ac:dyDescent="0.35">
      <c r="A31" s="91">
        <f t="shared" si="0"/>
        <v>27</v>
      </c>
      <c r="B31" s="37" t="s">
        <v>4206</v>
      </c>
      <c r="C31" s="37" t="s">
        <v>4207</v>
      </c>
      <c r="D31" s="37" t="s">
        <v>4208</v>
      </c>
      <c r="E31" s="37" t="s">
        <v>4017</v>
      </c>
      <c r="F31" s="52" t="s">
        <v>2956</v>
      </c>
      <c r="G31" s="92">
        <f>IF(ISBLANK(Tableau3[[#This Row],[Points]]),"",RANK(Tableau3[[#This Row],[Points]],H:H))</f>
        <v>31</v>
      </c>
      <c r="H31" s="37">
        <v>132</v>
      </c>
      <c r="I31" s="40">
        <v>12</v>
      </c>
      <c r="J31" s="93">
        <f>IF(ISBLANK(I31),,VLOOKUP(I31,Classement_points[],2,FALSE)*Paramètres!$M$4)</f>
        <v>51</v>
      </c>
      <c r="K31" s="58"/>
      <c r="L31" s="93">
        <f>IF(ISBLANK(K31),,VLOOKUP(K31,Classement_points[],2,FALSE)*Paramètres!$M$5)</f>
        <v>0</v>
      </c>
      <c r="M31" s="57">
        <v>26</v>
      </c>
      <c r="N31" s="93">
        <f>IF(ISBLANK(M31),,VLOOKUP(M31,Classement_points[],2,FALSE)*Paramètres!$M$6)</f>
        <v>27</v>
      </c>
      <c r="O31" s="94">
        <f t="shared" si="1"/>
        <v>210</v>
      </c>
      <c r="P31" s="90">
        <f>COUNTA(Tableau3[[#This Row],[Points]],Tableau3[[#This Row],[Clt2]],Tableau3[[#This Row],[Clt4]],Tableau3[[#This Row],[Clt6]])</f>
        <v>3</v>
      </c>
    </row>
    <row r="32" spans="1:16" x14ac:dyDescent="0.35">
      <c r="A32" s="91">
        <f t="shared" si="0"/>
        <v>28</v>
      </c>
      <c r="B32" s="37" t="s">
        <v>3257</v>
      </c>
      <c r="C32" s="37" t="s">
        <v>385</v>
      </c>
      <c r="D32" s="37" t="s">
        <v>3036</v>
      </c>
      <c r="E32" s="37" t="s">
        <v>2926</v>
      </c>
      <c r="F32" s="52" t="s">
        <v>2957</v>
      </c>
      <c r="G32" s="92">
        <f>IF(ISBLANK(Tableau3[[#This Row],[Points]]),"",RANK(Tableau3[[#This Row],[Points]],H:H))</f>
        <v>25</v>
      </c>
      <c r="H32" s="37">
        <v>138</v>
      </c>
      <c r="I32" s="40">
        <v>31</v>
      </c>
      <c r="J32" s="93">
        <f>IF(ISBLANK(I32),,VLOOKUP(I32,Classement_points[],2,FALSE)*Paramètres!$M$4)</f>
        <v>19.5</v>
      </c>
      <c r="K32" s="58">
        <v>34</v>
      </c>
      <c r="L32" s="93">
        <f>IF(ISBLANK(K32),,VLOOKUP(K32,Classement_points[],2,FALSE)*Paramètres!$M$5)</f>
        <v>20</v>
      </c>
      <c r="M32" s="57">
        <v>27</v>
      </c>
      <c r="N32" s="93">
        <f>IF(ISBLANK(M32),,VLOOKUP(M32,Classement_points[],2,FALSE)*Paramètres!$M$6)</f>
        <v>25.5</v>
      </c>
      <c r="O32" s="94">
        <f t="shared" si="1"/>
        <v>203</v>
      </c>
      <c r="P32" s="90">
        <f>COUNTA(Tableau3[[#This Row],[Points]],Tableau3[[#This Row],[Clt2]],Tableau3[[#This Row],[Clt4]],Tableau3[[#This Row],[Clt6]])</f>
        <v>4</v>
      </c>
    </row>
    <row r="33" spans="1:16" x14ac:dyDescent="0.35">
      <c r="A33" s="91">
        <f t="shared" si="0"/>
        <v>28</v>
      </c>
      <c r="B33" s="54" t="s">
        <v>509</v>
      </c>
      <c r="C33" s="54" t="s">
        <v>77</v>
      </c>
      <c r="D33" s="54" t="s">
        <v>262</v>
      </c>
      <c r="E33" s="54" t="s">
        <v>40</v>
      </c>
      <c r="F33" s="54" t="s">
        <v>714</v>
      </c>
      <c r="G33" s="92">
        <f>IF(ISBLANK(Tableau3[[#This Row],[Points]]),"",RANK(Tableau3[[#This Row],[Points]],H:H))</f>
        <v>15</v>
      </c>
      <c r="H33" s="37">
        <v>146</v>
      </c>
      <c r="I33" s="40"/>
      <c r="J33" s="93">
        <f>IF(ISBLANK(I33),,VLOOKUP(I33,Classement_points[],2,FALSE)*Paramètres!$M$4)</f>
        <v>0</v>
      </c>
      <c r="K33" s="58">
        <v>32</v>
      </c>
      <c r="L33" s="93">
        <f>IF(ISBLANK(K33),,VLOOKUP(K33,Classement_points[],2,FALSE)*Paramètres!$M$5)</f>
        <v>24</v>
      </c>
      <c r="M33" s="57">
        <v>22</v>
      </c>
      <c r="N33" s="93">
        <f>IF(ISBLANK(M33),,VLOOKUP(M33,Classement_points[],2,FALSE)*Paramètres!$M$6)</f>
        <v>33</v>
      </c>
      <c r="O33" s="94">
        <f t="shared" si="1"/>
        <v>203</v>
      </c>
      <c r="P33" s="90">
        <f>COUNTA(Tableau3[[#This Row],[Points]],Tableau3[[#This Row],[Clt2]],Tableau3[[#This Row],[Clt4]],Tableau3[[#This Row],[Clt6]])</f>
        <v>3</v>
      </c>
    </row>
    <row r="34" spans="1:16" x14ac:dyDescent="0.35">
      <c r="A34" s="91">
        <f t="shared" si="0"/>
        <v>30</v>
      </c>
      <c r="B34" s="54" t="s">
        <v>1044</v>
      </c>
      <c r="C34" s="54" t="s">
        <v>253</v>
      </c>
      <c r="D34" s="54" t="s">
        <v>124</v>
      </c>
      <c r="E34" s="54" t="s">
        <v>398</v>
      </c>
      <c r="F34" s="54" t="s">
        <v>714</v>
      </c>
      <c r="G34" s="92">
        <f>IF(ISBLANK(Tableau3[[#This Row],[Points]]),"",RANK(Tableau3[[#This Row],[Points]],H:H))</f>
        <v>36</v>
      </c>
      <c r="H34" s="37">
        <v>124</v>
      </c>
      <c r="I34" s="40">
        <v>34</v>
      </c>
      <c r="J34" s="93">
        <f>IF(ISBLANK(I34),,VLOOKUP(I34,Classement_points[],2,FALSE)*Paramètres!$M$4)</f>
        <v>15</v>
      </c>
      <c r="K34" s="58">
        <v>26</v>
      </c>
      <c r="L34" s="93">
        <f>IF(ISBLANK(K34),,VLOOKUP(K34,Classement_points[],2,FALSE)*Paramètres!$M$5)</f>
        <v>36</v>
      </c>
      <c r="M34" s="57">
        <v>30</v>
      </c>
      <c r="N34" s="93">
        <f>IF(ISBLANK(M34),,VLOOKUP(M34,Classement_points[],2,FALSE)*Paramètres!$M$6)</f>
        <v>21</v>
      </c>
      <c r="O34" s="94">
        <f t="shared" si="1"/>
        <v>196</v>
      </c>
      <c r="P34" s="90">
        <f>COUNTA(Tableau3[[#This Row],[Points]],Tableau3[[#This Row],[Clt2]],Tableau3[[#This Row],[Clt4]],Tableau3[[#This Row],[Clt6]])</f>
        <v>4</v>
      </c>
    </row>
    <row r="35" spans="1:16" x14ac:dyDescent="0.35">
      <c r="A35" s="91">
        <f t="shared" si="0"/>
        <v>31</v>
      </c>
      <c r="B35" s="37" t="s">
        <v>4227</v>
      </c>
      <c r="C35" s="37" t="s">
        <v>4228</v>
      </c>
      <c r="D35" s="37" t="s">
        <v>4229</v>
      </c>
      <c r="E35" s="37" t="s">
        <v>3947</v>
      </c>
      <c r="F35" s="52" t="s">
        <v>2956</v>
      </c>
      <c r="G35" s="92">
        <f>IF(ISBLANK(Tableau3[[#This Row],[Points]]),"",RANK(Tableau3[[#This Row],[Points]],H:H))</f>
        <v>6</v>
      </c>
      <c r="H35" s="37">
        <v>155</v>
      </c>
      <c r="I35" s="40"/>
      <c r="J35" s="93">
        <f>IF(ISBLANK(I35),,VLOOKUP(I35,Classement_points[],2,FALSE)*Paramètres!$M$4)</f>
        <v>0</v>
      </c>
      <c r="K35" s="58">
        <v>49</v>
      </c>
      <c r="L35" s="93">
        <f>IF(ISBLANK(K35),,VLOOKUP(K35,Classement_points[],2,FALSE)*Paramètres!$M$5)</f>
        <v>20</v>
      </c>
      <c r="M35" s="57">
        <v>31</v>
      </c>
      <c r="N35" s="93">
        <f>IF(ISBLANK(M35),,VLOOKUP(M35,Classement_points[],2,FALSE)*Paramètres!$M$6)</f>
        <v>19.5</v>
      </c>
      <c r="O35" s="94">
        <f t="shared" si="1"/>
        <v>194.5</v>
      </c>
      <c r="P35" s="90">
        <f>COUNTA(Tableau3[[#This Row],[Points]],Tableau3[[#This Row],[Clt2]],Tableau3[[#This Row],[Clt4]],Tableau3[[#This Row],[Clt6]])</f>
        <v>3</v>
      </c>
    </row>
    <row r="36" spans="1:16" x14ac:dyDescent="0.35">
      <c r="A36" s="91">
        <f t="shared" si="0"/>
        <v>32</v>
      </c>
      <c r="B36" s="37" t="s">
        <v>3354</v>
      </c>
      <c r="C36" s="37" t="s">
        <v>308</v>
      </c>
      <c r="D36" s="37" t="s">
        <v>3355</v>
      </c>
      <c r="E36" s="37" t="s">
        <v>2921</v>
      </c>
      <c r="F36" s="52" t="s">
        <v>2957</v>
      </c>
      <c r="G36" s="92">
        <f>IF(ISBLANK(Tableau3[[#This Row],[Points]]),"",RANK(Tableau3[[#This Row],[Points]],H:H))</f>
        <v>42</v>
      </c>
      <c r="H36" s="37">
        <v>122</v>
      </c>
      <c r="I36" s="40">
        <v>44</v>
      </c>
      <c r="J36" s="93">
        <f>IF(ISBLANK(I36),,VLOOKUP(I36,Classement_points[],2,FALSE)*Paramètres!$M$4)</f>
        <v>15</v>
      </c>
      <c r="K36" s="58">
        <v>38</v>
      </c>
      <c r="L36" s="93">
        <f>IF(ISBLANK(K36),,VLOOKUP(K36,Classement_points[],2,FALSE)*Paramètres!$M$5)</f>
        <v>20</v>
      </c>
      <c r="M36" s="57">
        <v>28</v>
      </c>
      <c r="N36" s="93">
        <f>IF(ISBLANK(M36),,VLOOKUP(M36,Classement_points[],2,FALSE)*Paramètres!$M$6)</f>
        <v>24</v>
      </c>
      <c r="O36" s="94">
        <f t="shared" si="1"/>
        <v>181</v>
      </c>
      <c r="P36" s="90">
        <f>COUNTA(Tableau3[[#This Row],[Points]],Tableau3[[#This Row],[Clt2]],Tableau3[[#This Row],[Clt4]],Tableau3[[#This Row],[Clt6]])</f>
        <v>4</v>
      </c>
    </row>
    <row r="37" spans="1:16" x14ac:dyDescent="0.35">
      <c r="A37" s="91">
        <f t="shared" si="0"/>
        <v>33</v>
      </c>
      <c r="B37" s="37" t="s">
        <v>3345</v>
      </c>
      <c r="C37" s="37" t="s">
        <v>230</v>
      </c>
      <c r="D37" s="37" t="s">
        <v>3346</v>
      </c>
      <c r="E37" s="37" t="s">
        <v>2929</v>
      </c>
      <c r="F37" s="52" t="s">
        <v>2957</v>
      </c>
      <c r="G37" s="92">
        <f>IF(ISBLANK(Tableau3[[#This Row],[Points]]),"",RANK(Tableau3[[#This Row],[Points]],H:H))</f>
        <v>39</v>
      </c>
      <c r="H37" s="37">
        <v>123</v>
      </c>
      <c r="I37" s="40">
        <v>29</v>
      </c>
      <c r="J37" s="93">
        <f>IF(ISBLANK(I37),,VLOOKUP(I37,Classement_points[],2,FALSE)*Paramètres!$M$4)</f>
        <v>22.5</v>
      </c>
      <c r="K37" s="58">
        <v>40</v>
      </c>
      <c r="L37" s="93">
        <f>IF(ISBLANK(K37),,VLOOKUP(K37,Classement_points[],2,FALSE)*Paramètres!$M$5)</f>
        <v>20</v>
      </c>
      <c r="M37" s="57">
        <v>51</v>
      </c>
      <c r="N37" s="93">
        <f>IF(ISBLANK(M37),,VLOOKUP(M37,Classement_points[],2,FALSE)*Paramètres!$M$6)</f>
        <v>15</v>
      </c>
      <c r="O37" s="94">
        <f t="shared" si="1"/>
        <v>180.5</v>
      </c>
      <c r="P37" s="90">
        <f>COUNTA(Tableau3[[#This Row],[Points]],Tableau3[[#This Row],[Clt2]],Tableau3[[#This Row],[Clt4]],Tableau3[[#This Row],[Clt6]])</f>
        <v>4</v>
      </c>
    </row>
    <row r="38" spans="1:16" x14ac:dyDescent="0.35">
      <c r="A38" s="91">
        <f t="shared" si="0"/>
        <v>34</v>
      </c>
      <c r="B38" s="37" t="s">
        <v>1930</v>
      </c>
      <c r="C38" s="37" t="s">
        <v>1931</v>
      </c>
      <c r="D38" s="37" t="s">
        <v>1269</v>
      </c>
      <c r="E38" s="52" t="s">
        <v>647</v>
      </c>
      <c r="F38" s="52" t="s">
        <v>648</v>
      </c>
      <c r="G38" s="92">
        <f>IF(ISBLANK(Tableau3[[#This Row],[Points]]),"",RANK(Tableau3[[#This Row],[Points]],H:H))</f>
        <v>47</v>
      </c>
      <c r="H38" s="37">
        <v>119</v>
      </c>
      <c r="I38" s="40">
        <v>27</v>
      </c>
      <c r="J38" s="93">
        <f>IF(ISBLANK(I38),,VLOOKUP(I38,Classement_points[],2,FALSE)*Paramètres!$M$4)</f>
        <v>25.5</v>
      </c>
      <c r="K38" s="58">
        <v>44</v>
      </c>
      <c r="L38" s="93">
        <f>IF(ISBLANK(K38),,VLOOKUP(K38,Classement_points[],2,FALSE)*Paramètres!$M$5)</f>
        <v>20</v>
      </c>
      <c r="M38" s="57">
        <v>38</v>
      </c>
      <c r="N38" s="93">
        <f>IF(ISBLANK(M38),,VLOOKUP(M38,Classement_points[],2,FALSE)*Paramètres!$M$6)</f>
        <v>15</v>
      </c>
      <c r="O38" s="94">
        <f t="shared" si="1"/>
        <v>179.5</v>
      </c>
      <c r="P38" s="90">
        <f>COUNTA(Tableau3[[#This Row],[Points]],Tableau3[[#This Row],[Clt2]],Tableau3[[#This Row],[Clt4]],Tableau3[[#This Row],[Clt6]])</f>
        <v>4</v>
      </c>
    </row>
    <row r="39" spans="1:16" x14ac:dyDescent="0.35">
      <c r="A39" s="91">
        <f t="shared" si="0"/>
        <v>35</v>
      </c>
      <c r="B39" s="37" t="s">
        <v>3327</v>
      </c>
      <c r="C39" s="37" t="s">
        <v>3328</v>
      </c>
      <c r="D39" s="37" t="s">
        <v>3329</v>
      </c>
      <c r="E39" s="37" t="s">
        <v>2926</v>
      </c>
      <c r="F39" s="52" t="s">
        <v>2957</v>
      </c>
      <c r="G39" s="92">
        <f>IF(ISBLANK(Tableau3[[#This Row],[Points]]),"",RANK(Tableau3[[#This Row],[Points]],H:H))</f>
        <v>54</v>
      </c>
      <c r="H39" s="37">
        <v>109</v>
      </c>
      <c r="I39" s="40">
        <v>28</v>
      </c>
      <c r="J39" s="93">
        <f>IF(ISBLANK(I39),,VLOOKUP(I39,Classement_points[],2,FALSE)*Paramètres!$M$4)</f>
        <v>24</v>
      </c>
      <c r="K39" s="58">
        <v>29</v>
      </c>
      <c r="L39" s="93">
        <f>IF(ISBLANK(K39),,VLOOKUP(K39,Classement_points[],2,FALSE)*Paramètres!$M$5)</f>
        <v>30</v>
      </c>
      <c r="M39" s="57">
        <v>47</v>
      </c>
      <c r="N39" s="93">
        <f>IF(ISBLANK(M39),,VLOOKUP(M39,Classement_points[],2,FALSE)*Paramètres!$M$6)</f>
        <v>15</v>
      </c>
      <c r="O39" s="94">
        <f t="shared" si="1"/>
        <v>178</v>
      </c>
      <c r="P39" s="90">
        <f>COUNTA(Tableau3[[#This Row],[Points]],Tableau3[[#This Row],[Clt2]],Tableau3[[#This Row],[Clt4]],Tableau3[[#This Row],[Clt6]])</f>
        <v>4</v>
      </c>
    </row>
    <row r="40" spans="1:16" x14ac:dyDescent="0.35">
      <c r="A40" s="91">
        <f t="shared" si="0"/>
        <v>36</v>
      </c>
      <c r="B40" s="37" t="s">
        <v>3325</v>
      </c>
      <c r="C40" s="37" t="s">
        <v>407</v>
      </c>
      <c r="D40" s="37" t="s">
        <v>3326</v>
      </c>
      <c r="E40" s="37" t="s">
        <v>2926</v>
      </c>
      <c r="F40" s="52" t="s">
        <v>2957</v>
      </c>
      <c r="G40" s="92">
        <f>IF(ISBLANK(Tableau3[[#This Row],[Points]]),"",RANK(Tableau3[[#This Row],[Points]],H:H))</f>
        <v>70</v>
      </c>
      <c r="H40" s="37">
        <v>101</v>
      </c>
      <c r="I40" s="40">
        <v>25</v>
      </c>
      <c r="J40" s="93">
        <f>IF(ISBLANK(I40),,VLOOKUP(I40,Classement_points[],2,FALSE)*Paramètres!$M$4)</f>
        <v>28.5</v>
      </c>
      <c r="K40" s="58">
        <v>28</v>
      </c>
      <c r="L40" s="93">
        <f>IF(ISBLANK(K40),,VLOOKUP(K40,Classement_points[],2,FALSE)*Paramètres!$M$5)</f>
        <v>32</v>
      </c>
      <c r="M40" s="57">
        <v>35</v>
      </c>
      <c r="N40" s="93">
        <f>IF(ISBLANK(M40),,VLOOKUP(M40,Classement_points[],2,FALSE)*Paramètres!$M$6)</f>
        <v>15</v>
      </c>
      <c r="O40" s="94">
        <f t="shared" si="1"/>
        <v>176.5</v>
      </c>
      <c r="P40" s="90">
        <f>COUNTA(Tableau3[[#This Row],[Points]],Tableau3[[#This Row],[Clt2]],Tableau3[[#This Row],[Clt4]],Tableau3[[#This Row],[Clt6]])</f>
        <v>4</v>
      </c>
    </row>
    <row r="41" spans="1:16" x14ac:dyDescent="0.35">
      <c r="A41" s="91">
        <f t="shared" si="0"/>
        <v>37</v>
      </c>
      <c r="B41" s="37" t="s">
        <v>4199</v>
      </c>
      <c r="C41" s="37" t="s">
        <v>4200</v>
      </c>
      <c r="D41" s="37" t="s">
        <v>4201</v>
      </c>
      <c r="E41" s="37" t="s">
        <v>3947</v>
      </c>
      <c r="F41" s="52" t="s">
        <v>2956</v>
      </c>
      <c r="G41" s="92">
        <f>IF(ISBLANK(Tableau3[[#This Row],[Points]]),"",RANK(Tableau3[[#This Row],[Points]],H:H))</f>
        <v>36</v>
      </c>
      <c r="H41" s="37">
        <v>124</v>
      </c>
      <c r="I41" s="40">
        <v>36</v>
      </c>
      <c r="J41" s="93">
        <f>IF(ISBLANK(I41),,VLOOKUP(I41,Classement_points[],2,FALSE)*Paramètres!$M$4)</f>
        <v>15</v>
      </c>
      <c r="K41" s="58">
        <v>50</v>
      </c>
      <c r="L41" s="93">
        <f>IF(ISBLANK(K41),,VLOOKUP(K41,Classement_points[],2,FALSE)*Paramètres!$M$5)</f>
        <v>20</v>
      </c>
      <c r="M41" s="57">
        <v>41</v>
      </c>
      <c r="N41" s="93">
        <f>IF(ISBLANK(M41),,VLOOKUP(M41,Classement_points[],2,FALSE)*Paramètres!$M$6)</f>
        <v>15</v>
      </c>
      <c r="O41" s="94">
        <f t="shared" si="1"/>
        <v>174</v>
      </c>
      <c r="P41" s="90">
        <f>COUNTA(Tableau3[[#This Row],[Points]],Tableau3[[#This Row],[Clt2]],Tableau3[[#This Row],[Clt4]],Tableau3[[#This Row],[Clt6]])</f>
        <v>4</v>
      </c>
    </row>
    <row r="42" spans="1:16" x14ac:dyDescent="0.35">
      <c r="A42" s="91">
        <f t="shared" si="0"/>
        <v>38</v>
      </c>
      <c r="B42" s="37" t="s">
        <v>3349</v>
      </c>
      <c r="C42" s="37" t="s">
        <v>3350</v>
      </c>
      <c r="D42" s="37" t="s">
        <v>3351</v>
      </c>
      <c r="E42" s="37" t="s">
        <v>2912</v>
      </c>
      <c r="F42" s="52" t="s">
        <v>2957</v>
      </c>
      <c r="G42" s="92">
        <f>IF(ISBLANK(Tableau3[[#This Row],[Points]]),"",RANK(Tableau3[[#This Row],[Points]],H:H))</f>
        <v>28</v>
      </c>
      <c r="H42" s="37">
        <v>135</v>
      </c>
      <c r="I42" s="40"/>
      <c r="J42" s="93">
        <f>IF(ISBLANK(I42),,VLOOKUP(I42,Classement_points[],2,FALSE)*Paramètres!$M$4)</f>
        <v>0</v>
      </c>
      <c r="K42" s="58">
        <v>27</v>
      </c>
      <c r="L42" s="93">
        <f>IF(ISBLANK(K42),,VLOOKUP(K42,Classement_points[],2,FALSE)*Paramètres!$M$5)</f>
        <v>34</v>
      </c>
      <c r="M42" s="57"/>
      <c r="N42" s="93">
        <f>IF(ISBLANK(M42),,VLOOKUP(M42,Classement_points[],2,FALSE)*Paramètres!$M$6)</f>
        <v>0</v>
      </c>
      <c r="O42" s="94">
        <f t="shared" si="1"/>
        <v>169</v>
      </c>
      <c r="P42" s="90">
        <f>COUNTA(Tableau3[[#This Row],[Points]],Tableau3[[#This Row],[Clt2]],Tableau3[[#This Row],[Clt4]],Tableau3[[#This Row],[Clt6]])</f>
        <v>2</v>
      </c>
    </row>
    <row r="43" spans="1:16" x14ac:dyDescent="0.35">
      <c r="A43" s="91">
        <f t="shared" si="0"/>
        <v>39</v>
      </c>
      <c r="B43" s="37" t="s">
        <v>1945</v>
      </c>
      <c r="C43" s="37" t="s">
        <v>162</v>
      </c>
      <c r="D43" s="37" t="s">
        <v>85</v>
      </c>
      <c r="E43" s="52" t="s">
        <v>678</v>
      </c>
      <c r="F43" s="52" t="s">
        <v>648</v>
      </c>
      <c r="G43" s="92">
        <f>IF(ISBLANK(Tableau3[[#This Row],[Points]]),"",RANK(Tableau3[[#This Row],[Points]],H:H))</f>
        <v>39</v>
      </c>
      <c r="H43" s="37">
        <v>123</v>
      </c>
      <c r="I43" s="40">
        <v>33</v>
      </c>
      <c r="J43" s="93">
        <f>IF(ISBLANK(I43),,VLOOKUP(I43,Classement_points[],2,FALSE)*Paramètres!$M$4)</f>
        <v>16.5</v>
      </c>
      <c r="K43" s="58">
        <v>37</v>
      </c>
      <c r="L43" s="93">
        <f>IF(ISBLANK(K43),,VLOOKUP(K43,Classement_points[],2,FALSE)*Paramètres!$M$5)</f>
        <v>20</v>
      </c>
      <c r="M43" s="57"/>
      <c r="N43" s="93">
        <f>IF(ISBLANK(M43),,VLOOKUP(M43,Classement_points[],2,FALSE)*Paramètres!$M$6)</f>
        <v>0</v>
      </c>
      <c r="O43" s="94">
        <f t="shared" si="1"/>
        <v>159.5</v>
      </c>
      <c r="P43" s="90">
        <f>COUNTA(Tableau3[[#This Row],[Points]],Tableau3[[#This Row],[Clt2]],Tableau3[[#This Row],[Clt4]],Tableau3[[#This Row],[Clt6]])</f>
        <v>3</v>
      </c>
    </row>
    <row r="44" spans="1:16" x14ac:dyDescent="0.35">
      <c r="A44" s="91">
        <f t="shared" si="0"/>
        <v>40</v>
      </c>
      <c r="B44" s="37" t="s">
        <v>3296</v>
      </c>
      <c r="C44" s="37" t="s">
        <v>3297</v>
      </c>
      <c r="D44" s="37" t="s">
        <v>3298</v>
      </c>
      <c r="E44" s="37" t="s">
        <v>2912</v>
      </c>
      <c r="F44" s="52" t="s">
        <v>2957</v>
      </c>
      <c r="G44" s="92">
        <f>IF(ISBLANK(Tableau3[[#This Row],[Points]]),"",RANK(Tableau3[[#This Row],[Points]],H:H))</f>
        <v>50</v>
      </c>
      <c r="H44" s="37">
        <v>117</v>
      </c>
      <c r="I44" s="40">
        <v>37</v>
      </c>
      <c r="J44" s="93">
        <f>IF(ISBLANK(I44),,VLOOKUP(I44,Classement_points[],2,FALSE)*Paramètres!$M$4)</f>
        <v>15</v>
      </c>
      <c r="K44" s="58">
        <v>31</v>
      </c>
      <c r="L44" s="93">
        <f>IF(ISBLANK(K44),,VLOOKUP(K44,Classement_points[],2,FALSE)*Paramètres!$M$5)</f>
        <v>26</v>
      </c>
      <c r="M44" s="57"/>
      <c r="N44" s="93">
        <f>IF(ISBLANK(M44),,VLOOKUP(M44,Classement_points[],2,FALSE)*Paramètres!$M$6)</f>
        <v>0</v>
      </c>
      <c r="O44" s="94">
        <f t="shared" si="1"/>
        <v>158</v>
      </c>
      <c r="P44" s="90">
        <f>COUNTA(Tableau3[[#This Row],[Points]],Tableau3[[#This Row],[Clt2]],Tableau3[[#This Row],[Clt4]],Tableau3[[#This Row],[Clt6]])</f>
        <v>3</v>
      </c>
    </row>
    <row r="45" spans="1:16" x14ac:dyDescent="0.35">
      <c r="A45" s="91">
        <f t="shared" si="0"/>
        <v>40</v>
      </c>
      <c r="B45" s="54" t="s">
        <v>1043</v>
      </c>
      <c r="C45" s="54" t="s">
        <v>176</v>
      </c>
      <c r="D45" s="54" t="s">
        <v>419</v>
      </c>
      <c r="E45" s="54" t="s">
        <v>40</v>
      </c>
      <c r="F45" s="54" t="s">
        <v>714</v>
      </c>
      <c r="G45" s="92">
        <f>IF(ISBLANK(Tableau3[[#This Row],[Points]]),"",RANK(Tableau3[[#This Row],[Points]],H:H))</f>
        <v>56</v>
      </c>
      <c r="H45" s="37">
        <v>108</v>
      </c>
      <c r="I45" s="40">
        <v>42</v>
      </c>
      <c r="J45" s="93">
        <f>IF(ISBLANK(I45),,VLOOKUP(I45,Classement_points[],2,FALSE)*Paramètres!$M$4)</f>
        <v>15</v>
      </c>
      <c r="K45" s="58">
        <v>46</v>
      </c>
      <c r="L45" s="93">
        <f>IF(ISBLANK(K45),,VLOOKUP(K45,Classement_points[],2,FALSE)*Paramètres!$M$5)</f>
        <v>20</v>
      </c>
      <c r="M45" s="57">
        <v>52</v>
      </c>
      <c r="N45" s="93">
        <f>IF(ISBLANK(M45),,VLOOKUP(M45,Classement_points[],2,FALSE)*Paramètres!$M$6)</f>
        <v>15</v>
      </c>
      <c r="O45" s="94">
        <f t="shared" si="1"/>
        <v>158</v>
      </c>
      <c r="P45" s="90">
        <f>COUNTA(Tableau3[[#This Row],[Points]],Tableau3[[#This Row],[Clt2]],Tableau3[[#This Row],[Clt4]],Tableau3[[#This Row],[Clt6]])</f>
        <v>4</v>
      </c>
    </row>
    <row r="46" spans="1:16" x14ac:dyDescent="0.35">
      <c r="A46" s="91">
        <f t="shared" si="0"/>
        <v>40</v>
      </c>
      <c r="B46" s="54" t="s">
        <v>997</v>
      </c>
      <c r="C46" s="54" t="s">
        <v>998</v>
      </c>
      <c r="D46" s="54" t="s">
        <v>423</v>
      </c>
      <c r="E46" s="54" t="s">
        <v>40</v>
      </c>
      <c r="F46" s="54" t="s">
        <v>714</v>
      </c>
      <c r="G46" s="92">
        <f>IF(ISBLANK(Tableau3[[#This Row],[Points]]),"",RANK(Tableau3[[#This Row],[Points]],H:H))</f>
        <v>56</v>
      </c>
      <c r="H46" s="37">
        <v>108</v>
      </c>
      <c r="I46" s="40">
        <v>53</v>
      </c>
      <c r="J46" s="93">
        <f>IF(ISBLANK(I46),,VLOOKUP(I46,Classement_points[],2,FALSE)*Paramètres!$M$4)</f>
        <v>15</v>
      </c>
      <c r="K46" s="58">
        <v>55</v>
      </c>
      <c r="L46" s="93">
        <f>IF(ISBLANK(K46),,VLOOKUP(K46,Classement_points[],2,FALSE)*Paramètres!$M$5)</f>
        <v>20</v>
      </c>
      <c r="M46" s="57">
        <v>48</v>
      </c>
      <c r="N46" s="93">
        <f>IF(ISBLANK(M46),,VLOOKUP(M46,Classement_points[],2,FALSE)*Paramètres!$M$6)</f>
        <v>15</v>
      </c>
      <c r="O46" s="94">
        <f t="shared" si="1"/>
        <v>158</v>
      </c>
      <c r="P46" s="90">
        <f>COUNTA(Tableau3[[#This Row],[Points]],Tableau3[[#This Row],[Clt2]],Tableau3[[#This Row],[Clt4]],Tableau3[[#This Row],[Clt6]])</f>
        <v>4</v>
      </c>
    </row>
    <row r="47" spans="1:16" x14ac:dyDescent="0.35">
      <c r="A47" s="91">
        <f t="shared" si="0"/>
        <v>43</v>
      </c>
      <c r="B47" s="37" t="s">
        <v>1951</v>
      </c>
      <c r="C47" s="37" t="s">
        <v>1952</v>
      </c>
      <c r="D47" s="37" t="s">
        <v>266</v>
      </c>
      <c r="E47" s="52" t="s">
        <v>711</v>
      </c>
      <c r="F47" s="52" t="s">
        <v>648</v>
      </c>
      <c r="G47" s="92">
        <f>IF(ISBLANK(Tableau3[[#This Row],[Points]]),"",RANK(Tableau3[[#This Row],[Points]],H:H))</f>
        <v>59</v>
      </c>
      <c r="H47" s="37">
        <v>107</v>
      </c>
      <c r="I47" s="40">
        <v>58</v>
      </c>
      <c r="J47" s="93">
        <f>IF(ISBLANK(I47),,VLOOKUP(I47,Classement_points[],2,FALSE)*Paramètres!$M$4)</f>
        <v>15</v>
      </c>
      <c r="K47" s="58">
        <v>67</v>
      </c>
      <c r="L47" s="93">
        <f>IF(ISBLANK(K47),,VLOOKUP(K47,Classement_points[],2,FALSE)*Paramètres!$M$5)</f>
        <v>20</v>
      </c>
      <c r="M47" s="57">
        <v>46</v>
      </c>
      <c r="N47" s="93">
        <f>IF(ISBLANK(M47),,VLOOKUP(M47,Classement_points[],2,FALSE)*Paramètres!$M$6)</f>
        <v>15</v>
      </c>
      <c r="O47" s="94">
        <f t="shared" si="1"/>
        <v>157</v>
      </c>
      <c r="P47" s="90">
        <f>COUNTA(Tableau3[[#This Row],[Points]],Tableau3[[#This Row],[Clt2]],Tableau3[[#This Row],[Clt4]],Tableau3[[#This Row],[Clt6]])</f>
        <v>4</v>
      </c>
    </row>
    <row r="48" spans="1:16" x14ac:dyDescent="0.35">
      <c r="A48" s="91">
        <f t="shared" si="0"/>
        <v>44</v>
      </c>
      <c r="B48" s="37" t="s">
        <v>4248</v>
      </c>
      <c r="C48" s="37" t="s">
        <v>4249</v>
      </c>
      <c r="D48" s="37" t="s">
        <v>4250</v>
      </c>
      <c r="E48" s="37" t="s">
        <v>3936</v>
      </c>
      <c r="F48" s="52" t="s">
        <v>2956</v>
      </c>
      <c r="G48" s="92">
        <f>IF(ISBLANK(Tableau3[[#This Row],[Points]]),"",RANK(Tableau3[[#This Row],[Points]],H:H))</f>
        <v>43</v>
      </c>
      <c r="H48" s="37">
        <v>121</v>
      </c>
      <c r="I48" s="40"/>
      <c r="J48" s="93">
        <f>IF(ISBLANK(I48),,VLOOKUP(I48,Classement_points[],2,FALSE)*Paramètres!$M$4)</f>
        <v>0</v>
      </c>
      <c r="K48" s="58">
        <v>35</v>
      </c>
      <c r="L48" s="93">
        <f>IF(ISBLANK(K48),,VLOOKUP(K48,Classement_points[],2,FALSE)*Paramètres!$M$5)</f>
        <v>20</v>
      </c>
      <c r="M48" s="57">
        <v>39</v>
      </c>
      <c r="N48" s="93">
        <f>IF(ISBLANK(M48),,VLOOKUP(M48,Classement_points[],2,FALSE)*Paramètres!$M$6)</f>
        <v>15</v>
      </c>
      <c r="O48" s="94">
        <f t="shared" si="1"/>
        <v>156</v>
      </c>
      <c r="P48" s="90">
        <f>COUNTA(Tableau3[[#This Row],[Points]],Tableau3[[#This Row],[Clt2]],Tableau3[[#This Row],[Clt4]],Tableau3[[#This Row],[Clt6]])</f>
        <v>3</v>
      </c>
    </row>
    <row r="49" spans="1:16" x14ac:dyDescent="0.35">
      <c r="A49" s="91">
        <f t="shared" si="0"/>
        <v>45</v>
      </c>
      <c r="B49" s="37" t="s">
        <v>1978</v>
      </c>
      <c r="C49" s="37" t="s">
        <v>227</v>
      </c>
      <c r="D49" s="37" t="s">
        <v>1979</v>
      </c>
      <c r="E49" s="52" t="s">
        <v>682</v>
      </c>
      <c r="F49" s="52" t="s">
        <v>648</v>
      </c>
      <c r="G49" s="92">
        <f>IF(ISBLANK(Tableau3[[#This Row],[Points]]),"",RANK(Tableau3[[#This Row],[Points]],H:H))</f>
        <v>45</v>
      </c>
      <c r="H49" s="37">
        <v>120</v>
      </c>
      <c r="I49" s="40">
        <v>0</v>
      </c>
      <c r="J49" s="93">
        <f>IF(ISBLANK(I49),,VLOOKUP(I49,Classement_points[],2,FALSE)*Paramètres!$M$4)</f>
        <v>0</v>
      </c>
      <c r="K49" s="58">
        <v>63</v>
      </c>
      <c r="L49" s="93">
        <f>IF(ISBLANK(K49),,VLOOKUP(K49,Classement_points[],2,FALSE)*Paramètres!$M$5)</f>
        <v>20</v>
      </c>
      <c r="M49" s="57">
        <v>54</v>
      </c>
      <c r="N49" s="93">
        <f>IF(ISBLANK(M49),,VLOOKUP(M49,Classement_points[],2,FALSE)*Paramètres!$M$6)</f>
        <v>15</v>
      </c>
      <c r="O49" s="94">
        <f t="shared" si="1"/>
        <v>155</v>
      </c>
      <c r="P49" s="90">
        <f>COUNTA(Tableau3[[#This Row],[Points]],Tableau3[[#This Row],[Clt2]],Tableau3[[#This Row],[Clt4]],Tableau3[[#This Row],[Clt6]])</f>
        <v>4</v>
      </c>
    </row>
    <row r="50" spans="1:16" x14ac:dyDescent="0.35">
      <c r="A50" s="91">
        <f t="shared" si="0"/>
        <v>45</v>
      </c>
      <c r="B50" s="54" t="s">
        <v>1038</v>
      </c>
      <c r="C50" s="54" t="s">
        <v>370</v>
      </c>
      <c r="D50" s="54" t="s">
        <v>392</v>
      </c>
      <c r="E50" s="54" t="s">
        <v>398</v>
      </c>
      <c r="F50" s="54" t="s">
        <v>714</v>
      </c>
      <c r="G50" s="92">
        <f>IF(ISBLANK(Tableau3[[#This Row],[Points]]),"",RANK(Tableau3[[#This Row],[Points]],H:H))</f>
        <v>65</v>
      </c>
      <c r="H50" s="37">
        <v>103</v>
      </c>
      <c r="I50" s="40">
        <v>47</v>
      </c>
      <c r="J50" s="93">
        <f>IF(ISBLANK(I50),,VLOOKUP(I50,Classement_points[],2,FALSE)*Paramètres!$M$4)</f>
        <v>15</v>
      </c>
      <c r="K50" s="58">
        <v>33</v>
      </c>
      <c r="L50" s="93">
        <f>IF(ISBLANK(K50),,VLOOKUP(K50,Classement_points[],2,FALSE)*Paramètres!$M$5)</f>
        <v>22</v>
      </c>
      <c r="M50" s="57">
        <v>40</v>
      </c>
      <c r="N50" s="93">
        <f>IF(ISBLANK(M50),,VLOOKUP(M50,Classement_points[],2,FALSE)*Paramètres!$M$6)</f>
        <v>15</v>
      </c>
      <c r="O50" s="94">
        <f t="shared" si="1"/>
        <v>155</v>
      </c>
      <c r="P50" s="90">
        <f>COUNTA(Tableau3[[#This Row],[Points]],Tableau3[[#This Row],[Clt2]],Tableau3[[#This Row],[Clt4]],Tableau3[[#This Row],[Clt6]])</f>
        <v>4</v>
      </c>
    </row>
    <row r="51" spans="1:16" x14ac:dyDescent="0.35">
      <c r="A51" s="91">
        <f t="shared" si="0"/>
        <v>47</v>
      </c>
      <c r="B51" s="37" t="s">
        <v>3305</v>
      </c>
      <c r="C51" s="37" t="s">
        <v>143</v>
      </c>
      <c r="D51" s="37" t="s">
        <v>3166</v>
      </c>
      <c r="E51" s="37" t="s">
        <v>2912</v>
      </c>
      <c r="F51" s="52" t="s">
        <v>2957</v>
      </c>
      <c r="G51" s="92">
        <f>IF(ISBLANK(Tableau3[[#This Row],[Points]]),"",RANK(Tableau3[[#This Row],[Points]],H:H))</f>
        <v>62</v>
      </c>
      <c r="H51" s="37">
        <v>104</v>
      </c>
      <c r="I51" s="40">
        <v>49</v>
      </c>
      <c r="J51" s="93">
        <f>IF(ISBLANK(I51),,VLOOKUP(I51,Classement_points[],2,FALSE)*Paramètres!$M$4)</f>
        <v>15</v>
      </c>
      <c r="K51" s="58">
        <v>53</v>
      </c>
      <c r="L51" s="93">
        <f>IF(ISBLANK(K51),,VLOOKUP(K51,Classement_points[],2,FALSE)*Paramètres!$M$5)</f>
        <v>20</v>
      </c>
      <c r="M51" s="57">
        <v>44</v>
      </c>
      <c r="N51" s="93">
        <f>IF(ISBLANK(M51),,VLOOKUP(M51,Classement_points[],2,FALSE)*Paramètres!$M$6)</f>
        <v>15</v>
      </c>
      <c r="O51" s="94">
        <f t="shared" si="1"/>
        <v>154</v>
      </c>
      <c r="P51" s="90">
        <f>COUNTA(Tableau3[[#This Row],[Points]],Tableau3[[#This Row],[Clt2]],Tableau3[[#This Row],[Clt4]],Tableau3[[#This Row],[Clt6]])</f>
        <v>4</v>
      </c>
    </row>
    <row r="52" spans="1:16" x14ac:dyDescent="0.35">
      <c r="A52" s="91">
        <f t="shared" si="0"/>
        <v>47</v>
      </c>
      <c r="B52" s="54" t="s">
        <v>1051</v>
      </c>
      <c r="C52" s="54" t="s">
        <v>77</v>
      </c>
      <c r="D52" s="54" t="s">
        <v>408</v>
      </c>
      <c r="E52" s="54" t="s">
        <v>40</v>
      </c>
      <c r="F52" s="54" t="s">
        <v>714</v>
      </c>
      <c r="G52" s="92">
        <f>IF(ISBLANK(Tableau3[[#This Row],[Points]]),"",RANK(Tableau3[[#This Row],[Points]],H:H))</f>
        <v>62</v>
      </c>
      <c r="H52" s="37">
        <v>104</v>
      </c>
      <c r="I52" s="40">
        <v>52</v>
      </c>
      <c r="J52" s="93">
        <f>IF(ISBLANK(I52),,VLOOKUP(I52,Classement_points[],2,FALSE)*Paramètres!$M$4)</f>
        <v>15</v>
      </c>
      <c r="K52" s="58">
        <v>52</v>
      </c>
      <c r="L52" s="93">
        <f>IF(ISBLANK(K52),,VLOOKUP(K52,Classement_points[],2,FALSE)*Paramètres!$M$5)</f>
        <v>20</v>
      </c>
      <c r="M52" s="57">
        <v>50</v>
      </c>
      <c r="N52" s="93">
        <f>IF(ISBLANK(M52),,VLOOKUP(M52,Classement_points[],2,FALSE)*Paramètres!$M$6)</f>
        <v>15</v>
      </c>
      <c r="O52" s="94">
        <f t="shared" si="1"/>
        <v>154</v>
      </c>
      <c r="P52" s="90">
        <f>COUNTA(Tableau3[[#This Row],[Points]],Tableau3[[#This Row],[Clt2]],Tableau3[[#This Row],[Clt4]],Tableau3[[#This Row],[Clt6]])</f>
        <v>4</v>
      </c>
    </row>
    <row r="53" spans="1:16" x14ac:dyDescent="0.35">
      <c r="A53" s="91">
        <f t="shared" si="0"/>
        <v>47</v>
      </c>
      <c r="B53" s="37" t="s">
        <v>3282</v>
      </c>
      <c r="C53" s="37" t="s">
        <v>253</v>
      </c>
      <c r="D53" s="37" t="s">
        <v>3283</v>
      </c>
      <c r="E53" s="37" t="s">
        <v>2937</v>
      </c>
      <c r="F53" s="52" t="s">
        <v>2957</v>
      </c>
      <c r="G53" s="92" t="str">
        <f>IF(ISBLANK(Tableau3[[#This Row],[Points]]),"",RANK(Tableau3[[#This Row],[Points]],H:H))</f>
        <v/>
      </c>
      <c r="H53" s="37"/>
      <c r="I53" s="40">
        <v>9</v>
      </c>
      <c r="J53" s="93">
        <f>IF(ISBLANK(I53),,VLOOKUP(I53,Classement_points[],2,FALSE)*Paramètres!$M$4)</f>
        <v>60</v>
      </c>
      <c r="K53" s="58">
        <v>21</v>
      </c>
      <c r="L53" s="93">
        <f>IF(ISBLANK(K53),,VLOOKUP(K53,Classement_points[],2,FALSE)*Paramètres!$M$5)</f>
        <v>46</v>
      </c>
      <c r="M53" s="57">
        <v>13</v>
      </c>
      <c r="N53" s="93">
        <f>IF(ISBLANK(M53),,VLOOKUP(M53,Classement_points[],2,FALSE)*Paramètres!$M$6)</f>
        <v>48</v>
      </c>
      <c r="O53" s="94">
        <f t="shared" si="1"/>
        <v>154</v>
      </c>
      <c r="P53" s="90">
        <f>COUNTA(Tableau3[[#This Row],[Points]],Tableau3[[#This Row],[Clt2]],Tableau3[[#This Row],[Clt4]],Tableau3[[#This Row],[Clt6]])</f>
        <v>3</v>
      </c>
    </row>
    <row r="54" spans="1:16" x14ac:dyDescent="0.35">
      <c r="A54" s="91">
        <f t="shared" si="0"/>
        <v>50</v>
      </c>
      <c r="B54" s="54" t="s">
        <v>1045</v>
      </c>
      <c r="C54" s="54" t="s">
        <v>1046</v>
      </c>
      <c r="D54" s="54" t="s">
        <v>1047</v>
      </c>
      <c r="E54" s="54" t="s">
        <v>41</v>
      </c>
      <c r="F54" s="54" t="s">
        <v>714</v>
      </c>
      <c r="G54" s="92">
        <f>IF(ISBLANK(Tableau3[[#This Row],[Points]]),"",RANK(Tableau3[[#This Row],[Points]],H:H))</f>
        <v>10</v>
      </c>
      <c r="H54" s="37">
        <v>152</v>
      </c>
      <c r="I54" s="40"/>
      <c r="J54" s="93">
        <f>IF(ISBLANK(I54),,VLOOKUP(I54,Classement_points[],2,FALSE)*Paramètres!$M$4)</f>
        <v>0</v>
      </c>
      <c r="K54" s="58"/>
      <c r="L54" s="93">
        <f>IF(ISBLANK(K54),,VLOOKUP(K54,Classement_points[],2,FALSE)*Paramètres!$M$5)</f>
        <v>0</v>
      </c>
      <c r="M54" s="57"/>
      <c r="N54" s="93">
        <f>IF(ISBLANK(M54),,VLOOKUP(M54,Classement_points[],2,FALSE)*Paramètres!$M$6)</f>
        <v>0</v>
      </c>
      <c r="O54" s="94">
        <f t="shared" si="1"/>
        <v>152</v>
      </c>
      <c r="P54" s="90">
        <f>COUNTA(Tableau3[[#This Row],[Points]],Tableau3[[#This Row],[Clt2]],Tableau3[[#This Row],[Clt4]],Tableau3[[#This Row],[Clt6]])</f>
        <v>1</v>
      </c>
    </row>
    <row r="55" spans="1:16" x14ac:dyDescent="0.35">
      <c r="A55" s="91">
        <f t="shared" si="0"/>
        <v>51</v>
      </c>
      <c r="B55" s="54" t="s">
        <v>512</v>
      </c>
      <c r="C55" s="54" t="s">
        <v>221</v>
      </c>
      <c r="D55" s="54" t="s">
        <v>222</v>
      </c>
      <c r="E55" s="54" t="s">
        <v>40</v>
      </c>
      <c r="F55" s="54" t="s">
        <v>714</v>
      </c>
      <c r="G55" s="92">
        <f>IF(ISBLANK(Tableau3[[#This Row],[Points]]),"",RANK(Tableau3[[#This Row],[Points]],H:H))</f>
        <v>78</v>
      </c>
      <c r="H55" s="37">
        <v>99</v>
      </c>
      <c r="I55" s="40">
        <v>45</v>
      </c>
      <c r="J55" s="93">
        <f>IF(ISBLANK(I55),,VLOOKUP(I55,Classement_points[],2,FALSE)*Paramètres!$M$4)</f>
        <v>15</v>
      </c>
      <c r="K55" s="58">
        <v>39</v>
      </c>
      <c r="L55" s="93">
        <f>IF(ISBLANK(K55),,VLOOKUP(K55,Classement_points[],2,FALSE)*Paramètres!$M$5)</f>
        <v>20</v>
      </c>
      <c r="M55" s="57">
        <v>34</v>
      </c>
      <c r="N55" s="93">
        <f>IF(ISBLANK(M55),,VLOOKUP(M55,Classement_points[],2,FALSE)*Paramètres!$M$6)</f>
        <v>15</v>
      </c>
      <c r="O55" s="94">
        <f t="shared" si="1"/>
        <v>149</v>
      </c>
      <c r="P55" s="90">
        <f>COUNTA(Tableau3[[#This Row],[Points]],Tableau3[[#This Row],[Clt2]],Tableau3[[#This Row],[Clt4]],Tableau3[[#This Row],[Clt6]])</f>
        <v>4</v>
      </c>
    </row>
    <row r="56" spans="1:16" x14ac:dyDescent="0.35">
      <c r="A56" s="91">
        <f t="shared" si="0"/>
        <v>51</v>
      </c>
      <c r="B56" s="54" t="s">
        <v>1031</v>
      </c>
      <c r="C56" s="54" t="s">
        <v>77</v>
      </c>
      <c r="D56" s="54" t="s">
        <v>171</v>
      </c>
      <c r="E56" s="54" t="s">
        <v>380</v>
      </c>
      <c r="F56" s="54" t="s">
        <v>714</v>
      </c>
      <c r="G56" s="92">
        <f>IF(ISBLANK(Tableau3[[#This Row],[Points]]),"",RANK(Tableau3[[#This Row],[Points]],H:H))</f>
        <v>78</v>
      </c>
      <c r="H56" s="37">
        <v>99</v>
      </c>
      <c r="I56" s="40">
        <v>50</v>
      </c>
      <c r="J56" s="93">
        <f>IF(ISBLANK(I56),,VLOOKUP(I56,Classement_points[],2,FALSE)*Paramètres!$M$4)</f>
        <v>15</v>
      </c>
      <c r="K56" s="58">
        <v>51</v>
      </c>
      <c r="L56" s="93">
        <f>IF(ISBLANK(K56),,VLOOKUP(K56,Classement_points[],2,FALSE)*Paramètres!$M$5)</f>
        <v>20</v>
      </c>
      <c r="M56" s="57">
        <v>42</v>
      </c>
      <c r="N56" s="93">
        <f>IF(ISBLANK(M56),,VLOOKUP(M56,Classement_points[],2,FALSE)*Paramètres!$M$6)</f>
        <v>15</v>
      </c>
      <c r="O56" s="94">
        <f t="shared" si="1"/>
        <v>149</v>
      </c>
      <c r="P56" s="90">
        <f>COUNTA(Tableau3[[#This Row],[Points]],Tableau3[[#This Row],[Clt2]],Tableau3[[#This Row],[Clt4]],Tableau3[[#This Row],[Clt6]])</f>
        <v>4</v>
      </c>
    </row>
    <row r="57" spans="1:16" x14ac:dyDescent="0.35">
      <c r="A57" s="91">
        <f t="shared" si="0"/>
        <v>53</v>
      </c>
      <c r="B57" s="54" t="s">
        <v>1042</v>
      </c>
      <c r="C57" s="54" t="s">
        <v>349</v>
      </c>
      <c r="D57" s="54" t="s">
        <v>348</v>
      </c>
      <c r="E57" s="54" t="s">
        <v>14</v>
      </c>
      <c r="F57" s="54" t="s">
        <v>714</v>
      </c>
      <c r="G57" s="92">
        <f>IF(ISBLANK(Tableau3[[#This Row],[Points]]),"",RANK(Tableau3[[#This Row],[Points]],H:H))</f>
        <v>85</v>
      </c>
      <c r="H57" s="37">
        <v>95</v>
      </c>
      <c r="I57" s="40">
        <v>40</v>
      </c>
      <c r="J57" s="93">
        <f>IF(ISBLANK(I57),,VLOOKUP(I57,Classement_points[],2,FALSE)*Paramètres!$M$4)</f>
        <v>15</v>
      </c>
      <c r="K57" s="58">
        <v>45</v>
      </c>
      <c r="L57" s="93">
        <f>IF(ISBLANK(K57),,VLOOKUP(K57,Classement_points[],2,FALSE)*Paramètres!$M$5)</f>
        <v>20</v>
      </c>
      <c r="M57" s="57">
        <v>53</v>
      </c>
      <c r="N57" s="93">
        <f>IF(ISBLANK(M57),,VLOOKUP(M57,Classement_points[],2,FALSE)*Paramètres!$M$6)</f>
        <v>15</v>
      </c>
      <c r="O57" s="94">
        <f t="shared" si="1"/>
        <v>145</v>
      </c>
      <c r="P57" s="90">
        <f>COUNTA(Tableau3[[#This Row],[Points]],Tableau3[[#This Row],[Clt2]],Tableau3[[#This Row],[Clt4]],Tableau3[[#This Row],[Clt6]])</f>
        <v>4</v>
      </c>
    </row>
    <row r="58" spans="1:16" x14ac:dyDescent="0.35">
      <c r="A58" s="91">
        <f t="shared" si="0"/>
        <v>54</v>
      </c>
      <c r="B58" s="54" t="s">
        <v>1021</v>
      </c>
      <c r="C58" s="54" t="s">
        <v>277</v>
      </c>
      <c r="D58" s="54" t="s">
        <v>317</v>
      </c>
      <c r="E58" s="54" t="s">
        <v>398</v>
      </c>
      <c r="F58" s="54" t="s">
        <v>714</v>
      </c>
      <c r="G58" s="92">
        <f>IF(ISBLANK(Tableau3[[#This Row],[Points]]),"",RANK(Tableau3[[#This Row],[Points]],H:H))</f>
        <v>56</v>
      </c>
      <c r="H58" s="37">
        <v>108</v>
      </c>
      <c r="I58" s="40">
        <v>35</v>
      </c>
      <c r="J58" s="93">
        <f>IF(ISBLANK(I58),,VLOOKUP(I58,Classement_points[],2,FALSE)*Paramètres!$M$4)</f>
        <v>15</v>
      </c>
      <c r="K58" s="58">
        <v>36</v>
      </c>
      <c r="L58" s="93">
        <f>IF(ISBLANK(K58),,VLOOKUP(K58,Classement_points[],2,FALSE)*Paramètres!$M$5)</f>
        <v>20</v>
      </c>
      <c r="M58" s="57"/>
      <c r="N58" s="93">
        <f>IF(ISBLANK(M58),,VLOOKUP(M58,Classement_points[],2,FALSE)*Paramètres!$M$6)</f>
        <v>0</v>
      </c>
      <c r="O58" s="94">
        <f t="shared" si="1"/>
        <v>143</v>
      </c>
      <c r="P58" s="90">
        <f>COUNTA(Tableau3[[#This Row],[Points]],Tableau3[[#This Row],[Clt2]],Tableau3[[#This Row],[Clt4]],Tableau3[[#This Row],[Clt6]])</f>
        <v>3</v>
      </c>
    </row>
    <row r="59" spans="1:16" x14ac:dyDescent="0.35">
      <c r="A59" s="91">
        <f t="shared" si="0"/>
        <v>55</v>
      </c>
      <c r="B59" s="54" t="s">
        <v>1024</v>
      </c>
      <c r="C59" s="54" t="s">
        <v>118</v>
      </c>
      <c r="D59" s="54" t="s">
        <v>1025</v>
      </c>
      <c r="E59" s="54" t="s">
        <v>41</v>
      </c>
      <c r="F59" s="54" t="s">
        <v>714</v>
      </c>
      <c r="G59" s="92">
        <f>IF(ISBLANK(Tableau3[[#This Row],[Points]]),"",RANK(Tableau3[[#This Row],[Points]],H:H))</f>
        <v>22</v>
      </c>
      <c r="H59" s="37">
        <v>141</v>
      </c>
      <c r="I59" s="40"/>
      <c r="J59" s="93">
        <f>IF(ISBLANK(I59),,VLOOKUP(I59,Classement_points[],2,FALSE)*Paramètres!$M$4)</f>
        <v>0</v>
      </c>
      <c r="K59" s="58"/>
      <c r="L59" s="93">
        <f>IF(ISBLANK(K59),,VLOOKUP(K59,Classement_points[],2,FALSE)*Paramètres!$M$5)</f>
        <v>0</v>
      </c>
      <c r="M59" s="57"/>
      <c r="N59" s="93">
        <f>IF(ISBLANK(M59),,VLOOKUP(M59,Classement_points[],2,FALSE)*Paramètres!$M$6)</f>
        <v>0</v>
      </c>
      <c r="O59" s="94">
        <f t="shared" si="1"/>
        <v>141</v>
      </c>
      <c r="P59" s="90">
        <f>COUNTA(Tableau3[[#This Row],[Points]],Tableau3[[#This Row],[Clt2]],Tableau3[[#This Row],[Clt4]],Tableau3[[#This Row],[Clt6]])</f>
        <v>1</v>
      </c>
    </row>
    <row r="60" spans="1:16" x14ac:dyDescent="0.35">
      <c r="A60" s="91">
        <f t="shared" si="0"/>
        <v>56</v>
      </c>
      <c r="B60" s="37" t="s">
        <v>1970</v>
      </c>
      <c r="C60" s="37" t="s">
        <v>1305</v>
      </c>
      <c r="D60" s="37" t="s">
        <v>1971</v>
      </c>
      <c r="E60" s="52" t="s">
        <v>671</v>
      </c>
      <c r="F60" s="52" t="s">
        <v>648</v>
      </c>
      <c r="G60" s="92">
        <f>IF(ISBLANK(Tableau3[[#This Row],[Points]]),"",RANK(Tableau3[[#This Row],[Points]],H:H))</f>
        <v>36</v>
      </c>
      <c r="H60" s="37">
        <v>124</v>
      </c>
      <c r="I60" s="40"/>
      <c r="J60" s="93">
        <f>IF(ISBLANK(I60),,VLOOKUP(I60,Classement_points[],2,FALSE)*Paramètres!$M$4)</f>
        <v>0</v>
      </c>
      <c r="K60" s="58"/>
      <c r="L60" s="93">
        <f>IF(ISBLANK(K60),,VLOOKUP(K60,Classement_points[],2,FALSE)*Paramètres!$M$5)</f>
        <v>0</v>
      </c>
      <c r="M60" s="57">
        <v>36</v>
      </c>
      <c r="N60" s="93">
        <f>IF(ISBLANK(M60),,VLOOKUP(M60,Classement_points[],2,FALSE)*Paramètres!$M$6)</f>
        <v>15</v>
      </c>
      <c r="O60" s="94">
        <f t="shared" si="1"/>
        <v>139</v>
      </c>
      <c r="P60" s="90">
        <f>COUNTA(Tableau3[[#This Row],[Points]],Tableau3[[#This Row],[Clt2]],Tableau3[[#This Row],[Clt4]],Tableau3[[#This Row],[Clt6]])</f>
        <v>2</v>
      </c>
    </row>
    <row r="61" spans="1:16" x14ac:dyDescent="0.35">
      <c r="A61" s="91">
        <f t="shared" si="0"/>
        <v>56</v>
      </c>
      <c r="B61" s="37" t="s">
        <v>4166</v>
      </c>
      <c r="C61" s="37" t="s">
        <v>4167</v>
      </c>
      <c r="D61" s="37" t="s">
        <v>4168</v>
      </c>
      <c r="E61" s="37" t="s">
        <v>4046</v>
      </c>
      <c r="F61" s="52" t="s">
        <v>2956</v>
      </c>
      <c r="G61" s="92">
        <f>IF(ISBLANK(Tableau3[[#This Row],[Points]]),"",RANK(Tableau3[[#This Row],[Points]],H:H))</f>
        <v>91</v>
      </c>
      <c r="H61" s="37">
        <v>89</v>
      </c>
      <c r="I61" s="40">
        <v>46</v>
      </c>
      <c r="J61" s="93">
        <f>IF(ISBLANK(I61),,VLOOKUP(I61,Classement_points[],2,FALSE)*Paramètres!$M$4)</f>
        <v>15</v>
      </c>
      <c r="K61" s="58">
        <v>65</v>
      </c>
      <c r="L61" s="93">
        <f>IF(ISBLANK(K61),,VLOOKUP(K61,Classement_points[],2,FALSE)*Paramètres!$M$5)</f>
        <v>20</v>
      </c>
      <c r="M61" s="57">
        <v>45</v>
      </c>
      <c r="N61" s="93">
        <f>IF(ISBLANK(M61),,VLOOKUP(M61,Classement_points[],2,FALSE)*Paramètres!$M$6)</f>
        <v>15</v>
      </c>
      <c r="O61" s="94">
        <f t="shared" si="1"/>
        <v>139</v>
      </c>
      <c r="P61" s="90">
        <f>COUNTA(Tableau3[[#This Row],[Points]],Tableau3[[#This Row],[Clt2]],Tableau3[[#This Row],[Clt4]],Tableau3[[#This Row],[Clt6]])</f>
        <v>4</v>
      </c>
    </row>
    <row r="62" spans="1:16" x14ac:dyDescent="0.35">
      <c r="A62" s="91">
        <f t="shared" si="0"/>
        <v>58</v>
      </c>
      <c r="B62" s="37" t="s">
        <v>4464</v>
      </c>
      <c r="C62" s="37" t="s">
        <v>4011</v>
      </c>
      <c r="D62" s="37" t="s">
        <v>124</v>
      </c>
      <c r="E62" s="37" t="s">
        <v>3992</v>
      </c>
      <c r="F62" s="52" t="s">
        <v>2956</v>
      </c>
      <c r="G62" s="92">
        <f>IF(ISBLANK(Tableau3[[#This Row],[Points]]),"",RANK(Tableau3[[#This Row],[Points]],H:H))</f>
        <v>65</v>
      </c>
      <c r="H62" s="37">
        <v>103</v>
      </c>
      <c r="I62" s="40">
        <v>41</v>
      </c>
      <c r="J62" s="93">
        <f>IF(ISBLANK(I62),,VLOOKUP(I62,Classement_points[],2,FALSE)*Paramètres!$M$4)</f>
        <v>15</v>
      </c>
      <c r="K62" s="58">
        <v>48</v>
      </c>
      <c r="L62" s="93">
        <f>IF(ISBLANK(K62),,VLOOKUP(K62,Classement_points[],2,FALSE)*Paramètres!$M$5)</f>
        <v>20</v>
      </c>
      <c r="M62" s="57"/>
      <c r="N62" s="93">
        <f>IF(ISBLANK(M62),,VLOOKUP(M62,Classement_points[],2,FALSE)*Paramètres!$M$6)</f>
        <v>0</v>
      </c>
      <c r="O62" s="94">
        <f t="shared" si="1"/>
        <v>138</v>
      </c>
      <c r="P62" s="90">
        <f>COUNTA(Tableau3[[#This Row],[Points]],Tableau3[[#This Row],[Clt2]],Tableau3[[#This Row],[Clt4]],Tableau3[[#This Row],[Clt6]])</f>
        <v>3</v>
      </c>
    </row>
    <row r="63" spans="1:16" x14ac:dyDescent="0.35">
      <c r="A63" s="91">
        <f t="shared" si="0"/>
        <v>59</v>
      </c>
      <c r="B63" s="37" t="s">
        <v>4421</v>
      </c>
      <c r="C63" s="37" t="s">
        <v>93</v>
      </c>
      <c r="D63" s="37" t="s">
        <v>3691</v>
      </c>
      <c r="E63" s="37" t="s">
        <v>4046</v>
      </c>
      <c r="F63" s="52" t="s">
        <v>2956</v>
      </c>
      <c r="G63" s="92">
        <f>IF(ISBLANK(Tableau3[[#This Row],[Points]]),"",RANK(Tableau3[[#This Row],[Points]],H:H))</f>
        <v>68</v>
      </c>
      <c r="H63" s="37">
        <v>102</v>
      </c>
      <c r="I63" s="40">
        <v>56</v>
      </c>
      <c r="J63" s="93">
        <f>IF(ISBLANK(I63),,VLOOKUP(I63,Classement_points[],2,FALSE)*Paramètres!$M$4)</f>
        <v>15</v>
      </c>
      <c r="K63" s="58">
        <v>59</v>
      </c>
      <c r="L63" s="93">
        <f>IF(ISBLANK(K63),,VLOOKUP(K63,Classement_points[],2,FALSE)*Paramètres!$M$5)</f>
        <v>20</v>
      </c>
      <c r="M63" s="57"/>
      <c r="N63" s="93">
        <f>IF(ISBLANK(M63),,VLOOKUP(M63,Classement_points[],2,FALSE)*Paramètres!$M$6)</f>
        <v>0</v>
      </c>
      <c r="O63" s="94">
        <f t="shared" si="1"/>
        <v>137</v>
      </c>
      <c r="P63" s="90">
        <f>COUNTA(Tableau3[[#This Row],[Points]],Tableau3[[#This Row],[Clt2]],Tableau3[[#This Row],[Clt4]],Tableau3[[#This Row],[Clt6]])</f>
        <v>3</v>
      </c>
    </row>
    <row r="64" spans="1:16" x14ac:dyDescent="0.35">
      <c r="A64" s="91">
        <f t="shared" si="0"/>
        <v>59</v>
      </c>
      <c r="B64" s="37" t="s">
        <v>3359</v>
      </c>
      <c r="C64" s="37" t="s">
        <v>73</v>
      </c>
      <c r="D64" s="37" t="s">
        <v>3360</v>
      </c>
      <c r="E64" s="37" t="s">
        <v>2912</v>
      </c>
      <c r="F64" s="52" t="s">
        <v>2957</v>
      </c>
      <c r="G64" s="92">
        <f>IF(ISBLANK(Tableau3[[#This Row],[Points]]),"",RANK(Tableau3[[#This Row],[Points]],H:H))</f>
        <v>95</v>
      </c>
      <c r="H64" s="37">
        <v>87</v>
      </c>
      <c r="I64" s="40">
        <v>63</v>
      </c>
      <c r="J64" s="93">
        <f>IF(ISBLANK(I64),,VLOOKUP(I64,Classement_points[],2,FALSE)*Paramètres!$M$4)</f>
        <v>15</v>
      </c>
      <c r="K64" s="58">
        <v>68</v>
      </c>
      <c r="L64" s="93">
        <f>IF(ISBLANK(K64),,VLOOKUP(K64,Classement_points[],2,FALSE)*Paramètres!$M$5)</f>
        <v>20</v>
      </c>
      <c r="M64" s="57">
        <v>62</v>
      </c>
      <c r="N64" s="93">
        <f>IF(ISBLANK(M64),,VLOOKUP(M64,Classement_points[],2,FALSE)*Paramètres!$M$6)</f>
        <v>15</v>
      </c>
      <c r="O64" s="94">
        <f t="shared" si="1"/>
        <v>137</v>
      </c>
      <c r="P64" s="90">
        <f>COUNTA(Tableau3[[#This Row],[Points]],Tableau3[[#This Row],[Clt2]],Tableau3[[#This Row],[Clt4]],Tableau3[[#This Row],[Clt6]])</f>
        <v>4</v>
      </c>
    </row>
    <row r="65" spans="1:16" x14ac:dyDescent="0.35">
      <c r="A65" s="91">
        <f t="shared" si="0"/>
        <v>61</v>
      </c>
      <c r="B65" s="54" t="s">
        <v>996</v>
      </c>
      <c r="C65" s="54" t="s">
        <v>212</v>
      </c>
      <c r="D65" s="54" t="s">
        <v>213</v>
      </c>
      <c r="E65" s="54" t="s">
        <v>37</v>
      </c>
      <c r="F65" s="54" t="s">
        <v>714</v>
      </c>
      <c r="G65" s="92">
        <f>IF(ISBLANK(Tableau3[[#This Row],[Points]]),"",RANK(Tableau3[[#This Row],[Points]],H:H))</f>
        <v>43</v>
      </c>
      <c r="H65" s="37">
        <v>121</v>
      </c>
      <c r="I65" s="40"/>
      <c r="J65" s="93">
        <f>IF(ISBLANK(I65),,VLOOKUP(I65,Classement_points[],2,FALSE)*Paramètres!$M$4)</f>
        <v>0</v>
      </c>
      <c r="K65" s="58"/>
      <c r="L65" s="93">
        <f>IF(ISBLANK(K65),,VLOOKUP(K65,Classement_points[],2,FALSE)*Paramètres!$M$5)</f>
        <v>0</v>
      </c>
      <c r="M65" s="57">
        <v>55</v>
      </c>
      <c r="N65" s="93">
        <f>IF(ISBLANK(M65),,VLOOKUP(M65,Classement_points[],2,FALSE)*Paramètres!$M$6)</f>
        <v>15</v>
      </c>
      <c r="O65" s="94">
        <f t="shared" si="1"/>
        <v>136</v>
      </c>
      <c r="P65" s="90">
        <f>COUNTA(Tableau3[[#This Row],[Points]],Tableau3[[#This Row],[Clt2]],Tableau3[[#This Row],[Clt4]],Tableau3[[#This Row],[Clt6]])</f>
        <v>2</v>
      </c>
    </row>
    <row r="66" spans="1:16" x14ac:dyDescent="0.35">
      <c r="A66" s="91">
        <f t="shared" si="0"/>
        <v>61</v>
      </c>
      <c r="B66" s="37" t="s">
        <v>1975</v>
      </c>
      <c r="C66" s="37" t="s">
        <v>227</v>
      </c>
      <c r="D66" s="37" t="s">
        <v>107</v>
      </c>
      <c r="E66" s="52" t="s">
        <v>678</v>
      </c>
      <c r="F66" s="52" t="s">
        <v>648</v>
      </c>
      <c r="G66" s="92">
        <f>IF(ISBLANK(Tableau3[[#This Row],[Points]]),"",RANK(Tableau3[[#This Row],[Points]],H:H))</f>
        <v>70</v>
      </c>
      <c r="H66" s="37">
        <v>101</v>
      </c>
      <c r="I66" s="40"/>
      <c r="J66" s="93">
        <f>IF(ISBLANK(I66),,VLOOKUP(I66,Classement_points[],2,FALSE)*Paramètres!$M$4)</f>
        <v>0</v>
      </c>
      <c r="K66" s="58">
        <v>43</v>
      </c>
      <c r="L66" s="93">
        <f>IF(ISBLANK(K66),,VLOOKUP(K66,Classement_points[],2,FALSE)*Paramètres!$M$5)</f>
        <v>20</v>
      </c>
      <c r="M66" s="57">
        <v>43</v>
      </c>
      <c r="N66" s="93">
        <f>IF(ISBLANK(M66),,VLOOKUP(M66,Classement_points[],2,FALSE)*Paramètres!$M$6)</f>
        <v>15</v>
      </c>
      <c r="O66" s="94">
        <f t="shared" si="1"/>
        <v>136</v>
      </c>
      <c r="P66" s="90">
        <f>COUNTA(Tableau3[[#This Row],[Points]],Tableau3[[#This Row],[Clt2]],Tableau3[[#This Row],[Clt4]],Tableau3[[#This Row],[Clt6]])</f>
        <v>3</v>
      </c>
    </row>
    <row r="67" spans="1:16" x14ac:dyDescent="0.35">
      <c r="A67" s="91">
        <f t="shared" si="0"/>
        <v>63</v>
      </c>
      <c r="B67" s="37" t="s">
        <v>2030</v>
      </c>
      <c r="C67" s="37" t="s">
        <v>2031</v>
      </c>
      <c r="D67" s="37" t="s">
        <v>2032</v>
      </c>
      <c r="E67" s="52" t="s">
        <v>677</v>
      </c>
      <c r="F67" s="52" t="s">
        <v>648</v>
      </c>
      <c r="G67" s="92">
        <f>IF(ISBLANK(Tableau3[[#This Row],[Points]]),"",RANK(Tableau3[[#This Row],[Points]],H:H))</f>
        <v>52</v>
      </c>
      <c r="H67" s="37">
        <v>114</v>
      </c>
      <c r="I67" s="40"/>
      <c r="J67" s="93">
        <f>IF(ISBLANK(I67),,VLOOKUP(I67,Classement_points[],2,FALSE)*Paramètres!$M$4)</f>
        <v>0</v>
      </c>
      <c r="K67" s="58">
        <v>42</v>
      </c>
      <c r="L67" s="93">
        <f>IF(ISBLANK(K67),,VLOOKUP(K67,Classement_points[],2,FALSE)*Paramètres!$M$5)</f>
        <v>20</v>
      </c>
      <c r="M67" s="57"/>
      <c r="N67" s="93">
        <f>IF(ISBLANK(M67),,VLOOKUP(M67,Classement_points[],2,FALSE)*Paramètres!$M$6)</f>
        <v>0</v>
      </c>
      <c r="O67" s="94">
        <f t="shared" si="1"/>
        <v>134</v>
      </c>
      <c r="P67" s="90">
        <f>COUNTA(Tableau3[[#This Row],[Points]],Tableau3[[#This Row],[Clt2]],Tableau3[[#This Row],[Clt4]],Tableau3[[#This Row],[Clt6]])</f>
        <v>2</v>
      </c>
    </row>
    <row r="68" spans="1:16" x14ac:dyDescent="0.35">
      <c r="A68" s="91">
        <f t="shared" si="0"/>
        <v>64</v>
      </c>
      <c r="B68" s="37" t="s">
        <v>2014</v>
      </c>
      <c r="C68" s="37" t="s">
        <v>1921</v>
      </c>
      <c r="D68" s="37" t="s">
        <v>2015</v>
      </c>
      <c r="E68" s="52" t="s">
        <v>659</v>
      </c>
      <c r="F68" s="52" t="s">
        <v>648</v>
      </c>
      <c r="G68" s="92">
        <f>IF(ISBLANK(Tableau3[[#This Row],[Points]]),"",RANK(Tableau3[[#This Row],[Points]],H:H))</f>
        <v>30</v>
      </c>
      <c r="H68" s="37">
        <v>133</v>
      </c>
      <c r="I68" s="40"/>
      <c r="J68" s="93">
        <f>IF(ISBLANK(I68),,VLOOKUP(I68,Classement_points[],2,FALSE)*Paramètres!$M$4)</f>
        <v>0</v>
      </c>
      <c r="K68" s="58"/>
      <c r="L68" s="93">
        <f>IF(ISBLANK(K68),,VLOOKUP(K68,Classement_points[],2,FALSE)*Paramètres!$M$5)</f>
        <v>0</v>
      </c>
      <c r="M68" s="57"/>
      <c r="N68" s="93">
        <f>IF(ISBLANK(M68),,VLOOKUP(M68,Classement_points[],2,FALSE)*Paramètres!$M$6)</f>
        <v>0</v>
      </c>
      <c r="O68" s="94">
        <f t="shared" si="1"/>
        <v>133</v>
      </c>
      <c r="P68" s="90">
        <f>COUNTA(Tableau3[[#This Row],[Points]],Tableau3[[#This Row],[Clt2]],Tableau3[[#This Row],[Clt4]],Tableau3[[#This Row],[Clt6]])</f>
        <v>1</v>
      </c>
    </row>
    <row r="69" spans="1:16" x14ac:dyDescent="0.35">
      <c r="A69" s="91">
        <f t="shared" ref="A69:A132" si="2">RANK(O69,O:O)</f>
        <v>64</v>
      </c>
      <c r="B69" s="37" t="s">
        <v>4472</v>
      </c>
      <c r="C69" s="37" t="s">
        <v>1305</v>
      </c>
      <c r="D69" s="37" t="s">
        <v>4473</v>
      </c>
      <c r="E69" s="37" t="s">
        <v>4017</v>
      </c>
      <c r="F69" s="52" t="s">
        <v>2956</v>
      </c>
      <c r="G69" s="92">
        <f>IF(ISBLANK(Tableau3[[#This Row],[Points]]),"",RANK(Tableau3[[#This Row],[Points]],H:H))</f>
        <v>49</v>
      </c>
      <c r="H69" s="37">
        <v>118</v>
      </c>
      <c r="I69" s="40"/>
      <c r="J69" s="93">
        <f>IF(ISBLANK(I69),,VLOOKUP(I69,Classement_points[],2,FALSE)*Paramètres!$M$4)</f>
        <v>0</v>
      </c>
      <c r="K69" s="58"/>
      <c r="L69" s="93">
        <f>IF(ISBLANK(K69),,VLOOKUP(K69,Classement_points[],2,FALSE)*Paramètres!$M$5)</f>
        <v>0</v>
      </c>
      <c r="M69" s="57">
        <v>37</v>
      </c>
      <c r="N69" s="93">
        <f>IF(ISBLANK(M69),,VLOOKUP(M69,Classement_points[],2,FALSE)*Paramètres!$M$6)</f>
        <v>15</v>
      </c>
      <c r="O69" s="94">
        <f t="shared" ref="O69:O132" si="3">H69+J69+L69+N69</f>
        <v>133</v>
      </c>
      <c r="P69" s="90">
        <f>COUNTA(Tableau3[[#This Row],[Points]],Tableau3[[#This Row],[Clt2]],Tableau3[[#This Row],[Clt4]],Tableau3[[#This Row],[Clt6]])</f>
        <v>2</v>
      </c>
    </row>
    <row r="70" spans="1:16" x14ac:dyDescent="0.35">
      <c r="A70" s="91">
        <f t="shared" si="2"/>
        <v>66</v>
      </c>
      <c r="B70" s="37" t="s">
        <v>2040</v>
      </c>
      <c r="C70" s="37" t="s">
        <v>153</v>
      </c>
      <c r="D70" s="37" t="s">
        <v>2041</v>
      </c>
      <c r="E70" s="52" t="s">
        <v>711</v>
      </c>
      <c r="F70" s="52" t="s">
        <v>648</v>
      </c>
      <c r="G70" s="92">
        <f>IF(ISBLANK(Tableau3[[#This Row],[Points]]),"",RANK(Tableau3[[#This Row],[Points]],H:H))</f>
        <v>70</v>
      </c>
      <c r="H70" s="37">
        <v>101</v>
      </c>
      <c r="I70" s="40">
        <v>55</v>
      </c>
      <c r="J70" s="93">
        <f>IF(ISBLANK(I70),,VLOOKUP(I70,Classement_points[],2,FALSE)*Paramètres!$M$4)</f>
        <v>15</v>
      </c>
      <c r="K70" s="58"/>
      <c r="L70" s="93">
        <f>IF(ISBLANK(K70),,VLOOKUP(K70,Classement_points[],2,FALSE)*Paramètres!$M$5)</f>
        <v>0</v>
      </c>
      <c r="M70" s="57">
        <v>56</v>
      </c>
      <c r="N70" s="93">
        <f>IF(ISBLANK(M70),,VLOOKUP(M70,Classement_points[],2,FALSE)*Paramètres!$M$6)</f>
        <v>15</v>
      </c>
      <c r="O70" s="94">
        <f t="shared" si="3"/>
        <v>131</v>
      </c>
      <c r="P70" s="90">
        <f>COUNTA(Tableau3[[#This Row],[Points]],Tableau3[[#This Row],[Clt2]],Tableau3[[#This Row],[Clt4]],Tableau3[[#This Row],[Clt6]])</f>
        <v>3</v>
      </c>
    </row>
    <row r="71" spans="1:16" x14ac:dyDescent="0.35">
      <c r="A71" s="91">
        <f t="shared" si="2"/>
        <v>67</v>
      </c>
      <c r="B71" s="37" t="s">
        <v>2025</v>
      </c>
      <c r="C71" s="37" t="s">
        <v>139</v>
      </c>
      <c r="D71" s="37" t="s">
        <v>1383</v>
      </c>
      <c r="E71" s="52" t="s">
        <v>691</v>
      </c>
      <c r="F71" s="52" t="s">
        <v>648</v>
      </c>
      <c r="G71" s="92">
        <f>IF(ISBLANK(Tableau3[[#This Row],[Points]]),"",RANK(Tableau3[[#This Row],[Points]],H:H))</f>
        <v>33</v>
      </c>
      <c r="H71" s="37">
        <v>130</v>
      </c>
      <c r="I71" s="40"/>
      <c r="J71" s="93">
        <f>IF(ISBLANK(I71),,VLOOKUP(I71,Classement_points[],2,FALSE)*Paramètres!$M$4)</f>
        <v>0</v>
      </c>
      <c r="K71" s="58">
        <v>0</v>
      </c>
      <c r="L71" s="93">
        <f>IF(ISBLANK(K71),,VLOOKUP(K71,Classement_points[],2,FALSE)*Paramètres!$M$5)</f>
        <v>0</v>
      </c>
      <c r="M71" s="57"/>
      <c r="N71" s="93">
        <f>IF(ISBLANK(M71),,VLOOKUP(M71,Classement_points[],2,FALSE)*Paramètres!$M$6)</f>
        <v>0</v>
      </c>
      <c r="O71" s="94">
        <f t="shared" si="3"/>
        <v>130</v>
      </c>
      <c r="P71" s="90">
        <f>COUNTA(Tableau3[[#This Row],[Points]],Tableau3[[#This Row],[Clt2]],Tableau3[[#This Row],[Clt4]],Tableau3[[#This Row],[Clt6]])</f>
        <v>2</v>
      </c>
    </row>
    <row r="72" spans="1:16" x14ac:dyDescent="0.35">
      <c r="A72" s="91">
        <f t="shared" si="2"/>
        <v>67</v>
      </c>
      <c r="B72" s="37" t="s">
        <v>4164</v>
      </c>
      <c r="C72" s="37" t="s">
        <v>278</v>
      </c>
      <c r="D72" s="37" t="s">
        <v>4165</v>
      </c>
      <c r="E72" s="37" t="s">
        <v>4046</v>
      </c>
      <c r="F72" s="52" t="s">
        <v>2956</v>
      </c>
      <c r="G72" s="92">
        <f>IF(ISBLANK(Tableau3[[#This Row],[Points]]),"",RANK(Tableau3[[#This Row],[Points]],H:H))</f>
        <v>85</v>
      </c>
      <c r="H72" s="37">
        <v>95</v>
      </c>
      <c r="I72" s="40">
        <v>0</v>
      </c>
      <c r="J72" s="93">
        <f>IF(ISBLANK(I72),,VLOOKUP(I72,Classement_points[],2,FALSE)*Paramètres!$M$4)</f>
        <v>0</v>
      </c>
      <c r="K72" s="58">
        <v>54</v>
      </c>
      <c r="L72" s="93">
        <f>IF(ISBLANK(K72),,VLOOKUP(K72,Classement_points[],2,FALSE)*Paramètres!$M$5)</f>
        <v>20</v>
      </c>
      <c r="M72" s="57">
        <v>49</v>
      </c>
      <c r="N72" s="93">
        <f>IF(ISBLANK(M72),,VLOOKUP(M72,Classement_points[],2,FALSE)*Paramètres!$M$6)</f>
        <v>15</v>
      </c>
      <c r="O72" s="94">
        <f t="shared" si="3"/>
        <v>130</v>
      </c>
      <c r="P72" s="90">
        <f>COUNTA(Tableau3[[#This Row],[Points]],Tableau3[[#This Row],[Clt2]],Tableau3[[#This Row],[Clt4]],Tableau3[[#This Row],[Clt6]])</f>
        <v>4</v>
      </c>
    </row>
    <row r="73" spans="1:16" x14ac:dyDescent="0.35">
      <c r="A73" s="91">
        <f t="shared" si="2"/>
        <v>69</v>
      </c>
      <c r="B73" s="37" t="s">
        <v>1961</v>
      </c>
      <c r="C73" s="37" t="s">
        <v>737</v>
      </c>
      <c r="D73" s="37" t="s">
        <v>1962</v>
      </c>
      <c r="E73" s="52" t="s">
        <v>680</v>
      </c>
      <c r="F73" s="52" t="s">
        <v>648</v>
      </c>
      <c r="G73" s="92">
        <f>IF(ISBLANK(Tableau3[[#This Row],[Points]]),"",RANK(Tableau3[[#This Row],[Points]],H:H))</f>
        <v>60</v>
      </c>
      <c r="H73" s="37">
        <v>105</v>
      </c>
      <c r="I73" s="40"/>
      <c r="J73" s="93">
        <f>IF(ISBLANK(I73),,VLOOKUP(I73,Classement_points[],2,FALSE)*Paramètres!$M$4)</f>
        <v>0</v>
      </c>
      <c r="K73" s="58">
        <v>60</v>
      </c>
      <c r="L73" s="93">
        <f>IF(ISBLANK(K73),,VLOOKUP(K73,Classement_points[],2,FALSE)*Paramètres!$M$5)</f>
        <v>20</v>
      </c>
      <c r="M73" s="57"/>
      <c r="N73" s="93">
        <f>IF(ISBLANK(M73),,VLOOKUP(M73,Classement_points[],2,FALSE)*Paramètres!$M$6)</f>
        <v>0</v>
      </c>
      <c r="O73" s="94">
        <f t="shared" si="3"/>
        <v>125</v>
      </c>
      <c r="P73" s="90">
        <f>COUNTA(Tableau3[[#This Row],[Points]],Tableau3[[#This Row],[Clt2]],Tableau3[[#This Row],[Clt4]],Tableau3[[#This Row],[Clt6]])</f>
        <v>2</v>
      </c>
    </row>
    <row r="74" spans="1:16" x14ac:dyDescent="0.35">
      <c r="A74" s="91">
        <f t="shared" si="2"/>
        <v>70</v>
      </c>
      <c r="B74" s="37" t="s">
        <v>3343</v>
      </c>
      <c r="C74" s="37" t="s">
        <v>1333</v>
      </c>
      <c r="D74" s="37" t="s">
        <v>3344</v>
      </c>
      <c r="E74" s="37" t="s">
        <v>2929</v>
      </c>
      <c r="F74" s="52" t="s">
        <v>2957</v>
      </c>
      <c r="G74" s="92">
        <f>IF(ISBLANK(Tableau3[[#This Row],[Points]]),"",RANK(Tableau3[[#This Row],[Points]],H:H))</f>
        <v>39</v>
      </c>
      <c r="H74" s="37">
        <v>123</v>
      </c>
      <c r="I74" s="40"/>
      <c r="J74" s="93">
        <f>IF(ISBLANK(I74),,VLOOKUP(I74,Classement_points[],2,FALSE)*Paramètres!$M$4)</f>
        <v>0</v>
      </c>
      <c r="K74" s="58"/>
      <c r="L74" s="93">
        <f>IF(ISBLANK(K74),,VLOOKUP(K74,Classement_points[],2,FALSE)*Paramètres!$M$5)</f>
        <v>0</v>
      </c>
      <c r="M74" s="57"/>
      <c r="N74" s="93">
        <f>IF(ISBLANK(M74),,VLOOKUP(M74,Classement_points[],2,FALSE)*Paramètres!$M$6)</f>
        <v>0</v>
      </c>
      <c r="O74" s="94">
        <f t="shared" si="3"/>
        <v>123</v>
      </c>
      <c r="P74" s="90">
        <f>COUNTA(Tableau3[[#This Row],[Points]],Tableau3[[#This Row],[Clt2]],Tableau3[[#This Row],[Clt4]],Tableau3[[#This Row],[Clt6]])</f>
        <v>1</v>
      </c>
    </row>
    <row r="75" spans="1:16" x14ac:dyDescent="0.35">
      <c r="A75" s="91">
        <f t="shared" si="2"/>
        <v>71</v>
      </c>
      <c r="B75" s="37" t="s">
        <v>4420</v>
      </c>
      <c r="C75" s="37" t="s">
        <v>73</v>
      </c>
      <c r="D75" s="37" t="s">
        <v>1257</v>
      </c>
      <c r="E75" s="37" t="s">
        <v>3936</v>
      </c>
      <c r="F75" s="52" t="s">
        <v>2956</v>
      </c>
      <c r="G75" s="92">
        <f>IF(ISBLANK(Tableau3[[#This Row],[Points]]),"",RANK(Tableau3[[#This Row],[Points]],H:H))</f>
        <v>45</v>
      </c>
      <c r="H75" s="37">
        <v>120</v>
      </c>
      <c r="I75" s="40"/>
      <c r="J75" s="93">
        <f>IF(ISBLANK(I75),,VLOOKUP(I75,Classement_points[],2,FALSE)*Paramètres!$M$4)</f>
        <v>0</v>
      </c>
      <c r="K75" s="58"/>
      <c r="L75" s="93">
        <f>IF(ISBLANK(K75),,VLOOKUP(K75,Classement_points[],2,FALSE)*Paramètres!$M$5)</f>
        <v>0</v>
      </c>
      <c r="M75" s="57"/>
      <c r="N75" s="93">
        <f>IF(ISBLANK(M75),,VLOOKUP(M75,Classement_points[],2,FALSE)*Paramètres!$M$6)</f>
        <v>0</v>
      </c>
      <c r="O75" s="94">
        <f t="shared" si="3"/>
        <v>120</v>
      </c>
      <c r="P75" s="90">
        <f>COUNTA(Tableau3[[#This Row],[Points]],Tableau3[[#This Row],[Clt2]],Tableau3[[#This Row],[Clt4]],Tableau3[[#This Row],[Clt6]])</f>
        <v>1</v>
      </c>
    </row>
    <row r="76" spans="1:16" x14ac:dyDescent="0.35">
      <c r="A76" s="91">
        <f t="shared" si="2"/>
        <v>72</v>
      </c>
      <c r="B76" s="37" t="s">
        <v>1948</v>
      </c>
      <c r="C76" s="37" t="s">
        <v>1949</v>
      </c>
      <c r="D76" s="37" t="s">
        <v>1950</v>
      </c>
      <c r="E76" s="52" t="s">
        <v>679</v>
      </c>
      <c r="F76" s="52" t="s">
        <v>648</v>
      </c>
      <c r="G76" s="92">
        <f>IF(ISBLANK(Tableau3[[#This Row],[Points]]),"",RANK(Tableau3[[#This Row],[Points]],H:H))</f>
        <v>47</v>
      </c>
      <c r="H76" s="37">
        <v>119</v>
      </c>
      <c r="I76" s="40"/>
      <c r="J76" s="93">
        <f>IF(ISBLANK(I76),,VLOOKUP(I76,Classement_points[],2,FALSE)*Paramètres!$M$4)</f>
        <v>0</v>
      </c>
      <c r="K76" s="58"/>
      <c r="L76" s="93">
        <f>IF(ISBLANK(K76),,VLOOKUP(K76,Classement_points[],2,FALSE)*Paramètres!$M$5)</f>
        <v>0</v>
      </c>
      <c r="M76" s="57"/>
      <c r="N76" s="93">
        <f>IF(ISBLANK(M76),,VLOOKUP(M76,Classement_points[],2,FALSE)*Paramètres!$M$6)</f>
        <v>0</v>
      </c>
      <c r="O76" s="94">
        <f t="shared" si="3"/>
        <v>119</v>
      </c>
      <c r="P76" s="90">
        <f>COUNTA(Tableau3[[#This Row],[Points]],Tableau3[[#This Row],[Clt2]],Tableau3[[#This Row],[Clt4]],Tableau3[[#This Row],[Clt6]])</f>
        <v>1</v>
      </c>
    </row>
    <row r="77" spans="1:16" x14ac:dyDescent="0.35">
      <c r="A77" s="91">
        <f t="shared" si="2"/>
        <v>73</v>
      </c>
      <c r="B77" s="37" t="s">
        <v>3258</v>
      </c>
      <c r="C77" s="37" t="s">
        <v>3259</v>
      </c>
      <c r="D77" s="37" t="s">
        <v>3260</v>
      </c>
      <c r="E77" s="37" t="s">
        <v>2916</v>
      </c>
      <c r="F77" s="52" t="s">
        <v>2957</v>
      </c>
      <c r="G77" s="92">
        <f>IF(ISBLANK(Tableau3[[#This Row],[Points]]),"",RANK(Tableau3[[#This Row],[Points]],H:H))</f>
        <v>50</v>
      </c>
      <c r="H77" s="37">
        <v>117</v>
      </c>
      <c r="I77" s="40"/>
      <c r="J77" s="93">
        <f>IF(ISBLANK(I77),,VLOOKUP(I77,Classement_points[],2,FALSE)*Paramètres!$M$4)</f>
        <v>0</v>
      </c>
      <c r="K77" s="58"/>
      <c r="L77" s="93">
        <f>IF(ISBLANK(K77),,VLOOKUP(K77,Classement_points[],2,FALSE)*Paramètres!$M$5)</f>
        <v>0</v>
      </c>
      <c r="M77" s="57"/>
      <c r="N77" s="93">
        <f>IF(ISBLANK(M77),,VLOOKUP(M77,Classement_points[],2,FALSE)*Paramètres!$M$6)</f>
        <v>0</v>
      </c>
      <c r="O77" s="94">
        <f t="shared" si="3"/>
        <v>117</v>
      </c>
      <c r="P77" s="90">
        <f>COUNTA(Tableau3[[#This Row],[Points]],Tableau3[[#This Row],[Clt2]],Tableau3[[#This Row],[Clt4]],Tableau3[[#This Row],[Clt6]])</f>
        <v>1</v>
      </c>
    </row>
    <row r="78" spans="1:16" x14ac:dyDescent="0.35">
      <c r="A78" s="91">
        <f t="shared" si="2"/>
        <v>74</v>
      </c>
      <c r="B78" s="37" t="s">
        <v>4188</v>
      </c>
      <c r="C78" s="37" t="s">
        <v>118</v>
      </c>
      <c r="D78" s="37" t="s">
        <v>4189</v>
      </c>
      <c r="E78" s="37" t="s">
        <v>4046</v>
      </c>
      <c r="F78" s="52" t="s">
        <v>2956</v>
      </c>
      <c r="G78" s="92">
        <f>IF(ISBLANK(Tableau3[[#This Row],[Points]]),"",RANK(Tableau3[[#This Row],[Points]],H:H))</f>
        <v>70</v>
      </c>
      <c r="H78" s="37">
        <v>101</v>
      </c>
      <c r="I78" s="40">
        <v>48</v>
      </c>
      <c r="J78" s="93">
        <f>IF(ISBLANK(I78),,VLOOKUP(I78,Classement_points[],2,FALSE)*Paramètres!$M$4)</f>
        <v>15</v>
      </c>
      <c r="K78" s="58">
        <v>0</v>
      </c>
      <c r="L78" s="93">
        <f>IF(ISBLANK(K78),,VLOOKUP(K78,Classement_points[],2,FALSE)*Paramètres!$M$5)</f>
        <v>0</v>
      </c>
      <c r="M78" s="57">
        <v>0</v>
      </c>
      <c r="N78" s="93">
        <f>IF(ISBLANK(M78),,VLOOKUP(M78,Classement_points[],2,FALSE)*Paramètres!$M$6)</f>
        <v>0</v>
      </c>
      <c r="O78" s="94">
        <f t="shared" si="3"/>
        <v>116</v>
      </c>
      <c r="P78" s="90">
        <f>COUNTA(Tableau3[[#This Row],[Points]],Tableau3[[#This Row],[Clt2]],Tableau3[[#This Row],[Clt4]],Tableau3[[#This Row],[Clt6]])</f>
        <v>4</v>
      </c>
    </row>
    <row r="79" spans="1:16" x14ac:dyDescent="0.35">
      <c r="A79" s="91">
        <f t="shared" si="2"/>
        <v>74</v>
      </c>
      <c r="B79" s="54" t="s">
        <v>999</v>
      </c>
      <c r="C79" s="54" t="s">
        <v>1000</v>
      </c>
      <c r="D79" s="54" t="s">
        <v>163</v>
      </c>
      <c r="E79" s="54" t="s">
        <v>161</v>
      </c>
      <c r="F79" s="54" t="s">
        <v>714</v>
      </c>
      <c r="G79" s="92">
        <f>IF(ISBLANK(Tableau3[[#This Row],[Points]]),"",RANK(Tableau3[[#This Row],[Points]],H:H))</f>
        <v>82</v>
      </c>
      <c r="H79" s="37">
        <v>96</v>
      </c>
      <c r="I79" s="40"/>
      <c r="J79" s="93">
        <f>IF(ISBLANK(I79),,VLOOKUP(I79,Classement_points[],2,FALSE)*Paramètres!$M$4)</f>
        <v>0</v>
      </c>
      <c r="K79" s="58">
        <v>47</v>
      </c>
      <c r="L79" s="93">
        <f>IF(ISBLANK(K79),,VLOOKUP(K79,Classement_points[],2,FALSE)*Paramètres!$M$5)</f>
        <v>20</v>
      </c>
      <c r="M79" s="57">
        <v>0</v>
      </c>
      <c r="N79" s="93">
        <f>IF(ISBLANK(M79),,VLOOKUP(M79,Classement_points[],2,FALSE)*Paramètres!$M$6)</f>
        <v>0</v>
      </c>
      <c r="O79" s="94">
        <f t="shared" si="3"/>
        <v>116</v>
      </c>
      <c r="P79" s="90">
        <f>COUNTA(Tableau3[[#This Row],[Points]],Tableau3[[#This Row],[Clt2]],Tableau3[[#This Row],[Clt4]],Tableau3[[#This Row],[Clt6]])</f>
        <v>3</v>
      </c>
    </row>
    <row r="80" spans="1:16" x14ac:dyDescent="0.35">
      <c r="A80" s="91">
        <f t="shared" si="2"/>
        <v>76</v>
      </c>
      <c r="B80" s="37" t="s">
        <v>1911</v>
      </c>
      <c r="C80" s="37" t="s">
        <v>99</v>
      </c>
      <c r="D80" s="37" t="s">
        <v>1912</v>
      </c>
      <c r="E80" s="52" t="s">
        <v>650</v>
      </c>
      <c r="F80" s="52" t="s">
        <v>648</v>
      </c>
      <c r="G80" s="92">
        <f>IF(ISBLANK(Tableau3[[#This Row],[Points]]),"",RANK(Tableau3[[#This Row],[Points]],H:H))</f>
        <v>76</v>
      </c>
      <c r="H80" s="37">
        <v>100</v>
      </c>
      <c r="I80" s="40">
        <v>39</v>
      </c>
      <c r="J80" s="93">
        <f>IF(ISBLANK(I80),,VLOOKUP(I80,Classement_points[],2,FALSE)*Paramètres!$M$4)</f>
        <v>15</v>
      </c>
      <c r="K80" s="58"/>
      <c r="L80" s="93">
        <f>IF(ISBLANK(K80),,VLOOKUP(K80,Classement_points[],2,FALSE)*Paramètres!$M$5)</f>
        <v>0</v>
      </c>
      <c r="M80" s="57"/>
      <c r="N80" s="93">
        <f>IF(ISBLANK(M80),,VLOOKUP(M80,Classement_points[],2,FALSE)*Paramètres!$M$6)</f>
        <v>0</v>
      </c>
      <c r="O80" s="94">
        <f t="shared" si="3"/>
        <v>115</v>
      </c>
      <c r="P80" s="90">
        <f>COUNTA(Tableau3[[#This Row],[Points]],Tableau3[[#This Row],[Clt2]],Tableau3[[#This Row],[Clt4]],Tableau3[[#This Row],[Clt6]])</f>
        <v>2</v>
      </c>
    </row>
    <row r="81" spans="1:16" x14ac:dyDescent="0.35">
      <c r="A81" s="91">
        <f t="shared" si="2"/>
        <v>76</v>
      </c>
      <c r="B81" s="37" t="s">
        <v>4447</v>
      </c>
      <c r="C81" s="37" t="s">
        <v>2847</v>
      </c>
      <c r="D81" s="37" t="s">
        <v>4211</v>
      </c>
      <c r="E81" s="37" t="s">
        <v>3992</v>
      </c>
      <c r="F81" s="52" t="s">
        <v>2956</v>
      </c>
      <c r="G81" s="92">
        <f>IF(ISBLANK(Tableau3[[#This Row],[Points]]),"",RANK(Tableau3[[#This Row],[Points]],H:H))</f>
        <v>85</v>
      </c>
      <c r="H81" s="37">
        <v>95</v>
      </c>
      <c r="I81" s="40"/>
      <c r="J81" s="93">
        <f>IF(ISBLANK(I81),,VLOOKUP(I81,Classement_points[],2,FALSE)*Paramètres!$M$4)</f>
        <v>0</v>
      </c>
      <c r="K81" s="58">
        <v>66</v>
      </c>
      <c r="L81" s="93">
        <f>IF(ISBLANK(K81),,VLOOKUP(K81,Classement_points[],2,FALSE)*Paramètres!$M$5)</f>
        <v>20</v>
      </c>
      <c r="M81" s="57"/>
      <c r="N81" s="93">
        <f>IF(ISBLANK(M81),,VLOOKUP(M81,Classement_points[],2,FALSE)*Paramètres!$M$6)</f>
        <v>0</v>
      </c>
      <c r="O81" s="94">
        <f t="shared" si="3"/>
        <v>115</v>
      </c>
      <c r="P81" s="90">
        <f>COUNTA(Tableau3[[#This Row],[Points]],Tableau3[[#This Row],[Clt2]],Tableau3[[#This Row],[Clt4]],Tableau3[[#This Row],[Clt6]])</f>
        <v>2</v>
      </c>
    </row>
    <row r="82" spans="1:16" x14ac:dyDescent="0.35">
      <c r="A82" s="91">
        <f t="shared" si="2"/>
        <v>78</v>
      </c>
      <c r="B82" s="37" t="s">
        <v>4173</v>
      </c>
      <c r="C82" s="37" t="s">
        <v>1813</v>
      </c>
      <c r="D82" s="37" t="s">
        <v>4174</v>
      </c>
      <c r="E82" s="37" t="s">
        <v>3947</v>
      </c>
      <c r="F82" s="52" t="s">
        <v>2956</v>
      </c>
      <c r="G82" s="92">
        <f>IF(ISBLANK(Tableau3[[#This Row],[Points]]),"",RANK(Tableau3[[#This Row],[Points]],H:H))</f>
        <v>52</v>
      </c>
      <c r="H82" s="37">
        <v>114</v>
      </c>
      <c r="I82" s="40"/>
      <c r="J82" s="93">
        <f>IF(ISBLANK(I82),,VLOOKUP(I82,Classement_points[],2,FALSE)*Paramètres!$M$4)</f>
        <v>0</v>
      </c>
      <c r="K82" s="58"/>
      <c r="L82" s="93">
        <f>IF(ISBLANK(K82),,VLOOKUP(K82,Classement_points[],2,FALSE)*Paramètres!$M$5)</f>
        <v>0</v>
      </c>
      <c r="M82" s="57"/>
      <c r="N82" s="93">
        <f>IF(ISBLANK(M82),,VLOOKUP(M82,Classement_points[],2,FALSE)*Paramètres!$M$6)</f>
        <v>0</v>
      </c>
      <c r="O82" s="94">
        <f t="shared" si="3"/>
        <v>114</v>
      </c>
      <c r="P82" s="90">
        <f>COUNTA(Tableau3[[#This Row],[Points]],Tableau3[[#This Row],[Clt2]],Tableau3[[#This Row],[Clt4]],Tableau3[[#This Row],[Clt6]])</f>
        <v>1</v>
      </c>
    </row>
    <row r="83" spans="1:16" x14ac:dyDescent="0.35">
      <c r="A83" s="91">
        <f t="shared" si="2"/>
        <v>79</v>
      </c>
      <c r="B83" s="37" t="s">
        <v>4444</v>
      </c>
      <c r="C83" s="37" t="s">
        <v>77</v>
      </c>
      <c r="D83" s="37" t="s">
        <v>4445</v>
      </c>
      <c r="E83" s="37" t="s">
        <v>4046</v>
      </c>
      <c r="F83" s="52" t="s">
        <v>2956</v>
      </c>
      <c r="G83" s="92">
        <f>IF(ISBLANK(Tableau3[[#This Row],[Points]]),"",RANK(Tableau3[[#This Row],[Points]],H:H))</f>
        <v>116</v>
      </c>
      <c r="H83" s="37">
        <v>76</v>
      </c>
      <c r="I83" s="40"/>
      <c r="J83" s="93">
        <f>IF(ISBLANK(I83),,VLOOKUP(I83,Classement_points[],2,FALSE)*Paramètres!$M$4)</f>
        <v>0</v>
      </c>
      <c r="K83" s="58">
        <v>62</v>
      </c>
      <c r="L83" s="93">
        <f>IF(ISBLANK(K83),,VLOOKUP(K83,Classement_points[],2,FALSE)*Paramètres!$M$5)</f>
        <v>20</v>
      </c>
      <c r="M83" s="57">
        <v>57</v>
      </c>
      <c r="N83" s="93">
        <f>IF(ISBLANK(M83),,VLOOKUP(M83,Classement_points[],2,FALSE)*Paramètres!$M$6)</f>
        <v>15</v>
      </c>
      <c r="O83" s="94">
        <f t="shared" si="3"/>
        <v>111</v>
      </c>
      <c r="P83" s="90">
        <f>COUNTA(Tableau3[[#This Row],[Points]],Tableau3[[#This Row],[Clt2]],Tableau3[[#This Row],[Clt4]],Tableau3[[#This Row],[Clt6]])</f>
        <v>3</v>
      </c>
    </row>
    <row r="84" spans="1:16" x14ac:dyDescent="0.35">
      <c r="A84" s="91">
        <f t="shared" si="2"/>
        <v>80</v>
      </c>
      <c r="B84" s="37" t="s">
        <v>4169</v>
      </c>
      <c r="C84" s="37" t="s">
        <v>990</v>
      </c>
      <c r="D84" s="37" t="s">
        <v>4170</v>
      </c>
      <c r="E84" s="37" t="s">
        <v>3998</v>
      </c>
      <c r="F84" s="52" t="s">
        <v>2956</v>
      </c>
      <c r="G84" s="92">
        <f>IF(ISBLANK(Tableau3[[#This Row],[Points]]),"",RANK(Tableau3[[#This Row],[Points]],H:H))</f>
        <v>85</v>
      </c>
      <c r="H84" s="37">
        <v>95</v>
      </c>
      <c r="I84" s="40">
        <v>62</v>
      </c>
      <c r="J84" s="93">
        <f>IF(ISBLANK(I84),,VLOOKUP(I84,Classement_points[],2,FALSE)*Paramètres!$M$4)</f>
        <v>15</v>
      </c>
      <c r="K84" s="58"/>
      <c r="L84" s="93">
        <f>IF(ISBLANK(K84),,VLOOKUP(K84,Classement_points[],2,FALSE)*Paramètres!$M$5)</f>
        <v>0</v>
      </c>
      <c r="M84" s="57"/>
      <c r="N84" s="93">
        <f>IF(ISBLANK(M84),,VLOOKUP(M84,Classement_points[],2,FALSE)*Paramètres!$M$6)</f>
        <v>0</v>
      </c>
      <c r="O84" s="94">
        <f t="shared" si="3"/>
        <v>110</v>
      </c>
      <c r="P84" s="90">
        <f>COUNTA(Tableau3[[#This Row],[Points]],Tableau3[[#This Row],[Clt2]],Tableau3[[#This Row],[Clt4]],Tableau3[[#This Row],[Clt6]])</f>
        <v>2</v>
      </c>
    </row>
    <row r="85" spans="1:16" x14ac:dyDescent="0.35">
      <c r="A85" s="91">
        <f t="shared" si="2"/>
        <v>81</v>
      </c>
      <c r="B85" s="37" t="s">
        <v>2001</v>
      </c>
      <c r="C85" s="37" t="s">
        <v>2002</v>
      </c>
      <c r="D85" s="37" t="s">
        <v>2003</v>
      </c>
      <c r="E85" s="52" t="s">
        <v>659</v>
      </c>
      <c r="F85" s="52" t="s">
        <v>648</v>
      </c>
      <c r="G85" s="92">
        <f>IF(ISBLANK(Tableau3[[#This Row],[Points]]),"",RANK(Tableau3[[#This Row],[Points]],H:H))</f>
        <v>54</v>
      </c>
      <c r="H85" s="37">
        <v>109</v>
      </c>
      <c r="I85" s="40"/>
      <c r="J85" s="93">
        <f>IF(ISBLANK(I85),,VLOOKUP(I85,Classement_points[],2,FALSE)*Paramètres!$M$4)</f>
        <v>0</v>
      </c>
      <c r="K85" s="58"/>
      <c r="L85" s="93">
        <f>IF(ISBLANK(K85),,VLOOKUP(K85,Classement_points[],2,FALSE)*Paramètres!$M$5)</f>
        <v>0</v>
      </c>
      <c r="M85" s="57"/>
      <c r="N85" s="93">
        <f>IF(ISBLANK(M85),,VLOOKUP(M85,Classement_points[],2,FALSE)*Paramètres!$M$6)</f>
        <v>0</v>
      </c>
      <c r="O85" s="94">
        <f t="shared" si="3"/>
        <v>109</v>
      </c>
      <c r="P85" s="90">
        <f>COUNTA(Tableau3[[#This Row],[Points]],Tableau3[[#This Row],[Clt2]],Tableau3[[#This Row],[Clt4]],Tableau3[[#This Row],[Clt6]])</f>
        <v>1</v>
      </c>
    </row>
    <row r="86" spans="1:16" x14ac:dyDescent="0.35">
      <c r="A86" s="91">
        <f t="shared" si="2"/>
        <v>81</v>
      </c>
      <c r="B86" s="37" t="s">
        <v>2012</v>
      </c>
      <c r="C86" s="37" t="s">
        <v>431</v>
      </c>
      <c r="D86" s="37" t="s">
        <v>2013</v>
      </c>
      <c r="E86" s="52" t="s">
        <v>685</v>
      </c>
      <c r="F86" s="52" t="s">
        <v>648</v>
      </c>
      <c r="G86" s="92">
        <f>IF(ISBLANK(Tableau3[[#This Row],[Points]]),"",RANK(Tableau3[[#This Row],[Points]],H:H))</f>
        <v>91</v>
      </c>
      <c r="H86" s="37">
        <v>89</v>
      </c>
      <c r="I86" s="40"/>
      <c r="J86" s="93">
        <f>IF(ISBLANK(I86),,VLOOKUP(I86,Classement_points[],2,FALSE)*Paramètres!$M$4)</f>
        <v>0</v>
      </c>
      <c r="K86" s="58">
        <v>56</v>
      </c>
      <c r="L86" s="93">
        <f>IF(ISBLANK(K86),,VLOOKUP(K86,Classement_points[],2,FALSE)*Paramètres!$M$5)</f>
        <v>20</v>
      </c>
      <c r="M86" s="57"/>
      <c r="N86" s="93">
        <f>IF(ISBLANK(M86),,VLOOKUP(M86,Classement_points[],2,FALSE)*Paramètres!$M$6)</f>
        <v>0</v>
      </c>
      <c r="O86" s="94">
        <f t="shared" si="3"/>
        <v>109</v>
      </c>
      <c r="P86" s="90">
        <f>COUNTA(Tableau3[[#This Row],[Points]],Tableau3[[#This Row],[Clt2]],Tableau3[[#This Row],[Clt4]],Tableau3[[#This Row],[Clt6]])</f>
        <v>2</v>
      </c>
    </row>
    <row r="87" spans="1:16" x14ac:dyDescent="0.35">
      <c r="A87" s="91">
        <f t="shared" si="2"/>
        <v>83</v>
      </c>
      <c r="B87" s="37" t="s">
        <v>4185</v>
      </c>
      <c r="C87" s="37" t="s">
        <v>4186</v>
      </c>
      <c r="D87" s="37" t="s">
        <v>4187</v>
      </c>
      <c r="E87" s="37" t="s">
        <v>4000</v>
      </c>
      <c r="F87" s="52" t="s">
        <v>2956</v>
      </c>
      <c r="G87" s="92">
        <f>IF(ISBLANK(Tableau3[[#This Row],[Points]]),"",RANK(Tableau3[[#This Row],[Points]],H:H))</f>
        <v>60</v>
      </c>
      <c r="H87" s="37">
        <v>105</v>
      </c>
      <c r="I87" s="40"/>
      <c r="J87" s="93">
        <f>IF(ISBLANK(I87),,VLOOKUP(I87,Classement_points[],2,FALSE)*Paramètres!$M$4)</f>
        <v>0</v>
      </c>
      <c r="K87" s="58"/>
      <c r="L87" s="93">
        <f>IF(ISBLANK(K87),,VLOOKUP(K87,Classement_points[],2,FALSE)*Paramètres!$M$5)</f>
        <v>0</v>
      </c>
      <c r="M87" s="57"/>
      <c r="N87" s="93">
        <f>IF(ISBLANK(M87),,VLOOKUP(M87,Classement_points[],2,FALSE)*Paramètres!$M$6)</f>
        <v>0</v>
      </c>
      <c r="O87" s="94">
        <f t="shared" si="3"/>
        <v>105</v>
      </c>
      <c r="P87" s="90">
        <f>COUNTA(Tableau3[[#This Row],[Points]],Tableau3[[#This Row],[Clt2]],Tableau3[[#This Row],[Clt4]],Tableau3[[#This Row],[Clt6]])</f>
        <v>1</v>
      </c>
    </row>
    <row r="88" spans="1:16" x14ac:dyDescent="0.35">
      <c r="A88" s="91">
        <f t="shared" si="2"/>
        <v>84</v>
      </c>
      <c r="B88" s="37" t="s">
        <v>1936</v>
      </c>
      <c r="C88" s="37" t="s">
        <v>1937</v>
      </c>
      <c r="D88" s="37" t="s">
        <v>1938</v>
      </c>
      <c r="E88" s="52" t="s">
        <v>659</v>
      </c>
      <c r="F88" s="52" t="s">
        <v>648</v>
      </c>
      <c r="G88" s="92">
        <f>IF(ISBLANK(Tableau3[[#This Row],[Points]]),"",RANK(Tableau3[[#This Row],[Points]],H:H))</f>
        <v>62</v>
      </c>
      <c r="H88" s="37">
        <v>104</v>
      </c>
      <c r="I88" s="40"/>
      <c r="J88" s="93">
        <f>IF(ISBLANK(I88),,VLOOKUP(I88,Classement_points[],2,FALSE)*Paramètres!$M$4)</f>
        <v>0</v>
      </c>
      <c r="K88" s="58"/>
      <c r="L88" s="93">
        <f>IF(ISBLANK(K88),,VLOOKUP(K88,Classement_points[],2,FALSE)*Paramètres!$M$5)</f>
        <v>0</v>
      </c>
      <c r="M88" s="57"/>
      <c r="N88" s="93">
        <f>IF(ISBLANK(M88),,VLOOKUP(M88,Classement_points[],2,FALSE)*Paramètres!$M$6)</f>
        <v>0</v>
      </c>
      <c r="O88" s="94">
        <f t="shared" si="3"/>
        <v>104</v>
      </c>
      <c r="P88" s="90">
        <f>COUNTA(Tableau3[[#This Row],[Points]],Tableau3[[#This Row],[Clt2]],Tableau3[[#This Row],[Clt4]],Tableau3[[#This Row],[Clt6]])</f>
        <v>1</v>
      </c>
    </row>
    <row r="89" spans="1:16" x14ac:dyDescent="0.35">
      <c r="A89" s="91">
        <f t="shared" si="2"/>
        <v>84</v>
      </c>
      <c r="B89" s="54" t="s">
        <v>1030</v>
      </c>
      <c r="C89" s="54" t="s">
        <v>341</v>
      </c>
      <c r="D89" s="54" t="s">
        <v>342</v>
      </c>
      <c r="E89" s="54" t="s">
        <v>14</v>
      </c>
      <c r="F89" s="54" t="s">
        <v>714</v>
      </c>
      <c r="G89" s="92">
        <f>IF(ISBLANK(Tableau3[[#This Row],[Points]]),"",RANK(Tableau3[[#This Row],[Points]],H:H))</f>
        <v>91</v>
      </c>
      <c r="H89" s="37">
        <v>89</v>
      </c>
      <c r="I89" s="40"/>
      <c r="J89" s="93">
        <f>IF(ISBLANK(I89),,VLOOKUP(I89,Classement_points[],2,FALSE)*Paramètres!$M$4)</f>
        <v>0</v>
      </c>
      <c r="K89" s="58"/>
      <c r="L89" s="93">
        <f>IF(ISBLANK(K89),,VLOOKUP(K89,Classement_points[],2,FALSE)*Paramètres!$M$5)</f>
        <v>0</v>
      </c>
      <c r="M89" s="57">
        <v>59</v>
      </c>
      <c r="N89" s="93">
        <f>IF(ISBLANK(M89),,VLOOKUP(M89,Classement_points[],2,FALSE)*Paramètres!$M$6)</f>
        <v>15</v>
      </c>
      <c r="O89" s="94">
        <f t="shared" si="3"/>
        <v>104</v>
      </c>
      <c r="P89" s="90">
        <f>COUNTA(Tableau3[[#This Row],[Points]],Tableau3[[#This Row],[Clt2]],Tableau3[[#This Row],[Clt4]],Tableau3[[#This Row],[Clt6]])</f>
        <v>2</v>
      </c>
    </row>
    <row r="90" spans="1:16" x14ac:dyDescent="0.35">
      <c r="A90" s="91">
        <f t="shared" si="2"/>
        <v>86</v>
      </c>
      <c r="B90" s="37" t="s">
        <v>1999</v>
      </c>
      <c r="C90" s="37" t="s">
        <v>2000</v>
      </c>
      <c r="D90" s="37" t="s">
        <v>1780</v>
      </c>
      <c r="E90" s="52" t="s">
        <v>659</v>
      </c>
      <c r="F90" s="52" t="s">
        <v>648</v>
      </c>
      <c r="G90" s="92">
        <f>IF(ISBLANK(Tableau3[[#This Row],[Points]]),"",RANK(Tableau3[[#This Row],[Points]],H:H))</f>
        <v>65</v>
      </c>
      <c r="H90" s="37">
        <v>103</v>
      </c>
      <c r="I90" s="40"/>
      <c r="J90" s="93">
        <f>IF(ISBLANK(I90),,VLOOKUP(I90,Classement_points[],2,FALSE)*Paramètres!$M$4)</f>
        <v>0</v>
      </c>
      <c r="K90" s="58"/>
      <c r="L90" s="93">
        <f>IF(ISBLANK(K90),,VLOOKUP(K90,Classement_points[],2,FALSE)*Paramètres!$M$5)</f>
        <v>0</v>
      </c>
      <c r="M90" s="57"/>
      <c r="N90" s="93">
        <f>IF(ISBLANK(M90),,VLOOKUP(M90,Classement_points[],2,FALSE)*Paramètres!$M$6)</f>
        <v>0</v>
      </c>
      <c r="O90" s="94">
        <f t="shared" si="3"/>
        <v>103</v>
      </c>
      <c r="P90" s="90">
        <f>COUNTA(Tableau3[[#This Row],[Points]],Tableau3[[#This Row],[Clt2]],Tableau3[[#This Row],[Clt4]],Tableau3[[#This Row],[Clt6]])</f>
        <v>1</v>
      </c>
    </row>
    <row r="91" spans="1:16" x14ac:dyDescent="0.35">
      <c r="A91" s="91">
        <f t="shared" si="2"/>
        <v>86</v>
      </c>
      <c r="B91" s="37" t="s">
        <v>1939</v>
      </c>
      <c r="C91" s="37" t="s">
        <v>1940</v>
      </c>
      <c r="D91" s="37" t="s">
        <v>1941</v>
      </c>
      <c r="E91" s="52" t="s">
        <v>680</v>
      </c>
      <c r="F91" s="52" t="s">
        <v>648</v>
      </c>
      <c r="G91" s="92">
        <f>IF(ISBLANK(Tableau3[[#This Row],[Points]]),"",RANK(Tableau3[[#This Row],[Points]],H:H))</f>
        <v>101</v>
      </c>
      <c r="H91" s="37">
        <v>83</v>
      </c>
      <c r="I91" s="40"/>
      <c r="J91" s="93">
        <f>IF(ISBLANK(I91),,VLOOKUP(I91,Classement_points[],2,FALSE)*Paramètres!$M$4)</f>
        <v>0</v>
      </c>
      <c r="K91" s="58">
        <v>64</v>
      </c>
      <c r="L91" s="93">
        <f>IF(ISBLANK(K91),,VLOOKUP(K91,Classement_points[],2,FALSE)*Paramètres!$M$5)</f>
        <v>20</v>
      </c>
      <c r="M91" s="57"/>
      <c r="N91" s="93">
        <f>IF(ISBLANK(M91),,VLOOKUP(M91,Classement_points[],2,FALSE)*Paramètres!$M$6)</f>
        <v>0</v>
      </c>
      <c r="O91" s="94">
        <f t="shared" si="3"/>
        <v>103</v>
      </c>
      <c r="P91" s="90">
        <f>COUNTA(Tableau3[[#This Row],[Points]],Tableau3[[#This Row],[Clt2]],Tableau3[[#This Row],[Clt4]],Tableau3[[#This Row],[Clt6]])</f>
        <v>2</v>
      </c>
    </row>
    <row r="92" spans="1:16" x14ac:dyDescent="0.35">
      <c r="A92" s="91">
        <f t="shared" si="2"/>
        <v>88</v>
      </c>
      <c r="B92" s="37" t="s">
        <v>3341</v>
      </c>
      <c r="C92" s="37" t="s">
        <v>278</v>
      </c>
      <c r="D92" s="37" t="s">
        <v>3342</v>
      </c>
      <c r="E92" s="37" t="s">
        <v>2929</v>
      </c>
      <c r="F92" s="52" t="s">
        <v>2957</v>
      </c>
      <c r="G92" s="92">
        <f>IF(ISBLANK(Tableau3[[#This Row],[Points]]),"",RANK(Tableau3[[#This Row],[Points]],H:H))</f>
        <v>68</v>
      </c>
      <c r="H92" s="37">
        <v>102</v>
      </c>
      <c r="I92" s="40"/>
      <c r="J92" s="93">
        <f>IF(ISBLANK(I92),,VLOOKUP(I92,Classement_points[],2,FALSE)*Paramètres!$M$4)</f>
        <v>0</v>
      </c>
      <c r="K92" s="58"/>
      <c r="L92" s="93">
        <f>IF(ISBLANK(K92),,VLOOKUP(K92,Classement_points[],2,FALSE)*Paramètres!$M$5)</f>
        <v>0</v>
      </c>
      <c r="M92" s="57"/>
      <c r="N92" s="93">
        <f>IF(ISBLANK(M92),,VLOOKUP(M92,Classement_points[],2,FALSE)*Paramètres!$M$6)</f>
        <v>0</v>
      </c>
      <c r="O92" s="94">
        <f t="shared" si="3"/>
        <v>102</v>
      </c>
      <c r="P92" s="90">
        <f>COUNTA(Tableau3[[#This Row],[Points]],Tableau3[[#This Row],[Clt2]],Tableau3[[#This Row],[Clt4]],Tableau3[[#This Row],[Clt6]])</f>
        <v>1</v>
      </c>
    </row>
    <row r="93" spans="1:16" x14ac:dyDescent="0.35">
      <c r="A93" s="91">
        <f t="shared" si="2"/>
        <v>89</v>
      </c>
      <c r="B93" s="37" t="s">
        <v>3290</v>
      </c>
      <c r="C93" s="37" t="s">
        <v>370</v>
      </c>
      <c r="D93" s="37" t="s">
        <v>3291</v>
      </c>
      <c r="E93" s="37" t="s">
        <v>2937</v>
      </c>
      <c r="F93" s="52" t="s">
        <v>2957</v>
      </c>
      <c r="G93" s="92">
        <f>IF(ISBLANK(Tableau3[[#This Row],[Points]]),"",RANK(Tableau3[[#This Row],[Points]],H:H))</f>
        <v>70</v>
      </c>
      <c r="H93" s="37">
        <v>101</v>
      </c>
      <c r="I93" s="40">
        <v>0</v>
      </c>
      <c r="J93" s="93">
        <f>IF(ISBLANK(I93),,VLOOKUP(I93,Classement_points[],2,FALSE)*Paramètres!$M$4)</f>
        <v>0</v>
      </c>
      <c r="K93" s="58">
        <v>0</v>
      </c>
      <c r="L93" s="93">
        <f>IF(ISBLANK(K93),,VLOOKUP(K93,Classement_points[],2,FALSE)*Paramètres!$M$5)</f>
        <v>0</v>
      </c>
      <c r="M93" s="57"/>
      <c r="N93" s="93">
        <f>IF(ISBLANK(M93),,VLOOKUP(M93,Classement_points[],2,FALSE)*Paramètres!$M$6)</f>
        <v>0</v>
      </c>
      <c r="O93" s="94">
        <f t="shared" si="3"/>
        <v>101</v>
      </c>
      <c r="P93" s="90">
        <f>COUNTA(Tableau3[[#This Row],[Points]],Tableau3[[#This Row],[Clt2]],Tableau3[[#This Row],[Clt4]],Tableau3[[#This Row],[Clt6]])</f>
        <v>3</v>
      </c>
    </row>
    <row r="94" spans="1:16" x14ac:dyDescent="0.35">
      <c r="A94" s="91">
        <f t="shared" si="2"/>
        <v>89</v>
      </c>
      <c r="B94" s="37" t="s">
        <v>3311</v>
      </c>
      <c r="C94" s="37" t="s">
        <v>93</v>
      </c>
      <c r="D94" s="37" t="s">
        <v>3312</v>
      </c>
      <c r="E94" s="37" t="s">
        <v>2917</v>
      </c>
      <c r="F94" s="52" t="s">
        <v>2957</v>
      </c>
      <c r="G94" s="92">
        <f>IF(ISBLANK(Tableau3[[#This Row],[Points]]),"",RANK(Tableau3[[#This Row],[Points]],H:H))</f>
        <v>70</v>
      </c>
      <c r="H94" s="37">
        <v>101</v>
      </c>
      <c r="I94" s="40"/>
      <c r="J94" s="93">
        <f>IF(ISBLANK(I94),,VLOOKUP(I94,Classement_points[],2,FALSE)*Paramètres!$M$4)</f>
        <v>0</v>
      </c>
      <c r="K94" s="58"/>
      <c r="L94" s="93">
        <f>IF(ISBLANK(K94),,VLOOKUP(K94,Classement_points[],2,FALSE)*Paramètres!$M$5)</f>
        <v>0</v>
      </c>
      <c r="M94" s="57"/>
      <c r="N94" s="93">
        <f>IF(ISBLANK(M94),,VLOOKUP(M94,Classement_points[],2,FALSE)*Paramètres!$M$6)</f>
        <v>0</v>
      </c>
      <c r="O94" s="94">
        <f t="shared" si="3"/>
        <v>101</v>
      </c>
      <c r="P94" s="90">
        <f>COUNTA(Tableau3[[#This Row],[Points]],Tableau3[[#This Row],[Clt2]],Tableau3[[#This Row],[Clt4]],Tableau3[[#This Row],[Clt6]])</f>
        <v>1</v>
      </c>
    </row>
    <row r="95" spans="1:16" x14ac:dyDescent="0.35">
      <c r="A95" s="91">
        <f t="shared" si="2"/>
        <v>89</v>
      </c>
      <c r="B95" s="37" t="s">
        <v>4195</v>
      </c>
      <c r="C95" s="37" t="s">
        <v>2866</v>
      </c>
      <c r="D95" s="37" t="s">
        <v>4196</v>
      </c>
      <c r="E95" s="37" t="s">
        <v>4103</v>
      </c>
      <c r="F95" s="52" t="s">
        <v>2956</v>
      </c>
      <c r="G95" s="92">
        <f>IF(ISBLANK(Tableau3[[#This Row],[Points]]),"",RANK(Tableau3[[#This Row],[Points]],H:H))</f>
        <v>106</v>
      </c>
      <c r="H95" s="37">
        <v>81</v>
      </c>
      <c r="I95" s="40"/>
      <c r="J95" s="93">
        <f>IF(ISBLANK(I95),,VLOOKUP(I95,Classement_points[],2,FALSE)*Paramètres!$M$4)</f>
        <v>0</v>
      </c>
      <c r="K95" s="58">
        <v>71</v>
      </c>
      <c r="L95" s="93">
        <f>IF(ISBLANK(K95),,VLOOKUP(K95,Classement_points[],2,FALSE)*Paramètres!$M$5)</f>
        <v>20</v>
      </c>
      <c r="M95" s="57"/>
      <c r="N95" s="93">
        <f>IF(ISBLANK(M95),,VLOOKUP(M95,Classement_points[],2,FALSE)*Paramètres!$M$6)</f>
        <v>0</v>
      </c>
      <c r="O95" s="94">
        <f t="shared" si="3"/>
        <v>101</v>
      </c>
      <c r="P95" s="90">
        <f>COUNTA(Tableau3[[#This Row],[Points]],Tableau3[[#This Row],[Clt2]],Tableau3[[#This Row],[Clt4]],Tableau3[[#This Row],[Clt6]])</f>
        <v>2</v>
      </c>
    </row>
    <row r="96" spans="1:16" x14ac:dyDescent="0.35">
      <c r="A96" s="91">
        <f t="shared" si="2"/>
        <v>92</v>
      </c>
      <c r="B96" s="37" t="s">
        <v>1913</v>
      </c>
      <c r="C96" s="37" t="s">
        <v>730</v>
      </c>
      <c r="D96" s="37" t="s">
        <v>1914</v>
      </c>
      <c r="E96" s="52" t="s">
        <v>689</v>
      </c>
      <c r="F96" s="52" t="s">
        <v>648</v>
      </c>
      <c r="G96" s="92">
        <f>IF(ISBLANK(Tableau3[[#This Row],[Points]]),"",RANK(Tableau3[[#This Row],[Points]],H:H))</f>
        <v>76</v>
      </c>
      <c r="H96" s="37">
        <v>100</v>
      </c>
      <c r="I96" s="40"/>
      <c r="J96" s="93">
        <f>IF(ISBLANK(I96),,VLOOKUP(I96,Classement_points[],2,FALSE)*Paramètres!$M$4)</f>
        <v>0</v>
      </c>
      <c r="K96" s="58"/>
      <c r="L96" s="93">
        <f>IF(ISBLANK(K96),,VLOOKUP(K96,Classement_points[],2,FALSE)*Paramètres!$M$5)</f>
        <v>0</v>
      </c>
      <c r="M96" s="57"/>
      <c r="N96" s="93">
        <f>IF(ISBLANK(M96),,VLOOKUP(M96,Classement_points[],2,FALSE)*Paramètres!$M$6)</f>
        <v>0</v>
      </c>
      <c r="O96" s="94">
        <f t="shared" si="3"/>
        <v>100</v>
      </c>
      <c r="P96" s="90">
        <f>COUNTA(Tableau3[[#This Row],[Points]],Tableau3[[#This Row],[Clt2]],Tableau3[[#This Row],[Clt4]],Tableau3[[#This Row],[Clt6]])</f>
        <v>1</v>
      </c>
    </row>
    <row r="97" spans="1:16" x14ac:dyDescent="0.35">
      <c r="A97" s="91">
        <f t="shared" si="2"/>
        <v>93</v>
      </c>
      <c r="B97" s="37" t="s">
        <v>4474</v>
      </c>
      <c r="C97" s="37" t="s">
        <v>277</v>
      </c>
      <c r="D97" s="37" t="s">
        <v>4475</v>
      </c>
      <c r="E97" s="37" t="s">
        <v>3939</v>
      </c>
      <c r="F97" s="52" t="s">
        <v>2956</v>
      </c>
      <c r="G97" s="92">
        <f>IF(ISBLANK(Tableau3[[#This Row],[Points]]),"",RANK(Tableau3[[#This Row],[Points]],H:H))</f>
        <v>100</v>
      </c>
      <c r="H97" s="37">
        <v>84</v>
      </c>
      <c r="I97" s="40">
        <v>60</v>
      </c>
      <c r="J97" s="93">
        <f>IF(ISBLANK(I97),,VLOOKUP(I97,Classement_points[],2,FALSE)*Paramètres!$M$4)</f>
        <v>15</v>
      </c>
      <c r="K97" s="58"/>
      <c r="L97" s="93">
        <f>IF(ISBLANK(K97),,VLOOKUP(K97,Classement_points[],2,FALSE)*Paramètres!$M$5)</f>
        <v>0</v>
      </c>
      <c r="M97" s="57"/>
      <c r="N97" s="93">
        <f>IF(ISBLANK(M97),,VLOOKUP(M97,Classement_points[],2,FALSE)*Paramètres!$M$6)</f>
        <v>0</v>
      </c>
      <c r="O97" s="94">
        <f t="shared" si="3"/>
        <v>99</v>
      </c>
      <c r="P97" s="90">
        <f>COUNTA(Tableau3[[#This Row],[Points]],Tableau3[[#This Row],[Clt2]],Tableau3[[#This Row],[Clt4]],Tableau3[[#This Row],[Clt6]])</f>
        <v>2</v>
      </c>
    </row>
    <row r="98" spans="1:16" x14ac:dyDescent="0.35">
      <c r="A98" s="91">
        <f t="shared" si="2"/>
        <v>94</v>
      </c>
      <c r="B98" s="37" t="s">
        <v>2023</v>
      </c>
      <c r="C98" s="37" t="s">
        <v>89</v>
      </c>
      <c r="D98" s="37" t="s">
        <v>2024</v>
      </c>
      <c r="E98" s="52" t="s">
        <v>683</v>
      </c>
      <c r="F98" s="52" t="s">
        <v>648</v>
      </c>
      <c r="G98" s="92">
        <f>IF(ISBLANK(Tableau3[[#This Row],[Points]]),"",RANK(Tableau3[[#This Row],[Points]],H:H))</f>
        <v>80</v>
      </c>
      <c r="H98" s="37">
        <v>98</v>
      </c>
      <c r="I98" s="40"/>
      <c r="J98" s="93">
        <f>IF(ISBLANK(I98),,VLOOKUP(I98,Classement_points[],2,FALSE)*Paramètres!$M$4)</f>
        <v>0</v>
      </c>
      <c r="K98" s="58"/>
      <c r="L98" s="93">
        <f>IF(ISBLANK(K98),,VLOOKUP(K98,Classement_points[],2,FALSE)*Paramètres!$M$5)</f>
        <v>0</v>
      </c>
      <c r="M98" s="57"/>
      <c r="N98" s="93">
        <f>IF(ISBLANK(M98),,VLOOKUP(M98,Classement_points[],2,FALSE)*Paramètres!$M$6)</f>
        <v>0</v>
      </c>
      <c r="O98" s="94">
        <f t="shared" si="3"/>
        <v>98</v>
      </c>
      <c r="P98" s="90">
        <f>COUNTA(Tableau3[[#This Row],[Points]],Tableau3[[#This Row],[Clt2]],Tableau3[[#This Row],[Clt4]],Tableau3[[#This Row],[Clt6]])</f>
        <v>1</v>
      </c>
    </row>
    <row r="99" spans="1:16" x14ac:dyDescent="0.35">
      <c r="A99" s="91">
        <f t="shared" si="2"/>
        <v>94</v>
      </c>
      <c r="B99" s="37" t="s">
        <v>3284</v>
      </c>
      <c r="C99" s="37" t="s">
        <v>113</v>
      </c>
      <c r="D99" s="37" t="s">
        <v>3285</v>
      </c>
      <c r="E99" s="37" t="s">
        <v>2921</v>
      </c>
      <c r="F99" s="52" t="s">
        <v>2957</v>
      </c>
      <c r="G99" s="92">
        <f>IF(ISBLANK(Tableau3[[#This Row],[Points]]),"",RANK(Tableau3[[#This Row],[Points]],H:H))</f>
        <v>80</v>
      </c>
      <c r="H99" s="37">
        <v>98</v>
      </c>
      <c r="I99" s="40"/>
      <c r="J99" s="93">
        <f>IF(ISBLANK(I99),,VLOOKUP(I99,Classement_points[],2,FALSE)*Paramètres!$M$4)</f>
        <v>0</v>
      </c>
      <c r="K99" s="58"/>
      <c r="L99" s="93">
        <f>IF(ISBLANK(K99),,VLOOKUP(K99,Classement_points[],2,FALSE)*Paramètres!$M$5)</f>
        <v>0</v>
      </c>
      <c r="M99" s="57"/>
      <c r="N99" s="93">
        <f>IF(ISBLANK(M99),,VLOOKUP(M99,Classement_points[],2,FALSE)*Paramètres!$M$6)</f>
        <v>0</v>
      </c>
      <c r="O99" s="94">
        <f t="shared" si="3"/>
        <v>98</v>
      </c>
      <c r="P99" s="90">
        <f>COUNTA(Tableau3[[#This Row],[Points]],Tableau3[[#This Row],[Clt2]],Tableau3[[#This Row],[Clt4]],Tableau3[[#This Row],[Clt6]])</f>
        <v>1</v>
      </c>
    </row>
    <row r="100" spans="1:16" x14ac:dyDescent="0.35">
      <c r="A100" s="91">
        <f t="shared" si="2"/>
        <v>94</v>
      </c>
      <c r="B100" s="37" t="s">
        <v>1903</v>
      </c>
      <c r="C100" s="37" t="s">
        <v>1904</v>
      </c>
      <c r="D100" s="37" t="s">
        <v>1905</v>
      </c>
      <c r="E100" s="52" t="s">
        <v>689</v>
      </c>
      <c r="F100" s="52" t="s">
        <v>648</v>
      </c>
      <c r="G100" s="92">
        <f>IF(ISBLANK(Tableau3[[#This Row],[Points]]),"",RANK(Tableau3[[#This Row],[Points]],H:H))</f>
        <v>101</v>
      </c>
      <c r="H100" s="37">
        <v>83</v>
      </c>
      <c r="I100" s="40">
        <v>51</v>
      </c>
      <c r="J100" s="93">
        <f>IF(ISBLANK(I100),,VLOOKUP(I100,Classement_points[],2,FALSE)*Paramètres!$M$4)</f>
        <v>15</v>
      </c>
      <c r="K100" s="58"/>
      <c r="L100" s="93">
        <f>IF(ISBLANK(K100),,VLOOKUP(K100,Classement_points[],2,FALSE)*Paramètres!$M$5)</f>
        <v>0</v>
      </c>
      <c r="M100" s="57"/>
      <c r="N100" s="93">
        <f>IF(ISBLANK(M100),,VLOOKUP(M100,Classement_points[],2,FALSE)*Paramètres!$M$6)</f>
        <v>0</v>
      </c>
      <c r="O100" s="94">
        <f t="shared" si="3"/>
        <v>98</v>
      </c>
      <c r="P100" s="90">
        <f>COUNTA(Tableau3[[#This Row],[Points]],Tableau3[[#This Row],[Clt2]],Tableau3[[#This Row],[Clt4]],Tableau3[[#This Row],[Clt6]])</f>
        <v>2</v>
      </c>
    </row>
    <row r="101" spans="1:16" x14ac:dyDescent="0.35">
      <c r="A101" s="91">
        <f t="shared" si="2"/>
        <v>97</v>
      </c>
      <c r="B101" s="37" t="s">
        <v>4177</v>
      </c>
      <c r="C101" s="37" t="s">
        <v>1033</v>
      </c>
      <c r="D101" s="37" t="s">
        <v>4178</v>
      </c>
      <c r="E101" s="37" t="s">
        <v>4000</v>
      </c>
      <c r="F101" s="52" t="s">
        <v>2956</v>
      </c>
      <c r="G101" s="92">
        <f>IF(ISBLANK(Tableau3[[#This Row],[Points]]),"",RANK(Tableau3[[#This Row],[Points]],H:H))</f>
        <v>82</v>
      </c>
      <c r="H101" s="37">
        <v>96</v>
      </c>
      <c r="I101" s="40"/>
      <c r="J101" s="93">
        <f>IF(ISBLANK(I101),,VLOOKUP(I101,Classement_points[],2,FALSE)*Paramètres!$M$4)</f>
        <v>0</v>
      </c>
      <c r="K101" s="58"/>
      <c r="L101" s="93">
        <f>IF(ISBLANK(K101),,VLOOKUP(K101,Classement_points[],2,FALSE)*Paramètres!$M$5)</f>
        <v>0</v>
      </c>
      <c r="M101" s="57"/>
      <c r="N101" s="93">
        <f>IF(ISBLANK(M101),,VLOOKUP(M101,Classement_points[],2,FALSE)*Paramètres!$M$6)</f>
        <v>0</v>
      </c>
      <c r="O101" s="94">
        <f t="shared" si="3"/>
        <v>96</v>
      </c>
      <c r="P101" s="90">
        <f>COUNTA(Tableau3[[#This Row],[Points]],Tableau3[[#This Row],[Clt2]],Tableau3[[#This Row],[Clt4]],Tableau3[[#This Row],[Clt6]])</f>
        <v>1</v>
      </c>
    </row>
    <row r="102" spans="1:16" x14ac:dyDescent="0.35">
      <c r="A102" s="91">
        <f t="shared" si="2"/>
        <v>97</v>
      </c>
      <c r="B102" s="37" t="s">
        <v>4428</v>
      </c>
      <c r="C102" s="37" t="s">
        <v>4429</v>
      </c>
      <c r="D102" s="37" t="s">
        <v>4430</v>
      </c>
      <c r="E102" s="37" t="s">
        <v>3933</v>
      </c>
      <c r="F102" s="52" t="s">
        <v>2956</v>
      </c>
      <c r="G102" s="92">
        <f>IF(ISBLANK(Tableau3[[#This Row],[Points]]),"",RANK(Tableau3[[#This Row],[Points]],H:H))</f>
        <v>82</v>
      </c>
      <c r="H102" s="37">
        <v>96</v>
      </c>
      <c r="I102" s="40"/>
      <c r="J102" s="93">
        <f>IF(ISBLANK(I102),,VLOOKUP(I102,Classement_points[],2,FALSE)*Paramètres!$M$4)</f>
        <v>0</v>
      </c>
      <c r="K102" s="58"/>
      <c r="L102" s="93">
        <f>IF(ISBLANK(K102),,VLOOKUP(K102,Classement_points[],2,FALSE)*Paramètres!$M$5)</f>
        <v>0</v>
      </c>
      <c r="M102" s="57"/>
      <c r="N102" s="93">
        <f>IF(ISBLANK(M102),,VLOOKUP(M102,Classement_points[],2,FALSE)*Paramètres!$M$6)</f>
        <v>0</v>
      </c>
      <c r="O102" s="94">
        <f t="shared" si="3"/>
        <v>96</v>
      </c>
      <c r="P102" s="90">
        <f>COUNTA(Tableau3[[#This Row],[Points]],Tableau3[[#This Row],[Clt2]],Tableau3[[#This Row],[Clt4]],Tableau3[[#This Row],[Clt6]])</f>
        <v>1</v>
      </c>
    </row>
    <row r="103" spans="1:16" x14ac:dyDescent="0.35">
      <c r="A103" s="91">
        <f t="shared" si="2"/>
        <v>97</v>
      </c>
      <c r="B103" s="37" t="s">
        <v>3347</v>
      </c>
      <c r="C103" s="37" t="s">
        <v>277</v>
      </c>
      <c r="D103" s="37" t="s">
        <v>3348</v>
      </c>
      <c r="E103" s="37" t="s">
        <v>2929</v>
      </c>
      <c r="F103" s="52" t="s">
        <v>2957</v>
      </c>
      <c r="G103" s="92">
        <f>IF(ISBLANK(Tableau3[[#This Row],[Points]]),"",RANK(Tableau3[[#This Row],[Points]],H:H))</f>
        <v>116</v>
      </c>
      <c r="H103" s="37">
        <v>76</v>
      </c>
      <c r="I103" s="40"/>
      <c r="J103" s="93">
        <f>IF(ISBLANK(I103),,VLOOKUP(I103,Classement_points[],2,FALSE)*Paramètres!$M$4)</f>
        <v>0</v>
      </c>
      <c r="K103" s="58">
        <v>61</v>
      </c>
      <c r="L103" s="93">
        <f>IF(ISBLANK(K103),,VLOOKUP(K103,Classement_points[],2,FALSE)*Paramètres!$M$5)</f>
        <v>20</v>
      </c>
      <c r="M103" s="57"/>
      <c r="N103" s="93">
        <f>IF(ISBLANK(M103),,VLOOKUP(M103,Classement_points[],2,FALSE)*Paramètres!$M$6)</f>
        <v>0</v>
      </c>
      <c r="O103" s="94">
        <f t="shared" si="3"/>
        <v>96</v>
      </c>
      <c r="P103" s="90">
        <f>COUNTA(Tableau3[[#This Row],[Points]],Tableau3[[#This Row],[Clt2]],Tableau3[[#This Row],[Clt4]],Tableau3[[#This Row],[Clt6]])</f>
        <v>2</v>
      </c>
    </row>
    <row r="104" spans="1:16" x14ac:dyDescent="0.35">
      <c r="A104" s="91">
        <f t="shared" si="2"/>
        <v>97</v>
      </c>
      <c r="B104" s="37" t="s">
        <v>1928</v>
      </c>
      <c r="C104" s="37" t="s">
        <v>93</v>
      </c>
      <c r="D104" s="37" t="s">
        <v>1929</v>
      </c>
      <c r="E104" s="52" t="s">
        <v>682</v>
      </c>
      <c r="F104" s="52" t="s">
        <v>648</v>
      </c>
      <c r="G104" s="92">
        <f>IF(ISBLANK(Tableau3[[#This Row],[Points]]),"",RANK(Tableau3[[#This Row],[Points]],H:H))</f>
        <v>139</v>
      </c>
      <c r="H104" s="37">
        <v>61</v>
      </c>
      <c r="I104" s="40"/>
      <c r="J104" s="93">
        <f>IF(ISBLANK(I104),,VLOOKUP(I104,Classement_points[],2,FALSE)*Paramètres!$M$4)</f>
        <v>0</v>
      </c>
      <c r="K104" s="58">
        <v>72</v>
      </c>
      <c r="L104" s="93">
        <f>IF(ISBLANK(K104),,VLOOKUP(K104,Classement_points[],2,FALSE)*Paramètres!$M$5)</f>
        <v>20</v>
      </c>
      <c r="M104" s="57">
        <v>63</v>
      </c>
      <c r="N104" s="93">
        <f>IF(ISBLANK(M104),,VLOOKUP(M104,Classement_points[],2,FALSE)*Paramètres!$M$6)</f>
        <v>15</v>
      </c>
      <c r="O104" s="94">
        <f t="shared" si="3"/>
        <v>96</v>
      </c>
      <c r="P104" s="90">
        <f>COUNTA(Tableau3[[#This Row],[Points]],Tableau3[[#This Row],[Clt2]],Tableau3[[#This Row],[Clt4]],Tableau3[[#This Row],[Clt6]])</f>
        <v>3</v>
      </c>
    </row>
    <row r="105" spans="1:16" x14ac:dyDescent="0.35">
      <c r="A105" s="91">
        <f t="shared" si="2"/>
        <v>101</v>
      </c>
      <c r="B105" s="54" t="s">
        <v>1007</v>
      </c>
      <c r="C105" s="54" t="s">
        <v>308</v>
      </c>
      <c r="D105" s="54" t="s">
        <v>1008</v>
      </c>
      <c r="E105" s="54" t="s">
        <v>16</v>
      </c>
      <c r="F105" s="54" t="s">
        <v>714</v>
      </c>
      <c r="G105" s="92">
        <f>IF(ISBLANK(Tableau3[[#This Row],[Points]]),"",RANK(Tableau3[[#This Row],[Points]],H:H))</f>
        <v>108</v>
      </c>
      <c r="H105" s="37">
        <v>80</v>
      </c>
      <c r="I105" s="40">
        <v>38</v>
      </c>
      <c r="J105" s="93">
        <f>IF(ISBLANK(I105),,VLOOKUP(I105,Classement_points[],2,FALSE)*Paramètres!$M$4)</f>
        <v>15</v>
      </c>
      <c r="K105" s="58"/>
      <c r="L105" s="93">
        <f>IF(ISBLANK(K105),,VLOOKUP(K105,Classement_points[],2,FALSE)*Paramètres!$M$5)</f>
        <v>0</v>
      </c>
      <c r="M105" s="57"/>
      <c r="N105" s="93">
        <f>IF(ISBLANK(M105),,VLOOKUP(M105,Classement_points[],2,FALSE)*Paramètres!$M$6)</f>
        <v>0</v>
      </c>
      <c r="O105" s="94">
        <f t="shared" si="3"/>
        <v>95</v>
      </c>
      <c r="P105" s="90">
        <f>COUNTA(Tableau3[[#This Row],[Points]],Tableau3[[#This Row],[Clt2]],Tableau3[[#This Row],[Clt4]],Tableau3[[#This Row],[Clt6]])</f>
        <v>2</v>
      </c>
    </row>
    <row r="106" spans="1:16" x14ac:dyDescent="0.35">
      <c r="A106" s="91">
        <f t="shared" si="2"/>
        <v>102</v>
      </c>
      <c r="B106" s="37" t="s">
        <v>4253</v>
      </c>
      <c r="C106" s="37" t="s">
        <v>1993</v>
      </c>
      <c r="D106" s="37" t="s">
        <v>2041</v>
      </c>
      <c r="E106" s="37" t="s">
        <v>4223</v>
      </c>
      <c r="F106" s="52" t="s">
        <v>2956</v>
      </c>
      <c r="G106" s="92">
        <f>IF(ISBLANK(Tableau3[[#This Row],[Points]]),"",RANK(Tableau3[[#This Row],[Points]],H:H))</f>
        <v>89</v>
      </c>
      <c r="H106" s="37">
        <v>92</v>
      </c>
      <c r="I106" s="40"/>
      <c r="J106" s="93">
        <f>IF(ISBLANK(I106),,VLOOKUP(I106,Classement_points[],2,FALSE)*Paramètres!$M$4)</f>
        <v>0</v>
      </c>
      <c r="K106" s="58"/>
      <c r="L106" s="93">
        <f>IF(ISBLANK(K106),,VLOOKUP(K106,Classement_points[],2,FALSE)*Paramètres!$M$5)</f>
        <v>0</v>
      </c>
      <c r="M106" s="57"/>
      <c r="N106" s="93">
        <f>IF(ISBLANK(M106),,VLOOKUP(M106,Classement_points[],2,FALSE)*Paramètres!$M$6)</f>
        <v>0</v>
      </c>
      <c r="O106" s="94">
        <f t="shared" si="3"/>
        <v>92</v>
      </c>
      <c r="P106" s="90">
        <f>COUNTA(Tableau3[[#This Row],[Points]],Tableau3[[#This Row],[Clt2]],Tableau3[[#This Row],[Clt4]],Tableau3[[#This Row],[Clt6]])</f>
        <v>1</v>
      </c>
    </row>
    <row r="107" spans="1:16" x14ac:dyDescent="0.35">
      <c r="A107" s="91">
        <f t="shared" si="2"/>
        <v>103</v>
      </c>
      <c r="B107" s="54" t="s">
        <v>1035</v>
      </c>
      <c r="C107" s="54" t="s">
        <v>1036</v>
      </c>
      <c r="D107" s="54" t="s">
        <v>1037</v>
      </c>
      <c r="E107" s="54" t="s">
        <v>15</v>
      </c>
      <c r="F107" s="54" t="s">
        <v>714</v>
      </c>
      <c r="G107" s="92">
        <f>IF(ISBLANK(Tableau3[[#This Row],[Points]]),"",RANK(Tableau3[[#This Row],[Points]],H:H))</f>
        <v>90</v>
      </c>
      <c r="H107" s="37">
        <v>91</v>
      </c>
      <c r="I107" s="40"/>
      <c r="J107" s="93">
        <f>IF(ISBLANK(I107),,VLOOKUP(I107,Classement_points[],2,FALSE)*Paramètres!$M$4)</f>
        <v>0</v>
      </c>
      <c r="K107" s="58"/>
      <c r="L107" s="93">
        <f>IF(ISBLANK(K107),,VLOOKUP(K107,Classement_points[],2,FALSE)*Paramètres!$M$5)</f>
        <v>0</v>
      </c>
      <c r="M107" s="57"/>
      <c r="N107" s="93">
        <f>IF(ISBLANK(M107),,VLOOKUP(M107,Classement_points[],2,FALSE)*Paramètres!$M$6)</f>
        <v>0</v>
      </c>
      <c r="O107" s="94">
        <f t="shared" si="3"/>
        <v>91</v>
      </c>
      <c r="P107" s="90">
        <f>COUNTA(Tableau3[[#This Row],[Points]],Tableau3[[#This Row],[Clt2]],Tableau3[[#This Row],[Clt4]],Tableau3[[#This Row],[Clt6]])</f>
        <v>1</v>
      </c>
    </row>
    <row r="108" spans="1:16" x14ac:dyDescent="0.35">
      <c r="A108" s="91">
        <f t="shared" si="2"/>
        <v>103</v>
      </c>
      <c r="B108" s="37" t="s">
        <v>4443</v>
      </c>
      <c r="C108" s="37" t="s">
        <v>89</v>
      </c>
      <c r="D108" s="37" t="s">
        <v>3980</v>
      </c>
      <c r="E108" s="37" t="s">
        <v>3953</v>
      </c>
      <c r="F108" s="52" t="s">
        <v>2956</v>
      </c>
      <c r="G108" s="92">
        <f>IF(ISBLANK(Tableau3[[#This Row],[Points]]),"",RANK(Tableau3[[#This Row],[Points]],H:H))</f>
        <v>116</v>
      </c>
      <c r="H108" s="37">
        <v>76</v>
      </c>
      <c r="I108" s="40">
        <v>57</v>
      </c>
      <c r="J108" s="93">
        <f>IF(ISBLANK(I108),,VLOOKUP(I108,Classement_points[],2,FALSE)*Paramètres!$M$4)</f>
        <v>15</v>
      </c>
      <c r="K108" s="58"/>
      <c r="L108" s="93">
        <f>IF(ISBLANK(K108),,VLOOKUP(K108,Classement_points[],2,FALSE)*Paramètres!$M$5)</f>
        <v>0</v>
      </c>
      <c r="M108" s="57"/>
      <c r="N108" s="93">
        <f>IF(ISBLANK(M108),,VLOOKUP(M108,Classement_points[],2,FALSE)*Paramètres!$M$6)</f>
        <v>0</v>
      </c>
      <c r="O108" s="94">
        <f t="shared" si="3"/>
        <v>91</v>
      </c>
      <c r="P108" s="90">
        <f>COUNTA(Tableau3[[#This Row],[Points]],Tableau3[[#This Row],[Clt2]],Tableau3[[#This Row],[Clt4]],Tableau3[[#This Row],[Clt6]])</f>
        <v>2</v>
      </c>
    </row>
    <row r="109" spans="1:16" x14ac:dyDescent="0.35">
      <c r="A109" s="91">
        <f t="shared" si="2"/>
        <v>105</v>
      </c>
      <c r="B109" s="37" t="s">
        <v>1923</v>
      </c>
      <c r="C109" s="37" t="s">
        <v>1924</v>
      </c>
      <c r="D109" s="37" t="s">
        <v>1925</v>
      </c>
      <c r="E109" s="52" t="s">
        <v>650</v>
      </c>
      <c r="F109" s="52" t="s">
        <v>648</v>
      </c>
      <c r="G109" s="92">
        <f>IF(ISBLANK(Tableau3[[#This Row],[Points]]),"",RANK(Tableau3[[#This Row],[Points]],H:H))</f>
        <v>127</v>
      </c>
      <c r="H109" s="37">
        <v>69</v>
      </c>
      <c r="I109" s="40"/>
      <c r="J109" s="93">
        <f>IF(ISBLANK(I109),,VLOOKUP(I109,Classement_points[],2,FALSE)*Paramètres!$M$4)</f>
        <v>0</v>
      </c>
      <c r="K109" s="58">
        <v>58</v>
      </c>
      <c r="L109" s="93">
        <f>IF(ISBLANK(K109),,VLOOKUP(K109,Classement_points[],2,FALSE)*Paramètres!$M$5)</f>
        <v>20</v>
      </c>
      <c r="M109" s="57"/>
      <c r="N109" s="93">
        <f>IF(ISBLANK(M109),,VLOOKUP(M109,Classement_points[],2,FALSE)*Paramètres!$M$6)</f>
        <v>0</v>
      </c>
      <c r="O109" s="94">
        <f t="shared" si="3"/>
        <v>89</v>
      </c>
      <c r="P109" s="90">
        <f>COUNTA(Tableau3[[#This Row],[Points]],Tableau3[[#This Row],[Clt2]],Tableau3[[#This Row],[Clt4]],Tableau3[[#This Row],[Clt6]])</f>
        <v>2</v>
      </c>
    </row>
    <row r="110" spans="1:16" x14ac:dyDescent="0.35">
      <c r="A110" s="91">
        <f t="shared" si="2"/>
        <v>106</v>
      </c>
      <c r="B110" s="37" t="s">
        <v>1901</v>
      </c>
      <c r="C110" s="37" t="s">
        <v>277</v>
      </c>
      <c r="D110" s="37" t="s">
        <v>1902</v>
      </c>
      <c r="E110" s="52" t="s">
        <v>649</v>
      </c>
      <c r="F110" s="52" t="s">
        <v>648</v>
      </c>
      <c r="G110" s="92">
        <f>IF(ISBLANK(Tableau3[[#This Row],[Points]]),"",RANK(Tableau3[[#This Row],[Points]],H:H))</f>
        <v>94</v>
      </c>
      <c r="H110" s="37">
        <v>88</v>
      </c>
      <c r="I110" s="40"/>
      <c r="J110" s="93">
        <f>IF(ISBLANK(I110),,VLOOKUP(I110,Classement_points[],2,FALSE)*Paramètres!$M$4)</f>
        <v>0</v>
      </c>
      <c r="K110" s="58"/>
      <c r="L110" s="93">
        <f>IF(ISBLANK(K110),,VLOOKUP(K110,Classement_points[],2,FALSE)*Paramètres!$M$5)</f>
        <v>0</v>
      </c>
      <c r="M110" s="57"/>
      <c r="N110" s="93">
        <f>IF(ISBLANK(M110),,VLOOKUP(M110,Classement_points[],2,FALSE)*Paramètres!$M$6)</f>
        <v>0</v>
      </c>
      <c r="O110" s="94">
        <f t="shared" si="3"/>
        <v>88</v>
      </c>
      <c r="P110" s="90">
        <f>COUNTA(Tableau3[[#This Row],[Points]],Tableau3[[#This Row],[Clt2]],Tableau3[[#This Row],[Clt4]],Tableau3[[#This Row],[Clt6]])</f>
        <v>1</v>
      </c>
    </row>
    <row r="111" spans="1:16" x14ac:dyDescent="0.35">
      <c r="A111" s="91">
        <f t="shared" si="2"/>
        <v>107</v>
      </c>
      <c r="B111" s="37" t="s">
        <v>2068</v>
      </c>
      <c r="C111" s="37" t="s">
        <v>49</v>
      </c>
      <c r="D111" s="37" t="s">
        <v>2069</v>
      </c>
      <c r="E111" s="52" t="s">
        <v>702</v>
      </c>
      <c r="F111" s="52" t="s">
        <v>648</v>
      </c>
      <c r="G111" s="92">
        <f>IF(ISBLANK(Tableau3[[#This Row],[Points]]),"",RANK(Tableau3[[#This Row],[Points]],H:H))</f>
        <v>95</v>
      </c>
      <c r="H111" s="37">
        <v>87</v>
      </c>
      <c r="I111" s="40"/>
      <c r="J111" s="93">
        <f>IF(ISBLANK(I111),,VLOOKUP(I111,Classement_points[],2,FALSE)*Paramètres!$M$4)</f>
        <v>0</v>
      </c>
      <c r="K111" s="58"/>
      <c r="L111" s="93">
        <f>IF(ISBLANK(K111),,VLOOKUP(K111,Classement_points[],2,FALSE)*Paramètres!$M$5)</f>
        <v>0</v>
      </c>
      <c r="M111" s="57"/>
      <c r="N111" s="93">
        <f>IF(ISBLANK(M111),,VLOOKUP(M111,Classement_points[],2,FALSE)*Paramètres!$M$6)</f>
        <v>0</v>
      </c>
      <c r="O111" s="94">
        <f t="shared" si="3"/>
        <v>87</v>
      </c>
      <c r="P111" s="90">
        <f>COUNTA(Tableau3[[#This Row],[Points]],Tableau3[[#This Row],[Clt2]],Tableau3[[#This Row],[Clt4]],Tableau3[[#This Row],[Clt6]])</f>
        <v>1</v>
      </c>
    </row>
    <row r="112" spans="1:16" x14ac:dyDescent="0.35">
      <c r="A112" s="91">
        <f t="shared" si="2"/>
        <v>107</v>
      </c>
      <c r="B112" s="37" t="s">
        <v>4453</v>
      </c>
      <c r="C112" s="37" t="s">
        <v>4454</v>
      </c>
      <c r="D112" s="37" t="s">
        <v>4110</v>
      </c>
      <c r="E112" s="37" t="s">
        <v>4046</v>
      </c>
      <c r="F112" s="52" t="s">
        <v>2956</v>
      </c>
      <c r="G112" s="92">
        <f>IF(ISBLANK(Tableau3[[#This Row],[Points]]),"",RANK(Tableau3[[#This Row],[Points]],H:H))</f>
        <v>122</v>
      </c>
      <c r="H112" s="37">
        <v>72</v>
      </c>
      <c r="I112" s="40"/>
      <c r="J112" s="93">
        <f>IF(ISBLANK(I112),,VLOOKUP(I112,Classement_points[],2,FALSE)*Paramètres!$M$4)</f>
        <v>0</v>
      </c>
      <c r="K112" s="58"/>
      <c r="L112" s="93">
        <f>IF(ISBLANK(K112),,VLOOKUP(K112,Classement_points[],2,FALSE)*Paramètres!$M$5)</f>
        <v>0</v>
      </c>
      <c r="M112" s="57">
        <v>61</v>
      </c>
      <c r="N112" s="93">
        <f>IF(ISBLANK(M112),,VLOOKUP(M112,Classement_points[],2,FALSE)*Paramètres!$M$6)</f>
        <v>15</v>
      </c>
      <c r="O112" s="94">
        <f t="shared" si="3"/>
        <v>87</v>
      </c>
      <c r="P112" s="90">
        <f>COUNTA(Tableau3[[#This Row],[Points]],Tableau3[[#This Row],[Clt2]],Tableau3[[#This Row],[Clt4]],Tableau3[[#This Row],[Clt6]])</f>
        <v>2</v>
      </c>
    </row>
    <row r="113" spans="1:16" x14ac:dyDescent="0.35">
      <c r="A113" s="91">
        <f t="shared" si="2"/>
        <v>109</v>
      </c>
      <c r="B113" s="37" t="s">
        <v>1992</v>
      </c>
      <c r="C113" s="37" t="s">
        <v>1993</v>
      </c>
      <c r="D113" s="37" t="s">
        <v>1994</v>
      </c>
      <c r="E113" s="52" t="s">
        <v>683</v>
      </c>
      <c r="F113" s="52" t="s">
        <v>648</v>
      </c>
      <c r="G113" s="92">
        <f>IF(ISBLANK(Tableau3[[#This Row],[Points]]),"",RANK(Tableau3[[#This Row],[Points]],H:H))</f>
        <v>97</v>
      </c>
      <c r="H113" s="37">
        <v>86</v>
      </c>
      <c r="I113" s="40"/>
      <c r="J113" s="93">
        <f>IF(ISBLANK(I113),,VLOOKUP(I113,Classement_points[],2,FALSE)*Paramètres!$M$4)</f>
        <v>0</v>
      </c>
      <c r="K113" s="58"/>
      <c r="L113" s="93">
        <f>IF(ISBLANK(K113),,VLOOKUP(K113,Classement_points[],2,FALSE)*Paramètres!$M$5)</f>
        <v>0</v>
      </c>
      <c r="M113" s="57"/>
      <c r="N113" s="93">
        <f>IF(ISBLANK(M113),,VLOOKUP(M113,Classement_points[],2,FALSE)*Paramètres!$M$6)</f>
        <v>0</v>
      </c>
      <c r="O113" s="94">
        <f t="shared" si="3"/>
        <v>86</v>
      </c>
      <c r="P113" s="90">
        <f>COUNTA(Tableau3[[#This Row],[Points]],Tableau3[[#This Row],[Clt2]],Tableau3[[#This Row],[Clt4]],Tableau3[[#This Row],[Clt6]])</f>
        <v>1</v>
      </c>
    </row>
    <row r="114" spans="1:16" x14ac:dyDescent="0.35">
      <c r="A114" s="91">
        <f t="shared" si="2"/>
        <v>109</v>
      </c>
      <c r="B114" s="37" t="s">
        <v>1920</v>
      </c>
      <c r="C114" s="37" t="s">
        <v>1921</v>
      </c>
      <c r="D114" s="37" t="s">
        <v>1922</v>
      </c>
      <c r="E114" s="52" t="s">
        <v>678</v>
      </c>
      <c r="F114" s="52" t="s">
        <v>648</v>
      </c>
      <c r="G114" s="92">
        <f>IF(ISBLANK(Tableau3[[#This Row],[Points]]),"",RANK(Tableau3[[#This Row],[Points]],H:H))</f>
        <v>97</v>
      </c>
      <c r="H114" s="37">
        <v>86</v>
      </c>
      <c r="I114" s="40"/>
      <c r="J114" s="93">
        <f>IF(ISBLANK(I114),,VLOOKUP(I114,Classement_points[],2,FALSE)*Paramètres!$M$4)</f>
        <v>0</v>
      </c>
      <c r="K114" s="58"/>
      <c r="L114" s="93">
        <f>IF(ISBLANK(K114),,VLOOKUP(K114,Classement_points[],2,FALSE)*Paramètres!$M$5)</f>
        <v>0</v>
      </c>
      <c r="M114" s="57"/>
      <c r="N114" s="93">
        <f>IF(ISBLANK(M114),,VLOOKUP(M114,Classement_points[],2,FALSE)*Paramètres!$M$6)</f>
        <v>0</v>
      </c>
      <c r="O114" s="94">
        <f t="shared" si="3"/>
        <v>86</v>
      </c>
      <c r="P114" s="90">
        <f>COUNTA(Tableau3[[#This Row],[Points]],Tableau3[[#This Row],[Clt2]],Tableau3[[#This Row],[Clt4]],Tableau3[[#This Row],[Clt6]])</f>
        <v>1</v>
      </c>
    </row>
    <row r="115" spans="1:16" x14ac:dyDescent="0.35">
      <c r="A115" s="91">
        <f t="shared" si="2"/>
        <v>111</v>
      </c>
      <c r="B115" s="37" t="s">
        <v>4216</v>
      </c>
      <c r="C115" s="37" t="s">
        <v>354</v>
      </c>
      <c r="D115" s="37" t="s">
        <v>4217</v>
      </c>
      <c r="E115" s="37" t="s">
        <v>3992</v>
      </c>
      <c r="F115" s="52" t="s">
        <v>2956</v>
      </c>
      <c r="G115" s="92">
        <f>IF(ISBLANK(Tableau3[[#This Row],[Points]]),"",RANK(Tableau3[[#This Row],[Points]],H:H))</f>
        <v>99</v>
      </c>
      <c r="H115" s="37">
        <v>85</v>
      </c>
      <c r="I115" s="40"/>
      <c r="J115" s="93">
        <f>IF(ISBLANK(I115),,VLOOKUP(I115,Classement_points[],2,FALSE)*Paramètres!$M$4)</f>
        <v>0</v>
      </c>
      <c r="K115" s="58"/>
      <c r="L115" s="93">
        <f>IF(ISBLANK(K115),,VLOOKUP(K115,Classement_points[],2,FALSE)*Paramètres!$M$5)</f>
        <v>0</v>
      </c>
      <c r="M115" s="57"/>
      <c r="N115" s="93">
        <f>IF(ISBLANK(M115),,VLOOKUP(M115,Classement_points[],2,FALSE)*Paramètres!$M$6)</f>
        <v>0</v>
      </c>
      <c r="O115" s="94">
        <f t="shared" si="3"/>
        <v>85</v>
      </c>
      <c r="P115" s="90">
        <f>COUNTA(Tableau3[[#This Row],[Points]],Tableau3[[#This Row],[Clt2]],Tableau3[[#This Row],[Clt4]],Tableau3[[#This Row],[Clt6]])</f>
        <v>1</v>
      </c>
    </row>
    <row r="116" spans="1:16" x14ac:dyDescent="0.35">
      <c r="A116" s="91">
        <f t="shared" si="2"/>
        <v>112</v>
      </c>
      <c r="B116" s="37" t="s">
        <v>4254</v>
      </c>
      <c r="C116" s="37" t="s">
        <v>4255</v>
      </c>
      <c r="D116" s="37" t="s">
        <v>2049</v>
      </c>
      <c r="E116" s="37" t="s">
        <v>4000</v>
      </c>
      <c r="F116" s="52" t="s">
        <v>2956</v>
      </c>
      <c r="G116" s="92">
        <f>IF(ISBLANK(Tableau3[[#This Row],[Points]]),"",RANK(Tableau3[[#This Row],[Points]],H:H))</f>
        <v>101</v>
      </c>
      <c r="H116" s="37">
        <v>83</v>
      </c>
      <c r="I116" s="40"/>
      <c r="J116" s="93">
        <f>IF(ISBLANK(I116),,VLOOKUP(I116,Classement_points[],2,FALSE)*Paramètres!$M$4)</f>
        <v>0</v>
      </c>
      <c r="K116" s="58"/>
      <c r="L116" s="93">
        <f>IF(ISBLANK(K116),,VLOOKUP(K116,Classement_points[],2,FALSE)*Paramètres!$M$5)</f>
        <v>0</v>
      </c>
      <c r="M116" s="57"/>
      <c r="N116" s="93">
        <f>IF(ISBLANK(M116),,VLOOKUP(M116,Classement_points[],2,FALSE)*Paramètres!$M$6)</f>
        <v>0</v>
      </c>
      <c r="O116" s="94">
        <f t="shared" si="3"/>
        <v>83</v>
      </c>
      <c r="P116" s="90">
        <f>COUNTA(Tableau3[[#This Row],[Points]],Tableau3[[#This Row],[Clt2]],Tableau3[[#This Row],[Clt4]],Tableau3[[#This Row],[Clt6]])</f>
        <v>1</v>
      </c>
    </row>
    <row r="117" spans="1:16" x14ac:dyDescent="0.35">
      <c r="A117" s="91">
        <f t="shared" si="2"/>
        <v>112</v>
      </c>
      <c r="B117" s="37" t="s">
        <v>4179</v>
      </c>
      <c r="C117" s="37" t="s">
        <v>4180</v>
      </c>
      <c r="D117" s="37" t="s">
        <v>4181</v>
      </c>
      <c r="E117" s="37" t="s">
        <v>4000</v>
      </c>
      <c r="F117" s="52" t="s">
        <v>2956</v>
      </c>
      <c r="G117" s="92">
        <f>IF(ISBLANK(Tableau3[[#This Row],[Points]]),"",RANK(Tableau3[[#This Row],[Points]],H:H))</f>
        <v>101</v>
      </c>
      <c r="H117" s="37">
        <v>83</v>
      </c>
      <c r="I117" s="40"/>
      <c r="J117" s="93">
        <f>IF(ISBLANK(I117),,VLOOKUP(I117,Classement_points[],2,FALSE)*Paramètres!$M$4)</f>
        <v>0</v>
      </c>
      <c r="K117" s="58"/>
      <c r="L117" s="93">
        <f>IF(ISBLANK(K117),,VLOOKUP(K117,Classement_points[],2,FALSE)*Paramètres!$M$5)</f>
        <v>0</v>
      </c>
      <c r="M117" s="57"/>
      <c r="N117" s="93">
        <f>IF(ISBLANK(M117),,VLOOKUP(M117,Classement_points[],2,FALSE)*Paramètres!$M$6)</f>
        <v>0</v>
      </c>
      <c r="O117" s="94">
        <f t="shared" si="3"/>
        <v>83</v>
      </c>
      <c r="P117" s="90">
        <f>COUNTA(Tableau3[[#This Row],[Points]],Tableau3[[#This Row],[Clt2]],Tableau3[[#This Row],[Clt4]],Tableau3[[#This Row],[Clt6]])</f>
        <v>1</v>
      </c>
    </row>
    <row r="118" spans="1:16" x14ac:dyDescent="0.35">
      <c r="A118" s="91">
        <f t="shared" si="2"/>
        <v>114</v>
      </c>
      <c r="B118" s="37" t="s">
        <v>4240</v>
      </c>
      <c r="C118" s="37" t="s">
        <v>4241</v>
      </c>
      <c r="D118" s="37" t="s">
        <v>4242</v>
      </c>
      <c r="E118" s="37" t="s">
        <v>3998</v>
      </c>
      <c r="F118" s="52" t="s">
        <v>2956</v>
      </c>
      <c r="G118" s="92">
        <f>IF(ISBLANK(Tableau3[[#This Row],[Points]]),"",RANK(Tableau3[[#This Row],[Points]],H:H))</f>
        <v>105</v>
      </c>
      <c r="H118" s="37">
        <v>82</v>
      </c>
      <c r="I118" s="40"/>
      <c r="J118" s="93">
        <f>IF(ISBLANK(I118),,VLOOKUP(I118,Classement_points[],2,FALSE)*Paramètres!$M$4)</f>
        <v>0</v>
      </c>
      <c r="K118" s="58"/>
      <c r="L118" s="93">
        <f>IF(ISBLANK(K118),,VLOOKUP(K118,Classement_points[],2,FALSE)*Paramètres!$M$5)</f>
        <v>0</v>
      </c>
      <c r="M118" s="57"/>
      <c r="N118" s="93">
        <f>IF(ISBLANK(M118),,VLOOKUP(M118,Classement_points[],2,FALSE)*Paramètres!$M$6)</f>
        <v>0</v>
      </c>
      <c r="O118" s="94">
        <f t="shared" si="3"/>
        <v>82</v>
      </c>
      <c r="P118" s="90">
        <f>COUNTA(Tableau3[[#This Row],[Points]],Tableau3[[#This Row],[Clt2]],Tableau3[[#This Row],[Clt4]],Tableau3[[#This Row],[Clt6]])</f>
        <v>1</v>
      </c>
    </row>
    <row r="119" spans="1:16" x14ac:dyDescent="0.35">
      <c r="A119" s="91">
        <f t="shared" si="2"/>
        <v>114</v>
      </c>
      <c r="B119" s="37" t="s">
        <v>4230</v>
      </c>
      <c r="C119" s="37" t="s">
        <v>1921</v>
      </c>
      <c r="D119" s="37" t="s">
        <v>4231</v>
      </c>
      <c r="E119" s="37" t="s">
        <v>4020</v>
      </c>
      <c r="F119" s="52" t="s">
        <v>2956</v>
      </c>
      <c r="G119" s="92">
        <f>IF(ISBLANK(Tableau3[[#This Row],[Points]]),"",RANK(Tableau3[[#This Row],[Points]],H:H))</f>
        <v>131</v>
      </c>
      <c r="H119" s="37">
        <v>67</v>
      </c>
      <c r="I119" s="40">
        <v>61</v>
      </c>
      <c r="J119" s="93">
        <f>IF(ISBLANK(I119),,VLOOKUP(I119,Classement_points[],2,FALSE)*Paramètres!$M$4)</f>
        <v>15</v>
      </c>
      <c r="K119" s="58"/>
      <c r="L119" s="93">
        <f>IF(ISBLANK(K119),,VLOOKUP(K119,Classement_points[],2,FALSE)*Paramètres!$M$5)</f>
        <v>0</v>
      </c>
      <c r="M119" s="57"/>
      <c r="N119" s="93">
        <f>IF(ISBLANK(M119),,VLOOKUP(M119,Classement_points[],2,FALSE)*Paramètres!$M$6)</f>
        <v>0</v>
      </c>
      <c r="O119" s="94">
        <f t="shared" si="3"/>
        <v>82</v>
      </c>
      <c r="P119" s="90">
        <f>COUNTA(Tableau3[[#This Row],[Points]],Tableau3[[#This Row],[Clt2]],Tableau3[[#This Row],[Clt4]],Tableau3[[#This Row],[Clt6]])</f>
        <v>2</v>
      </c>
    </row>
    <row r="120" spans="1:16" x14ac:dyDescent="0.35">
      <c r="A120" s="91">
        <f t="shared" si="2"/>
        <v>114</v>
      </c>
      <c r="B120" s="37" t="s">
        <v>4458</v>
      </c>
      <c r="C120" s="37" t="s">
        <v>143</v>
      </c>
      <c r="D120" s="37" t="s">
        <v>4459</v>
      </c>
      <c r="E120" s="37" t="s">
        <v>4046</v>
      </c>
      <c r="F120" s="52" t="s">
        <v>2956</v>
      </c>
      <c r="G120" s="92">
        <f>IF(ISBLANK(Tableau3[[#This Row],[Points]]),"",RANK(Tableau3[[#This Row],[Points]],H:H))</f>
        <v>131</v>
      </c>
      <c r="H120" s="37">
        <v>67</v>
      </c>
      <c r="I120" s="40"/>
      <c r="J120" s="93">
        <f>IF(ISBLANK(I120),,VLOOKUP(I120,Classement_points[],2,FALSE)*Paramètres!$M$4)</f>
        <v>0</v>
      </c>
      <c r="K120" s="58"/>
      <c r="L120" s="93">
        <f>IF(ISBLANK(K120),,VLOOKUP(K120,Classement_points[],2,FALSE)*Paramètres!$M$5)</f>
        <v>0</v>
      </c>
      <c r="M120" s="57">
        <v>58</v>
      </c>
      <c r="N120" s="93">
        <f>IF(ISBLANK(M120),,VLOOKUP(M120,Classement_points[],2,FALSE)*Paramètres!$M$6)</f>
        <v>15</v>
      </c>
      <c r="O120" s="94">
        <f t="shared" si="3"/>
        <v>82</v>
      </c>
      <c r="P120" s="90">
        <f>COUNTA(Tableau3[[#This Row],[Points]],Tableau3[[#This Row],[Clt2]],Tableau3[[#This Row],[Clt4]],Tableau3[[#This Row],[Clt6]])</f>
        <v>2</v>
      </c>
    </row>
    <row r="121" spans="1:16" x14ac:dyDescent="0.35">
      <c r="A121" s="91">
        <f t="shared" si="2"/>
        <v>117</v>
      </c>
      <c r="B121" s="37" t="s">
        <v>4465</v>
      </c>
      <c r="C121" s="37" t="s">
        <v>99</v>
      </c>
      <c r="D121" s="37" t="s">
        <v>4466</v>
      </c>
      <c r="E121" s="37" t="s">
        <v>4017</v>
      </c>
      <c r="F121" s="52" t="s">
        <v>2956</v>
      </c>
      <c r="G121" s="92">
        <f>IF(ISBLANK(Tableau3[[#This Row],[Points]]),"",RANK(Tableau3[[#This Row],[Points]],H:H))</f>
        <v>106</v>
      </c>
      <c r="H121" s="37">
        <v>81</v>
      </c>
      <c r="I121" s="40"/>
      <c r="J121" s="93">
        <f>IF(ISBLANK(I121),,VLOOKUP(I121,Classement_points[],2,FALSE)*Paramètres!$M$4)</f>
        <v>0</v>
      </c>
      <c r="K121" s="58"/>
      <c r="L121" s="93">
        <f>IF(ISBLANK(K121),,VLOOKUP(K121,Classement_points[],2,FALSE)*Paramètres!$M$5)</f>
        <v>0</v>
      </c>
      <c r="M121" s="57"/>
      <c r="N121" s="93">
        <f>IF(ISBLANK(M121),,VLOOKUP(M121,Classement_points[],2,FALSE)*Paramètres!$M$6)</f>
        <v>0</v>
      </c>
      <c r="O121" s="94">
        <f t="shared" si="3"/>
        <v>81</v>
      </c>
      <c r="P121" s="90">
        <f>COUNTA(Tableau3[[#This Row],[Points]],Tableau3[[#This Row],[Clt2]],Tableau3[[#This Row],[Clt4]],Tableau3[[#This Row],[Clt6]])</f>
        <v>1</v>
      </c>
    </row>
    <row r="122" spans="1:16" x14ac:dyDescent="0.35">
      <c r="A122" s="91">
        <f t="shared" si="2"/>
        <v>118</v>
      </c>
      <c r="B122" s="54" t="s">
        <v>1048</v>
      </c>
      <c r="C122" s="54" t="s">
        <v>49</v>
      </c>
      <c r="D122" s="54" t="s">
        <v>146</v>
      </c>
      <c r="E122" s="54" t="s">
        <v>16</v>
      </c>
      <c r="F122" s="54" t="s">
        <v>714</v>
      </c>
      <c r="G122" s="92">
        <f>IF(ISBLANK(Tableau3[[#This Row],[Points]]),"",RANK(Tableau3[[#This Row],[Points]],H:H))</f>
        <v>109</v>
      </c>
      <c r="H122" s="37">
        <v>78</v>
      </c>
      <c r="I122" s="40"/>
      <c r="J122" s="93">
        <f>IF(ISBLANK(I122),,VLOOKUP(I122,Classement_points[],2,FALSE)*Paramètres!$M$4)</f>
        <v>0</v>
      </c>
      <c r="K122" s="58"/>
      <c r="L122" s="93">
        <f>IF(ISBLANK(K122),,VLOOKUP(K122,Classement_points[],2,FALSE)*Paramètres!$M$5)</f>
        <v>0</v>
      </c>
      <c r="M122" s="57"/>
      <c r="N122" s="93">
        <f>IF(ISBLANK(M122),,VLOOKUP(M122,Classement_points[],2,FALSE)*Paramètres!$M$6)</f>
        <v>0</v>
      </c>
      <c r="O122" s="94">
        <f t="shared" si="3"/>
        <v>78</v>
      </c>
      <c r="P122" s="90">
        <f>COUNTA(Tableau3[[#This Row],[Points]],Tableau3[[#This Row],[Clt2]],Tableau3[[#This Row],[Clt4]],Tableau3[[#This Row],[Clt6]])</f>
        <v>1</v>
      </c>
    </row>
    <row r="123" spans="1:16" x14ac:dyDescent="0.35">
      <c r="A123" s="91">
        <f t="shared" si="2"/>
        <v>118</v>
      </c>
      <c r="B123" s="37" t="s">
        <v>1963</v>
      </c>
      <c r="C123" s="37" t="s">
        <v>1964</v>
      </c>
      <c r="D123" s="37" t="s">
        <v>1965</v>
      </c>
      <c r="E123" s="52" t="s">
        <v>679</v>
      </c>
      <c r="F123" s="52" t="s">
        <v>648</v>
      </c>
      <c r="G123" s="92">
        <f>IF(ISBLANK(Tableau3[[#This Row],[Points]]),"",RANK(Tableau3[[#This Row],[Points]],H:H))</f>
        <v>109</v>
      </c>
      <c r="H123" s="37">
        <v>78</v>
      </c>
      <c r="I123" s="40"/>
      <c r="J123" s="93">
        <f>IF(ISBLANK(I123),,VLOOKUP(I123,Classement_points[],2,FALSE)*Paramètres!$M$4)</f>
        <v>0</v>
      </c>
      <c r="K123" s="58"/>
      <c r="L123" s="93">
        <f>IF(ISBLANK(K123),,VLOOKUP(K123,Classement_points[],2,FALSE)*Paramètres!$M$5)</f>
        <v>0</v>
      </c>
      <c r="M123" s="57"/>
      <c r="N123" s="93">
        <f>IF(ISBLANK(M123),,VLOOKUP(M123,Classement_points[],2,FALSE)*Paramètres!$M$6)</f>
        <v>0</v>
      </c>
      <c r="O123" s="94">
        <f t="shared" si="3"/>
        <v>78</v>
      </c>
      <c r="P123" s="90">
        <f>COUNTA(Tableau3[[#This Row],[Points]],Tableau3[[#This Row],[Clt2]],Tableau3[[#This Row],[Clt4]],Tableau3[[#This Row],[Clt6]])</f>
        <v>1</v>
      </c>
    </row>
    <row r="124" spans="1:16" x14ac:dyDescent="0.35">
      <c r="A124" s="91">
        <f t="shared" si="2"/>
        <v>118</v>
      </c>
      <c r="B124" s="37" t="s">
        <v>1995</v>
      </c>
      <c r="C124" s="37" t="s">
        <v>162</v>
      </c>
      <c r="D124" s="37" t="s">
        <v>1996</v>
      </c>
      <c r="E124" s="52" t="s">
        <v>711</v>
      </c>
      <c r="F124" s="52" t="s">
        <v>648</v>
      </c>
      <c r="G124" s="92">
        <f>IF(ISBLANK(Tableau3[[#This Row],[Points]]),"",RANK(Tableau3[[#This Row],[Points]],H:H))</f>
        <v>109</v>
      </c>
      <c r="H124" s="37">
        <v>78</v>
      </c>
      <c r="I124" s="40">
        <v>0</v>
      </c>
      <c r="J124" s="93">
        <f>IF(ISBLANK(I124),,VLOOKUP(I124,Classement_points[],2,FALSE)*Paramètres!$M$4)</f>
        <v>0</v>
      </c>
      <c r="K124" s="58"/>
      <c r="L124" s="93">
        <f>IF(ISBLANK(K124),,VLOOKUP(K124,Classement_points[],2,FALSE)*Paramètres!$M$5)</f>
        <v>0</v>
      </c>
      <c r="M124" s="57"/>
      <c r="N124" s="93">
        <f>IF(ISBLANK(M124),,VLOOKUP(M124,Classement_points[],2,FALSE)*Paramètres!$M$6)</f>
        <v>0</v>
      </c>
      <c r="O124" s="94">
        <f t="shared" si="3"/>
        <v>78</v>
      </c>
      <c r="P124" s="90">
        <f>COUNTA(Tableau3[[#This Row],[Points]],Tableau3[[#This Row],[Clt2]],Tableau3[[#This Row],[Clt4]],Tableau3[[#This Row],[Clt6]])</f>
        <v>2</v>
      </c>
    </row>
    <row r="125" spans="1:16" x14ac:dyDescent="0.35">
      <c r="A125" s="91">
        <f t="shared" si="2"/>
        <v>118</v>
      </c>
      <c r="B125" s="37" t="s">
        <v>4441</v>
      </c>
      <c r="C125" s="37" t="s">
        <v>26</v>
      </c>
      <c r="D125" s="37" t="s">
        <v>4442</v>
      </c>
      <c r="E125" s="37" t="s">
        <v>4017</v>
      </c>
      <c r="F125" s="52" t="s">
        <v>2956</v>
      </c>
      <c r="G125" s="92">
        <f>IF(ISBLANK(Tableau3[[#This Row],[Points]]),"",RANK(Tableau3[[#This Row],[Points]],H:H))</f>
        <v>109</v>
      </c>
      <c r="H125" s="37">
        <v>78</v>
      </c>
      <c r="I125" s="40"/>
      <c r="J125" s="93">
        <f>IF(ISBLANK(I125),,VLOOKUP(I125,Classement_points[],2,FALSE)*Paramètres!$M$4)</f>
        <v>0</v>
      </c>
      <c r="K125" s="58"/>
      <c r="L125" s="93">
        <f>IF(ISBLANK(K125),,VLOOKUP(K125,Classement_points[],2,FALSE)*Paramètres!$M$5)</f>
        <v>0</v>
      </c>
      <c r="M125" s="57">
        <v>0</v>
      </c>
      <c r="N125" s="93">
        <f>IF(ISBLANK(M125),,VLOOKUP(M125,Classement_points[],2,FALSE)*Paramètres!$M$6)</f>
        <v>0</v>
      </c>
      <c r="O125" s="94">
        <f t="shared" si="3"/>
        <v>78</v>
      </c>
      <c r="P125" s="90">
        <f>COUNTA(Tableau3[[#This Row],[Points]],Tableau3[[#This Row],[Clt2]],Tableau3[[#This Row],[Clt4]],Tableau3[[#This Row],[Clt6]])</f>
        <v>2</v>
      </c>
    </row>
    <row r="126" spans="1:16" x14ac:dyDescent="0.35">
      <c r="A126" s="91">
        <f t="shared" si="2"/>
        <v>118</v>
      </c>
      <c r="B126" s="37" t="s">
        <v>4261</v>
      </c>
      <c r="C126" s="37" t="s">
        <v>1060</v>
      </c>
      <c r="D126" s="37" t="s">
        <v>4262</v>
      </c>
      <c r="E126" s="37" t="s">
        <v>3933</v>
      </c>
      <c r="F126" s="52" t="s">
        <v>2956</v>
      </c>
      <c r="G126" s="92">
        <f>IF(ISBLANK(Tableau3[[#This Row],[Points]]),"",RANK(Tableau3[[#This Row],[Points]],H:H))</f>
        <v>109</v>
      </c>
      <c r="H126" s="37">
        <v>78</v>
      </c>
      <c r="I126" s="40"/>
      <c r="J126" s="93">
        <f>IF(ISBLANK(I126),,VLOOKUP(I126,Classement_points[],2,FALSE)*Paramètres!$M$4)</f>
        <v>0</v>
      </c>
      <c r="K126" s="58"/>
      <c r="L126" s="93">
        <f>IF(ISBLANK(K126),,VLOOKUP(K126,Classement_points[],2,FALSE)*Paramètres!$M$5)</f>
        <v>0</v>
      </c>
      <c r="M126" s="57"/>
      <c r="N126" s="93">
        <f>IF(ISBLANK(M126),,VLOOKUP(M126,Classement_points[],2,FALSE)*Paramètres!$M$6)</f>
        <v>0</v>
      </c>
      <c r="O126" s="94">
        <f t="shared" si="3"/>
        <v>78</v>
      </c>
      <c r="P126" s="90">
        <f>COUNTA(Tableau3[[#This Row],[Points]],Tableau3[[#This Row],[Clt2]],Tableau3[[#This Row],[Clt4]],Tableau3[[#This Row],[Clt6]])</f>
        <v>1</v>
      </c>
    </row>
    <row r="127" spans="1:16" x14ac:dyDescent="0.35">
      <c r="A127" s="91">
        <f t="shared" si="2"/>
        <v>118</v>
      </c>
      <c r="B127" s="37" t="s">
        <v>3352</v>
      </c>
      <c r="C127" s="37" t="s">
        <v>73</v>
      </c>
      <c r="D127" s="37" t="s">
        <v>3353</v>
      </c>
      <c r="E127" s="37" t="s">
        <v>2921</v>
      </c>
      <c r="F127" s="52" t="s">
        <v>2957</v>
      </c>
      <c r="G127" s="92">
        <f>IF(ISBLANK(Tableau3[[#This Row],[Points]]),"",RANK(Tableau3[[#This Row],[Points]],H:H))</f>
        <v>109</v>
      </c>
      <c r="H127" s="37">
        <v>78</v>
      </c>
      <c r="I127" s="40"/>
      <c r="J127" s="93">
        <f>IF(ISBLANK(I127),,VLOOKUP(I127,Classement_points[],2,FALSE)*Paramètres!$M$4)</f>
        <v>0</v>
      </c>
      <c r="K127" s="58"/>
      <c r="L127" s="93">
        <f>IF(ISBLANK(K127),,VLOOKUP(K127,Classement_points[],2,FALSE)*Paramètres!$M$5)</f>
        <v>0</v>
      </c>
      <c r="M127" s="57"/>
      <c r="N127" s="93">
        <f>IF(ISBLANK(M127),,VLOOKUP(M127,Classement_points[],2,FALSE)*Paramètres!$M$6)</f>
        <v>0</v>
      </c>
      <c r="O127" s="94">
        <f t="shared" si="3"/>
        <v>78</v>
      </c>
      <c r="P127" s="90">
        <f>COUNTA(Tableau3[[#This Row],[Points]],Tableau3[[#This Row],[Clt2]],Tableau3[[#This Row],[Clt4]],Tableau3[[#This Row],[Clt6]])</f>
        <v>1</v>
      </c>
    </row>
    <row r="128" spans="1:16" x14ac:dyDescent="0.35">
      <c r="A128" s="91">
        <f t="shared" si="2"/>
        <v>124</v>
      </c>
      <c r="B128" s="37" t="s">
        <v>1946</v>
      </c>
      <c r="C128" s="37" t="s">
        <v>22</v>
      </c>
      <c r="D128" s="37" t="s">
        <v>1947</v>
      </c>
      <c r="E128" s="52" t="s">
        <v>702</v>
      </c>
      <c r="F128" s="52" t="s">
        <v>648</v>
      </c>
      <c r="G128" s="92">
        <f>IF(ISBLANK(Tableau3[[#This Row],[Points]]),"",RANK(Tableau3[[#This Row],[Points]],H:H))</f>
        <v>115</v>
      </c>
      <c r="H128" s="37">
        <v>77</v>
      </c>
      <c r="I128" s="40"/>
      <c r="J128" s="93">
        <f>IF(ISBLANK(I128),,VLOOKUP(I128,Classement_points[],2,FALSE)*Paramètres!$M$4)</f>
        <v>0</v>
      </c>
      <c r="K128" s="58"/>
      <c r="L128" s="93">
        <f>IF(ISBLANK(K128),,VLOOKUP(K128,Classement_points[],2,FALSE)*Paramètres!$M$5)</f>
        <v>0</v>
      </c>
      <c r="M128" s="57"/>
      <c r="N128" s="93">
        <f>IF(ISBLANK(M128),,VLOOKUP(M128,Classement_points[],2,FALSE)*Paramètres!$M$6)</f>
        <v>0</v>
      </c>
      <c r="O128" s="94">
        <f t="shared" si="3"/>
        <v>77</v>
      </c>
      <c r="P128" s="90">
        <f>COUNTA(Tableau3[[#This Row],[Points]],Tableau3[[#This Row],[Clt2]],Tableau3[[#This Row],[Clt4]],Tableau3[[#This Row],[Clt6]])</f>
        <v>1</v>
      </c>
    </row>
    <row r="129" spans="1:16" x14ac:dyDescent="0.35">
      <c r="A129" s="91">
        <f t="shared" si="2"/>
        <v>125</v>
      </c>
      <c r="B129" s="37" t="s">
        <v>4245</v>
      </c>
      <c r="C129" s="37" t="s">
        <v>4246</v>
      </c>
      <c r="D129" s="37" t="s">
        <v>4247</v>
      </c>
      <c r="E129" s="37" t="s">
        <v>3936</v>
      </c>
      <c r="F129" s="52" t="s">
        <v>2956</v>
      </c>
      <c r="G129" s="92">
        <f>IF(ISBLANK(Tableau3[[#This Row],[Points]]),"",RANK(Tableau3[[#This Row],[Points]],H:H))</f>
        <v>119</v>
      </c>
      <c r="H129" s="37">
        <v>74</v>
      </c>
      <c r="I129" s="40"/>
      <c r="J129" s="93">
        <f>IF(ISBLANK(I129),,VLOOKUP(I129,Classement_points[],2,FALSE)*Paramètres!$M$4)</f>
        <v>0</v>
      </c>
      <c r="K129" s="58"/>
      <c r="L129" s="93">
        <f>IF(ISBLANK(K129),,VLOOKUP(K129,Classement_points[],2,FALSE)*Paramètres!$M$5)</f>
        <v>0</v>
      </c>
      <c r="M129" s="57"/>
      <c r="N129" s="93">
        <f>IF(ISBLANK(M129),,VLOOKUP(M129,Classement_points[],2,FALSE)*Paramètres!$M$6)</f>
        <v>0</v>
      </c>
      <c r="O129" s="94">
        <f t="shared" si="3"/>
        <v>74</v>
      </c>
      <c r="P129" s="90">
        <f>COUNTA(Tableau3[[#This Row],[Points]],Tableau3[[#This Row],[Clt2]],Tableau3[[#This Row],[Clt4]],Tableau3[[#This Row],[Clt6]])</f>
        <v>1</v>
      </c>
    </row>
    <row r="130" spans="1:16" x14ac:dyDescent="0.35">
      <c r="A130" s="91">
        <f t="shared" si="2"/>
        <v>126</v>
      </c>
      <c r="B130" s="37" t="s">
        <v>1983</v>
      </c>
      <c r="C130" s="37" t="s">
        <v>1984</v>
      </c>
      <c r="D130" s="37" t="s">
        <v>1342</v>
      </c>
      <c r="E130" s="52" t="s">
        <v>709</v>
      </c>
      <c r="F130" s="52" t="s">
        <v>648</v>
      </c>
      <c r="G130" s="92">
        <f>IF(ISBLANK(Tableau3[[#This Row],[Points]]),"",RANK(Tableau3[[#This Row],[Points]],H:H))</f>
        <v>120</v>
      </c>
      <c r="H130" s="37">
        <v>73</v>
      </c>
      <c r="I130" s="40"/>
      <c r="J130" s="93">
        <f>IF(ISBLANK(I130),,VLOOKUP(I130,Classement_points[],2,FALSE)*Paramètres!$M$4)</f>
        <v>0</v>
      </c>
      <c r="K130" s="58"/>
      <c r="L130" s="93">
        <f>IF(ISBLANK(K130),,VLOOKUP(K130,Classement_points[],2,FALSE)*Paramètres!$M$5)</f>
        <v>0</v>
      </c>
      <c r="M130" s="57"/>
      <c r="N130" s="93">
        <f>IF(ISBLANK(M130),,VLOOKUP(M130,Classement_points[],2,FALSE)*Paramètres!$M$6)</f>
        <v>0</v>
      </c>
      <c r="O130" s="94">
        <f t="shared" si="3"/>
        <v>73</v>
      </c>
      <c r="P130" s="90">
        <f>COUNTA(Tableau3[[#This Row],[Points]],Tableau3[[#This Row],[Clt2]],Tableau3[[#This Row],[Clt4]],Tableau3[[#This Row],[Clt6]])</f>
        <v>1</v>
      </c>
    </row>
    <row r="131" spans="1:16" x14ac:dyDescent="0.35">
      <c r="A131" s="91">
        <f t="shared" si="2"/>
        <v>126</v>
      </c>
      <c r="B131" s="37" t="s">
        <v>1956</v>
      </c>
      <c r="C131" s="37" t="s">
        <v>1381</v>
      </c>
      <c r="D131" s="37" t="s">
        <v>1957</v>
      </c>
      <c r="E131" s="52" t="s">
        <v>659</v>
      </c>
      <c r="F131" s="52" t="s">
        <v>648</v>
      </c>
      <c r="G131" s="92">
        <f>IF(ISBLANK(Tableau3[[#This Row],[Points]]),"",RANK(Tableau3[[#This Row],[Points]],H:H))</f>
        <v>120</v>
      </c>
      <c r="H131" s="37">
        <v>73</v>
      </c>
      <c r="I131" s="40"/>
      <c r="J131" s="93">
        <f>IF(ISBLANK(I131),,VLOOKUP(I131,Classement_points[],2,FALSE)*Paramètres!$M$4)</f>
        <v>0</v>
      </c>
      <c r="K131" s="58"/>
      <c r="L131" s="93">
        <f>IF(ISBLANK(K131),,VLOOKUP(K131,Classement_points[],2,FALSE)*Paramètres!$M$5)</f>
        <v>0</v>
      </c>
      <c r="M131" s="57"/>
      <c r="N131" s="93">
        <f>IF(ISBLANK(M131),,VLOOKUP(M131,Classement_points[],2,FALSE)*Paramètres!$M$6)</f>
        <v>0</v>
      </c>
      <c r="O131" s="94">
        <f t="shared" si="3"/>
        <v>73</v>
      </c>
      <c r="P131" s="90">
        <f>COUNTA(Tableau3[[#This Row],[Points]],Tableau3[[#This Row],[Clt2]],Tableau3[[#This Row],[Clt4]],Tableau3[[#This Row],[Clt6]])</f>
        <v>1</v>
      </c>
    </row>
    <row r="132" spans="1:16" x14ac:dyDescent="0.35">
      <c r="A132" s="91">
        <f t="shared" si="2"/>
        <v>128</v>
      </c>
      <c r="B132" s="37" t="s">
        <v>3279</v>
      </c>
      <c r="C132" s="37" t="s">
        <v>3280</v>
      </c>
      <c r="D132" s="37" t="s">
        <v>3281</v>
      </c>
      <c r="E132" s="37" t="s">
        <v>2912</v>
      </c>
      <c r="F132" s="52" t="s">
        <v>2957</v>
      </c>
      <c r="G132" s="92">
        <f>IF(ISBLANK(Tableau3[[#This Row],[Points]]),"",RANK(Tableau3[[#This Row],[Points]],H:H))</f>
        <v>122</v>
      </c>
      <c r="H132" s="37">
        <v>72</v>
      </c>
      <c r="I132" s="40"/>
      <c r="J132" s="93">
        <f>IF(ISBLANK(I132),,VLOOKUP(I132,Classement_points[],2,FALSE)*Paramètres!$M$4)</f>
        <v>0</v>
      </c>
      <c r="K132" s="58"/>
      <c r="L132" s="93">
        <f>IF(ISBLANK(K132),,VLOOKUP(K132,Classement_points[],2,FALSE)*Paramètres!$M$5)</f>
        <v>0</v>
      </c>
      <c r="M132" s="57"/>
      <c r="N132" s="93">
        <f>IF(ISBLANK(M132),,VLOOKUP(M132,Classement_points[],2,FALSE)*Paramètres!$M$6)</f>
        <v>0</v>
      </c>
      <c r="O132" s="94">
        <f t="shared" si="3"/>
        <v>72</v>
      </c>
      <c r="P132" s="90">
        <f>COUNTA(Tableau3[[#This Row],[Points]],Tableau3[[#This Row],[Clt2]],Tableau3[[#This Row],[Clt4]],Tableau3[[#This Row],[Clt6]])</f>
        <v>1</v>
      </c>
    </row>
    <row r="133" spans="1:16" x14ac:dyDescent="0.35">
      <c r="A133" s="91">
        <f t="shared" ref="A133:A196" si="4">RANK(O133,O:O)</f>
        <v>128</v>
      </c>
      <c r="B133" s="54" t="s">
        <v>1029</v>
      </c>
      <c r="C133" s="54" t="s">
        <v>323</v>
      </c>
      <c r="D133" s="54" t="s">
        <v>396</v>
      </c>
      <c r="E133" s="54" t="s">
        <v>14</v>
      </c>
      <c r="F133" s="54" t="s">
        <v>714</v>
      </c>
      <c r="G133" s="92">
        <f>IF(ISBLANK(Tableau3[[#This Row],[Points]]),"",RANK(Tableau3[[#This Row],[Points]],H:H))</f>
        <v>122</v>
      </c>
      <c r="H133" s="37">
        <v>72</v>
      </c>
      <c r="I133" s="40"/>
      <c r="J133" s="93">
        <f>IF(ISBLANK(I133),,VLOOKUP(I133,Classement_points[],2,FALSE)*Paramètres!$M$4)</f>
        <v>0</v>
      </c>
      <c r="K133" s="58"/>
      <c r="L133" s="93">
        <f>IF(ISBLANK(K133),,VLOOKUP(K133,Classement_points[],2,FALSE)*Paramètres!$M$5)</f>
        <v>0</v>
      </c>
      <c r="M133" s="57"/>
      <c r="N133" s="93">
        <f>IF(ISBLANK(M133),,VLOOKUP(M133,Classement_points[],2,FALSE)*Paramètres!$M$6)</f>
        <v>0</v>
      </c>
      <c r="O133" s="94">
        <f t="shared" ref="O133:O196" si="5">H133+J133+L133+N133</f>
        <v>72</v>
      </c>
      <c r="P133" s="90">
        <f>COUNTA(Tableau3[[#This Row],[Points]],Tableau3[[#This Row],[Clt2]],Tableau3[[#This Row],[Clt4]],Tableau3[[#This Row],[Clt6]])</f>
        <v>1</v>
      </c>
    </row>
    <row r="134" spans="1:16" x14ac:dyDescent="0.35">
      <c r="A134" s="91">
        <f t="shared" si="4"/>
        <v>130</v>
      </c>
      <c r="B134" s="37" t="s">
        <v>3337</v>
      </c>
      <c r="C134" s="37" t="s">
        <v>89</v>
      </c>
      <c r="D134" s="37" t="s">
        <v>3338</v>
      </c>
      <c r="E134" s="37" t="s">
        <v>2921</v>
      </c>
      <c r="F134" s="52" t="s">
        <v>2957</v>
      </c>
      <c r="G134" s="92">
        <f>IF(ISBLANK(Tableau3[[#This Row],[Points]]),"",RANK(Tableau3[[#This Row],[Points]],H:H))</f>
        <v>125</v>
      </c>
      <c r="H134" s="37">
        <v>71</v>
      </c>
      <c r="I134" s="40"/>
      <c r="J134" s="93">
        <f>IF(ISBLANK(I134),,VLOOKUP(I134,Classement_points[],2,FALSE)*Paramètres!$M$4)</f>
        <v>0</v>
      </c>
      <c r="K134" s="58"/>
      <c r="L134" s="93">
        <f>IF(ISBLANK(K134),,VLOOKUP(K134,Classement_points[],2,FALSE)*Paramètres!$M$5)</f>
        <v>0</v>
      </c>
      <c r="M134" s="57"/>
      <c r="N134" s="93">
        <f>IF(ISBLANK(M134),,VLOOKUP(M134,Classement_points[],2,FALSE)*Paramètres!$M$6)</f>
        <v>0</v>
      </c>
      <c r="O134" s="94">
        <f t="shared" si="5"/>
        <v>71</v>
      </c>
      <c r="P134" s="90">
        <f>COUNTA(Tableau3[[#This Row],[Points]],Tableau3[[#This Row],[Clt2]],Tableau3[[#This Row],[Clt4]],Tableau3[[#This Row],[Clt6]])</f>
        <v>1</v>
      </c>
    </row>
    <row r="135" spans="1:16" x14ac:dyDescent="0.35">
      <c r="A135" s="91">
        <f t="shared" si="4"/>
        <v>131</v>
      </c>
      <c r="B135" s="37" t="s">
        <v>4455</v>
      </c>
      <c r="C135" s="37" t="s">
        <v>4456</v>
      </c>
      <c r="D135" s="37" t="s">
        <v>4457</v>
      </c>
      <c r="E135" s="37" t="s">
        <v>3936</v>
      </c>
      <c r="F135" s="52" t="s">
        <v>2956</v>
      </c>
      <c r="G135" s="92">
        <f>IF(ISBLANK(Tableau3[[#This Row],[Points]]),"",RANK(Tableau3[[#This Row],[Points]],H:H))</f>
        <v>126</v>
      </c>
      <c r="H135" s="37">
        <v>70</v>
      </c>
      <c r="I135" s="40"/>
      <c r="J135" s="93">
        <f>IF(ISBLANK(I135),,VLOOKUP(I135,Classement_points[],2,FALSE)*Paramètres!$M$4)</f>
        <v>0</v>
      </c>
      <c r="K135" s="58"/>
      <c r="L135" s="93">
        <f>IF(ISBLANK(K135),,VLOOKUP(K135,Classement_points[],2,FALSE)*Paramètres!$M$5)</f>
        <v>0</v>
      </c>
      <c r="M135" s="57"/>
      <c r="N135" s="93">
        <f>IF(ISBLANK(M135),,VLOOKUP(M135,Classement_points[],2,FALSE)*Paramètres!$M$6)</f>
        <v>0</v>
      </c>
      <c r="O135" s="94">
        <f t="shared" si="5"/>
        <v>70</v>
      </c>
      <c r="P135" s="90">
        <f>COUNTA(Tableau3[[#This Row],[Points]],Tableau3[[#This Row],[Clt2]],Tableau3[[#This Row],[Clt4]],Tableau3[[#This Row],[Clt6]])</f>
        <v>1</v>
      </c>
    </row>
    <row r="136" spans="1:16" x14ac:dyDescent="0.35">
      <c r="A136" s="91">
        <f t="shared" si="4"/>
        <v>132</v>
      </c>
      <c r="B136" s="37" t="s">
        <v>1985</v>
      </c>
      <c r="C136" s="37" t="s">
        <v>1986</v>
      </c>
      <c r="D136" s="37" t="s">
        <v>762</v>
      </c>
      <c r="E136" s="52" t="s">
        <v>709</v>
      </c>
      <c r="F136" s="52" t="s">
        <v>648</v>
      </c>
      <c r="G136" s="92">
        <f>IF(ISBLANK(Tableau3[[#This Row],[Points]]),"",RANK(Tableau3[[#This Row],[Points]],H:H))</f>
        <v>127</v>
      </c>
      <c r="H136" s="37">
        <v>69</v>
      </c>
      <c r="I136" s="40"/>
      <c r="J136" s="93">
        <f>IF(ISBLANK(I136),,VLOOKUP(I136,Classement_points[],2,FALSE)*Paramètres!$M$4)</f>
        <v>0</v>
      </c>
      <c r="K136" s="58"/>
      <c r="L136" s="93">
        <f>IF(ISBLANK(K136),,VLOOKUP(K136,Classement_points[],2,FALSE)*Paramètres!$M$5)</f>
        <v>0</v>
      </c>
      <c r="M136" s="57"/>
      <c r="N136" s="93">
        <f>IF(ISBLANK(M136),,VLOOKUP(M136,Classement_points[],2,FALSE)*Paramètres!$M$6)</f>
        <v>0</v>
      </c>
      <c r="O136" s="94">
        <f t="shared" si="5"/>
        <v>69</v>
      </c>
      <c r="P136" s="90">
        <f>COUNTA(Tableau3[[#This Row],[Points]],Tableau3[[#This Row],[Clt2]],Tableau3[[#This Row],[Clt4]],Tableau3[[#This Row],[Clt6]])</f>
        <v>1</v>
      </c>
    </row>
    <row r="137" spans="1:16" x14ac:dyDescent="0.35">
      <c r="A137" s="91">
        <f t="shared" si="4"/>
        <v>132</v>
      </c>
      <c r="B137" s="37" t="s">
        <v>4212</v>
      </c>
      <c r="C137" s="37" t="s">
        <v>221</v>
      </c>
      <c r="D137" s="37" t="s">
        <v>4213</v>
      </c>
      <c r="E137" s="37" t="s">
        <v>3936</v>
      </c>
      <c r="F137" s="52" t="s">
        <v>2956</v>
      </c>
      <c r="G137" s="92">
        <f>IF(ISBLANK(Tableau3[[#This Row],[Points]]),"",RANK(Tableau3[[#This Row],[Points]],H:H))</f>
        <v>127</v>
      </c>
      <c r="H137" s="37">
        <v>69</v>
      </c>
      <c r="I137" s="40"/>
      <c r="J137" s="93">
        <f>IF(ISBLANK(I137),,VLOOKUP(I137,Classement_points[],2,FALSE)*Paramètres!$M$4)</f>
        <v>0</v>
      </c>
      <c r="K137" s="58"/>
      <c r="L137" s="93">
        <f>IF(ISBLANK(K137),,VLOOKUP(K137,Classement_points[],2,FALSE)*Paramètres!$M$5)</f>
        <v>0</v>
      </c>
      <c r="M137" s="57"/>
      <c r="N137" s="93">
        <f>IF(ISBLANK(M137),,VLOOKUP(M137,Classement_points[],2,FALSE)*Paramètres!$M$6)</f>
        <v>0</v>
      </c>
      <c r="O137" s="94">
        <f t="shared" si="5"/>
        <v>69</v>
      </c>
      <c r="P137" s="90">
        <f>COUNTA(Tableau3[[#This Row],[Points]],Tableau3[[#This Row],[Clt2]],Tableau3[[#This Row],[Clt4]],Tableau3[[#This Row],[Clt6]])</f>
        <v>1</v>
      </c>
    </row>
    <row r="138" spans="1:16" x14ac:dyDescent="0.35">
      <c r="A138" s="91">
        <f t="shared" si="4"/>
        <v>134</v>
      </c>
      <c r="B138" s="37" t="s">
        <v>1915</v>
      </c>
      <c r="C138" s="37" t="s">
        <v>1916</v>
      </c>
      <c r="D138" s="37" t="s">
        <v>1917</v>
      </c>
      <c r="E138" s="52" t="s">
        <v>702</v>
      </c>
      <c r="F138" s="52" t="s">
        <v>648</v>
      </c>
      <c r="G138" s="92">
        <f>IF(ISBLANK(Tableau3[[#This Row],[Points]]),"",RANK(Tableau3[[#This Row],[Points]],H:H))</f>
        <v>130</v>
      </c>
      <c r="H138" s="37">
        <v>68</v>
      </c>
      <c r="I138" s="40"/>
      <c r="J138" s="93">
        <f>IF(ISBLANK(I138),,VLOOKUP(I138,Classement_points[],2,FALSE)*Paramètres!$M$4)</f>
        <v>0</v>
      </c>
      <c r="K138" s="58"/>
      <c r="L138" s="93">
        <f>IF(ISBLANK(K138),,VLOOKUP(K138,Classement_points[],2,FALSE)*Paramètres!$M$5)</f>
        <v>0</v>
      </c>
      <c r="M138" s="57"/>
      <c r="N138" s="93">
        <f>IF(ISBLANK(M138),,VLOOKUP(M138,Classement_points[],2,FALSE)*Paramètres!$M$6)</f>
        <v>0</v>
      </c>
      <c r="O138" s="94">
        <f t="shared" si="5"/>
        <v>68</v>
      </c>
      <c r="P138" s="90">
        <f>COUNTA(Tableau3[[#This Row],[Points]],Tableau3[[#This Row],[Clt2]],Tableau3[[#This Row],[Clt4]],Tableau3[[#This Row],[Clt6]])</f>
        <v>1</v>
      </c>
    </row>
    <row r="139" spans="1:16" x14ac:dyDescent="0.35">
      <c r="A139" s="91">
        <f t="shared" si="4"/>
        <v>135</v>
      </c>
      <c r="B139" s="37" t="s">
        <v>3269</v>
      </c>
      <c r="C139" s="37" t="s">
        <v>1316</v>
      </c>
      <c r="D139" s="37" t="s">
        <v>3270</v>
      </c>
      <c r="E139" s="37" t="s">
        <v>2921</v>
      </c>
      <c r="F139" s="52" t="s">
        <v>2957</v>
      </c>
      <c r="G139" s="92">
        <f>IF(ISBLANK(Tableau3[[#This Row],[Points]]),"",RANK(Tableau3[[#This Row],[Points]],H:H))</f>
        <v>131</v>
      </c>
      <c r="H139" s="37">
        <v>67</v>
      </c>
      <c r="I139" s="40"/>
      <c r="J139" s="93">
        <f>IF(ISBLANK(I139),,VLOOKUP(I139,Classement_points[],2,FALSE)*Paramètres!$M$4)</f>
        <v>0</v>
      </c>
      <c r="K139" s="58"/>
      <c r="L139" s="93">
        <f>IF(ISBLANK(K139),,VLOOKUP(K139,Classement_points[],2,FALSE)*Paramètres!$M$5)</f>
        <v>0</v>
      </c>
      <c r="M139" s="57"/>
      <c r="N139" s="93">
        <f>IF(ISBLANK(M139),,VLOOKUP(M139,Classement_points[],2,FALSE)*Paramètres!$M$6)</f>
        <v>0</v>
      </c>
      <c r="O139" s="94">
        <f t="shared" si="5"/>
        <v>67</v>
      </c>
      <c r="P139" s="90">
        <f>COUNTA(Tableau3[[#This Row],[Points]],Tableau3[[#This Row],[Clt2]],Tableau3[[#This Row],[Clt4]],Tableau3[[#This Row],[Clt6]])</f>
        <v>1</v>
      </c>
    </row>
    <row r="140" spans="1:16" x14ac:dyDescent="0.35">
      <c r="A140" s="91">
        <f t="shared" si="4"/>
        <v>136</v>
      </c>
      <c r="B140" s="37" t="s">
        <v>4448</v>
      </c>
      <c r="C140" s="37" t="s">
        <v>4449</v>
      </c>
      <c r="D140" s="37" t="s">
        <v>4450</v>
      </c>
      <c r="E140" s="37" t="s">
        <v>4017</v>
      </c>
      <c r="F140" s="52" t="s">
        <v>2956</v>
      </c>
      <c r="G140" s="92">
        <f>IF(ISBLANK(Tableau3[[#This Row],[Points]]),"",RANK(Tableau3[[#This Row],[Points]],H:H))</f>
        <v>134</v>
      </c>
      <c r="H140" s="37">
        <v>66</v>
      </c>
      <c r="I140" s="40"/>
      <c r="J140" s="93">
        <f>IF(ISBLANK(I140),,VLOOKUP(I140,Classement_points[],2,FALSE)*Paramètres!$M$4)</f>
        <v>0</v>
      </c>
      <c r="K140" s="58"/>
      <c r="L140" s="93">
        <f>IF(ISBLANK(K140),,VLOOKUP(K140,Classement_points[],2,FALSE)*Paramètres!$M$5)</f>
        <v>0</v>
      </c>
      <c r="M140" s="57"/>
      <c r="N140" s="93">
        <f>IF(ISBLANK(M140),,VLOOKUP(M140,Classement_points[],2,FALSE)*Paramètres!$M$6)</f>
        <v>0</v>
      </c>
      <c r="O140" s="94">
        <f t="shared" si="5"/>
        <v>66</v>
      </c>
      <c r="P140" s="90">
        <f>COUNTA(Tableau3[[#This Row],[Points]],Tableau3[[#This Row],[Clt2]],Tableau3[[#This Row],[Clt4]],Tableau3[[#This Row],[Clt6]])</f>
        <v>1</v>
      </c>
    </row>
    <row r="141" spans="1:16" x14ac:dyDescent="0.35">
      <c r="A141" s="91">
        <f t="shared" si="4"/>
        <v>137</v>
      </c>
      <c r="B141" s="54" t="s">
        <v>1011</v>
      </c>
      <c r="C141" s="54" t="s">
        <v>1012</v>
      </c>
      <c r="D141" s="54" t="s">
        <v>1013</v>
      </c>
      <c r="E141" s="54" t="s">
        <v>398</v>
      </c>
      <c r="F141" s="54" t="s">
        <v>714</v>
      </c>
      <c r="G141" s="92">
        <f>IF(ISBLANK(Tableau3[[#This Row],[Points]]),"",RANK(Tableau3[[#This Row],[Points]],H:H))</f>
        <v>135</v>
      </c>
      <c r="H141" s="37">
        <v>64</v>
      </c>
      <c r="I141" s="40"/>
      <c r="J141" s="93">
        <f>IF(ISBLANK(I141),,VLOOKUP(I141,Classement_points[],2,FALSE)*Paramètres!$M$4)</f>
        <v>0</v>
      </c>
      <c r="K141" s="58"/>
      <c r="L141" s="93">
        <f>IF(ISBLANK(K141),,VLOOKUP(K141,Classement_points[],2,FALSE)*Paramètres!$M$5)</f>
        <v>0</v>
      </c>
      <c r="M141" s="57"/>
      <c r="N141" s="93">
        <f>IF(ISBLANK(M141),,VLOOKUP(M141,Classement_points[],2,FALSE)*Paramètres!$M$6)</f>
        <v>0</v>
      </c>
      <c r="O141" s="94">
        <f t="shared" si="5"/>
        <v>64</v>
      </c>
      <c r="P141" s="90">
        <f>COUNTA(Tableau3[[#This Row],[Points]],Tableau3[[#This Row],[Clt2]],Tableau3[[#This Row],[Clt4]],Tableau3[[#This Row],[Clt6]])</f>
        <v>1</v>
      </c>
    </row>
    <row r="142" spans="1:16" x14ac:dyDescent="0.35">
      <c r="A142" s="91">
        <f t="shared" si="4"/>
        <v>138</v>
      </c>
      <c r="B142" s="37" t="s">
        <v>3271</v>
      </c>
      <c r="C142" s="37" t="s">
        <v>89</v>
      </c>
      <c r="D142" s="37" t="s">
        <v>3272</v>
      </c>
      <c r="E142" s="37" t="s">
        <v>2929</v>
      </c>
      <c r="F142" s="52" t="s">
        <v>2957</v>
      </c>
      <c r="G142" s="92">
        <f>IF(ISBLANK(Tableau3[[#This Row],[Points]]),"",RANK(Tableau3[[#This Row],[Points]],H:H))</f>
        <v>136</v>
      </c>
      <c r="H142" s="37">
        <v>63</v>
      </c>
      <c r="I142" s="40"/>
      <c r="J142" s="93">
        <f>IF(ISBLANK(I142),,VLOOKUP(I142,Classement_points[],2,FALSE)*Paramètres!$M$4)</f>
        <v>0</v>
      </c>
      <c r="K142" s="58"/>
      <c r="L142" s="93">
        <f>IF(ISBLANK(K142),,VLOOKUP(K142,Classement_points[],2,FALSE)*Paramètres!$M$5)</f>
        <v>0</v>
      </c>
      <c r="M142" s="57"/>
      <c r="N142" s="93">
        <f>IF(ISBLANK(M142),,VLOOKUP(M142,Classement_points[],2,FALSE)*Paramètres!$M$6)</f>
        <v>0</v>
      </c>
      <c r="O142" s="94">
        <f t="shared" si="5"/>
        <v>63</v>
      </c>
      <c r="P142" s="90">
        <f>COUNTA(Tableau3[[#This Row],[Points]],Tableau3[[#This Row],[Clt2]],Tableau3[[#This Row],[Clt4]],Tableau3[[#This Row],[Clt6]])</f>
        <v>1</v>
      </c>
    </row>
    <row r="143" spans="1:16" x14ac:dyDescent="0.35">
      <c r="A143" s="91">
        <f t="shared" si="4"/>
        <v>139</v>
      </c>
      <c r="B143" s="37" t="s">
        <v>3332</v>
      </c>
      <c r="C143" s="37" t="s">
        <v>1349</v>
      </c>
      <c r="D143" s="37" t="s">
        <v>3333</v>
      </c>
      <c r="E143" s="37" t="s">
        <v>2917</v>
      </c>
      <c r="F143" s="52" t="s">
        <v>2957</v>
      </c>
      <c r="G143" s="92">
        <f>IF(ISBLANK(Tableau3[[#This Row],[Points]]),"",RANK(Tableau3[[#This Row],[Points]],H:H))</f>
        <v>137</v>
      </c>
      <c r="H143" s="37">
        <v>62</v>
      </c>
      <c r="I143" s="40"/>
      <c r="J143" s="93">
        <f>IF(ISBLANK(I143),,VLOOKUP(I143,Classement_points[],2,FALSE)*Paramètres!$M$4)</f>
        <v>0</v>
      </c>
      <c r="K143" s="58"/>
      <c r="L143" s="93">
        <f>IF(ISBLANK(K143),,VLOOKUP(K143,Classement_points[],2,FALSE)*Paramètres!$M$5)</f>
        <v>0</v>
      </c>
      <c r="M143" s="57"/>
      <c r="N143" s="93">
        <f>IF(ISBLANK(M143),,VLOOKUP(M143,Classement_points[],2,FALSE)*Paramètres!$M$6)</f>
        <v>0</v>
      </c>
      <c r="O143" s="94">
        <f t="shared" si="5"/>
        <v>62</v>
      </c>
      <c r="P143" s="90">
        <f>COUNTA(Tableau3[[#This Row],[Points]],Tableau3[[#This Row],[Clt2]],Tableau3[[#This Row],[Clt4]],Tableau3[[#This Row],[Clt6]])</f>
        <v>1</v>
      </c>
    </row>
    <row r="144" spans="1:16" x14ac:dyDescent="0.35">
      <c r="A144" s="91">
        <f t="shared" si="4"/>
        <v>139</v>
      </c>
      <c r="B144" s="37" t="s">
        <v>2018</v>
      </c>
      <c r="C144" s="37" t="s">
        <v>2019</v>
      </c>
      <c r="D144" s="37" t="s">
        <v>2020</v>
      </c>
      <c r="E144" s="52" t="s">
        <v>702</v>
      </c>
      <c r="F144" s="52" t="s">
        <v>648</v>
      </c>
      <c r="G144" s="92">
        <f>IF(ISBLANK(Tableau3[[#This Row],[Points]]),"",RANK(Tableau3[[#This Row],[Points]],H:H))</f>
        <v>137</v>
      </c>
      <c r="H144" s="37">
        <v>62</v>
      </c>
      <c r="I144" s="40"/>
      <c r="J144" s="93">
        <f>IF(ISBLANK(I144),,VLOOKUP(I144,Classement_points[],2,FALSE)*Paramètres!$M$4)</f>
        <v>0</v>
      </c>
      <c r="K144" s="58"/>
      <c r="L144" s="93">
        <f>IF(ISBLANK(K144),,VLOOKUP(K144,Classement_points[],2,FALSE)*Paramètres!$M$5)</f>
        <v>0</v>
      </c>
      <c r="M144" s="57"/>
      <c r="N144" s="93">
        <f>IF(ISBLANK(M144),,VLOOKUP(M144,Classement_points[],2,FALSE)*Paramètres!$M$6)</f>
        <v>0</v>
      </c>
      <c r="O144" s="94">
        <f t="shared" si="5"/>
        <v>62</v>
      </c>
      <c r="P144" s="90">
        <f>COUNTA(Tableau3[[#This Row],[Points]],Tableau3[[#This Row],[Clt2]],Tableau3[[#This Row],[Clt4]],Tableau3[[#This Row],[Clt6]])</f>
        <v>1</v>
      </c>
    </row>
    <row r="145" spans="1:16" x14ac:dyDescent="0.35">
      <c r="A145" s="91">
        <f t="shared" si="4"/>
        <v>141</v>
      </c>
      <c r="B145" s="37" t="s">
        <v>2070</v>
      </c>
      <c r="C145" s="37" t="s">
        <v>221</v>
      </c>
      <c r="D145" s="37" t="s">
        <v>2071</v>
      </c>
      <c r="E145" s="52" t="s">
        <v>705</v>
      </c>
      <c r="F145" s="52" t="s">
        <v>648</v>
      </c>
      <c r="G145" s="92">
        <f>IF(ISBLANK(Tableau3[[#This Row],[Points]]),"",RANK(Tableau3[[#This Row],[Points]],H:H))</f>
        <v>139</v>
      </c>
      <c r="H145" s="37">
        <v>61</v>
      </c>
      <c r="I145" s="40"/>
      <c r="J145" s="93">
        <f>IF(ISBLANK(I145),,VLOOKUP(I145,Classement_points[],2,FALSE)*Paramètres!$M$4)</f>
        <v>0</v>
      </c>
      <c r="K145" s="58"/>
      <c r="L145" s="93">
        <f>IF(ISBLANK(K145),,VLOOKUP(K145,Classement_points[],2,FALSE)*Paramètres!$M$5)</f>
        <v>0</v>
      </c>
      <c r="M145" s="57"/>
      <c r="N145" s="93">
        <f>IF(ISBLANK(M145),,VLOOKUP(M145,Classement_points[],2,FALSE)*Paramètres!$M$6)</f>
        <v>0</v>
      </c>
      <c r="O145" s="94">
        <f t="shared" si="5"/>
        <v>61</v>
      </c>
      <c r="P145" s="90">
        <f>COUNTA(Tableau3[[#This Row],[Points]],Tableau3[[#This Row],[Clt2]],Tableau3[[#This Row],[Clt4]],Tableau3[[#This Row],[Clt6]])</f>
        <v>1</v>
      </c>
    </row>
    <row r="146" spans="1:16" x14ac:dyDescent="0.35">
      <c r="A146" s="91">
        <f t="shared" si="4"/>
        <v>142</v>
      </c>
      <c r="B146" s="37" t="s">
        <v>2050</v>
      </c>
      <c r="C146" s="37" t="s">
        <v>2051</v>
      </c>
      <c r="D146" s="37" t="s">
        <v>2052</v>
      </c>
      <c r="E146" s="52" t="s">
        <v>659</v>
      </c>
      <c r="F146" s="52" t="s">
        <v>648</v>
      </c>
      <c r="G146" s="92">
        <f>IF(ISBLANK(Tableau3[[#This Row],[Points]]),"",RANK(Tableau3[[#This Row],[Points]],H:H))</f>
        <v>141</v>
      </c>
      <c r="H146" s="37">
        <v>60</v>
      </c>
      <c r="I146" s="40"/>
      <c r="J146" s="93">
        <f>IF(ISBLANK(I146),,VLOOKUP(I146,Classement_points[],2,FALSE)*Paramètres!$M$4)</f>
        <v>0</v>
      </c>
      <c r="K146" s="58"/>
      <c r="L146" s="93">
        <f>IF(ISBLANK(K146),,VLOOKUP(K146,Classement_points[],2,FALSE)*Paramètres!$M$5)</f>
        <v>0</v>
      </c>
      <c r="M146" s="57"/>
      <c r="N146" s="93">
        <f>IF(ISBLANK(M146),,VLOOKUP(M146,Classement_points[],2,FALSE)*Paramètres!$M$6)</f>
        <v>0</v>
      </c>
      <c r="O146" s="94">
        <f t="shared" si="5"/>
        <v>60</v>
      </c>
      <c r="P146" s="90">
        <f>COUNTA(Tableau3[[#This Row],[Points]],Tableau3[[#This Row],[Clt2]],Tableau3[[#This Row],[Clt4]],Tableau3[[#This Row],[Clt6]])</f>
        <v>1</v>
      </c>
    </row>
    <row r="147" spans="1:16" x14ac:dyDescent="0.35">
      <c r="A147" s="91">
        <f t="shared" si="4"/>
        <v>143</v>
      </c>
      <c r="B147" s="37" t="s">
        <v>2042</v>
      </c>
      <c r="C147" s="37" t="s">
        <v>2043</v>
      </c>
      <c r="D147" s="37" t="s">
        <v>2044</v>
      </c>
      <c r="E147" s="52" t="s">
        <v>705</v>
      </c>
      <c r="F147" s="52" t="s">
        <v>648</v>
      </c>
      <c r="G147" s="92">
        <f>IF(ISBLANK(Tableau3[[#This Row],[Points]]),"",RANK(Tableau3[[#This Row],[Points]],H:H))</f>
        <v>142</v>
      </c>
      <c r="H147" s="37">
        <v>58</v>
      </c>
      <c r="I147" s="40"/>
      <c r="J147" s="93">
        <f>IF(ISBLANK(I147),,VLOOKUP(I147,Classement_points[],2,FALSE)*Paramètres!$M$4)</f>
        <v>0</v>
      </c>
      <c r="K147" s="58"/>
      <c r="L147" s="93">
        <f>IF(ISBLANK(K147),,VLOOKUP(K147,Classement_points[],2,FALSE)*Paramètres!$M$5)</f>
        <v>0</v>
      </c>
      <c r="M147" s="57"/>
      <c r="N147" s="93">
        <f>IF(ISBLANK(M147),,VLOOKUP(M147,Classement_points[],2,FALSE)*Paramètres!$M$6)</f>
        <v>0</v>
      </c>
      <c r="O147" s="94">
        <f t="shared" si="5"/>
        <v>58</v>
      </c>
      <c r="P147" s="90">
        <f>COUNTA(Tableau3[[#This Row],[Points]],Tableau3[[#This Row],[Clt2]],Tableau3[[#This Row],[Clt4]],Tableau3[[#This Row],[Clt6]])</f>
        <v>1</v>
      </c>
    </row>
    <row r="148" spans="1:16" x14ac:dyDescent="0.35">
      <c r="A148" s="91">
        <f t="shared" si="4"/>
        <v>143</v>
      </c>
      <c r="B148" s="37" t="s">
        <v>2056</v>
      </c>
      <c r="C148" s="37" t="s">
        <v>244</v>
      </c>
      <c r="D148" s="37" t="s">
        <v>2057</v>
      </c>
      <c r="E148" s="52" t="s">
        <v>682</v>
      </c>
      <c r="F148" s="52" t="s">
        <v>648</v>
      </c>
      <c r="G148" s="92">
        <f>IF(ISBLANK(Tableau3[[#This Row],[Points]]),"",RANK(Tableau3[[#This Row],[Points]],H:H))</f>
        <v>142</v>
      </c>
      <c r="H148" s="37">
        <v>58</v>
      </c>
      <c r="I148" s="40"/>
      <c r="J148" s="93">
        <f>IF(ISBLANK(I148),,VLOOKUP(I148,Classement_points[],2,FALSE)*Paramètres!$M$4)</f>
        <v>0</v>
      </c>
      <c r="K148" s="58">
        <v>0</v>
      </c>
      <c r="L148" s="93">
        <f>IF(ISBLANK(K148),,VLOOKUP(K148,Classement_points[],2,FALSE)*Paramètres!$M$5)</f>
        <v>0</v>
      </c>
      <c r="M148" s="57"/>
      <c r="N148" s="93">
        <f>IF(ISBLANK(M148),,VLOOKUP(M148,Classement_points[],2,FALSE)*Paramètres!$M$6)</f>
        <v>0</v>
      </c>
      <c r="O148" s="94">
        <f t="shared" si="5"/>
        <v>58</v>
      </c>
      <c r="P148" s="90">
        <f>COUNTA(Tableau3[[#This Row],[Points]],Tableau3[[#This Row],[Clt2]],Tableau3[[#This Row],[Clt4]],Tableau3[[#This Row],[Clt6]])</f>
        <v>2</v>
      </c>
    </row>
    <row r="149" spans="1:16" x14ac:dyDescent="0.35">
      <c r="A149" s="91">
        <f t="shared" si="4"/>
        <v>143</v>
      </c>
      <c r="B149" s="37" t="s">
        <v>1942</v>
      </c>
      <c r="C149" s="37" t="s">
        <v>1943</v>
      </c>
      <c r="D149" s="37" t="s">
        <v>1944</v>
      </c>
      <c r="E149" s="52" t="s">
        <v>689</v>
      </c>
      <c r="F149" s="52" t="s">
        <v>648</v>
      </c>
      <c r="G149" s="92">
        <f>IF(ISBLANK(Tableau3[[#This Row],[Points]]),"",RANK(Tableau3[[#This Row],[Points]],H:H))</f>
        <v>142</v>
      </c>
      <c r="H149" s="37">
        <v>58</v>
      </c>
      <c r="I149" s="40"/>
      <c r="J149" s="93">
        <f>IF(ISBLANK(I149),,VLOOKUP(I149,Classement_points[],2,FALSE)*Paramètres!$M$4)</f>
        <v>0</v>
      </c>
      <c r="K149" s="58"/>
      <c r="L149" s="93">
        <f>IF(ISBLANK(K149),,VLOOKUP(K149,Classement_points[],2,FALSE)*Paramètres!$M$5)</f>
        <v>0</v>
      </c>
      <c r="M149" s="57"/>
      <c r="N149" s="93">
        <f>IF(ISBLANK(M149),,VLOOKUP(M149,Classement_points[],2,FALSE)*Paramètres!$M$6)</f>
        <v>0</v>
      </c>
      <c r="O149" s="94">
        <f t="shared" si="5"/>
        <v>58</v>
      </c>
      <c r="P149" s="90">
        <f>COUNTA(Tableau3[[#This Row],[Points]],Tableau3[[#This Row],[Clt2]],Tableau3[[#This Row],[Clt4]],Tableau3[[#This Row],[Clt6]])</f>
        <v>1</v>
      </c>
    </row>
    <row r="150" spans="1:16" x14ac:dyDescent="0.35">
      <c r="A150" s="91">
        <f t="shared" si="4"/>
        <v>146</v>
      </c>
      <c r="B150" s="37" t="s">
        <v>4260</v>
      </c>
      <c r="C150" s="37" t="s">
        <v>3572</v>
      </c>
      <c r="D150" s="37" t="s">
        <v>508</v>
      </c>
      <c r="E150" s="37" t="s">
        <v>4046</v>
      </c>
      <c r="F150" s="52" t="s">
        <v>2956</v>
      </c>
      <c r="G150" s="92">
        <f>IF(ISBLANK(Tableau3[[#This Row],[Points]]),"",RANK(Tableau3[[#This Row],[Points]],H:H))</f>
        <v>145</v>
      </c>
      <c r="H150" s="37">
        <v>55</v>
      </c>
      <c r="I150" s="40"/>
      <c r="J150" s="93">
        <f>IF(ISBLANK(I150),,VLOOKUP(I150,Classement_points[],2,FALSE)*Paramètres!$M$4)</f>
        <v>0</v>
      </c>
      <c r="K150" s="58"/>
      <c r="L150" s="93">
        <f>IF(ISBLANK(K150),,VLOOKUP(K150,Classement_points[],2,FALSE)*Paramètres!$M$5)</f>
        <v>0</v>
      </c>
      <c r="M150" s="57"/>
      <c r="N150" s="93">
        <f>IF(ISBLANK(M150),,VLOOKUP(M150,Classement_points[],2,FALSE)*Paramètres!$M$6)</f>
        <v>0</v>
      </c>
      <c r="O150" s="94">
        <f t="shared" si="5"/>
        <v>55</v>
      </c>
      <c r="P150" s="90">
        <f>COUNTA(Tableau3[[#This Row],[Points]],Tableau3[[#This Row],[Clt2]],Tableau3[[#This Row],[Clt4]],Tableau3[[#This Row],[Clt6]])</f>
        <v>1</v>
      </c>
    </row>
    <row r="151" spans="1:16" x14ac:dyDescent="0.35">
      <c r="A151" s="91">
        <f t="shared" si="4"/>
        <v>147</v>
      </c>
      <c r="B151" s="55" t="s">
        <v>5059</v>
      </c>
      <c r="C151" s="37" t="s">
        <v>221</v>
      </c>
      <c r="D151" s="37" t="s">
        <v>287</v>
      </c>
      <c r="E151" s="37" t="s">
        <v>37</v>
      </c>
      <c r="F151" s="37" t="s">
        <v>714</v>
      </c>
      <c r="G151" s="92">
        <f>IF(ISBLANK(Tableau3[[#This Row],[Points]]),"",RANK(Tableau3[[#This Row],[Points]],H:H))</f>
        <v>146</v>
      </c>
      <c r="H151" s="37">
        <v>53</v>
      </c>
      <c r="I151" s="40"/>
      <c r="J151" s="93">
        <f>IF(ISBLANK(I151),,VLOOKUP(I151,Classement_points[],2,FALSE)*Paramètres!$M$4)</f>
        <v>0</v>
      </c>
      <c r="K151" s="58"/>
      <c r="L151" s="93">
        <f>IF(ISBLANK(K151),,VLOOKUP(K151,Classement_points[],2,FALSE)*Paramètres!$M$5)</f>
        <v>0</v>
      </c>
      <c r="M151" s="57"/>
      <c r="N151" s="93">
        <f>IF(ISBLANK(M151),,VLOOKUP(M151,Classement_points[],2,FALSE)*Paramètres!$M$6)</f>
        <v>0</v>
      </c>
      <c r="O151" s="94">
        <f t="shared" si="5"/>
        <v>53</v>
      </c>
      <c r="P151" s="90">
        <f>COUNTA(Tableau3[[#This Row],[Points]],Tableau3[[#This Row],[Clt2]],Tableau3[[#This Row],[Clt4]],Tableau3[[#This Row],[Clt6]])</f>
        <v>1</v>
      </c>
    </row>
    <row r="152" spans="1:16" x14ac:dyDescent="0.35">
      <c r="A152" s="91">
        <f t="shared" si="4"/>
        <v>148</v>
      </c>
      <c r="B152" s="54" t="s">
        <v>513</v>
      </c>
      <c r="C152" s="54" t="s">
        <v>354</v>
      </c>
      <c r="D152" s="54" t="s">
        <v>355</v>
      </c>
      <c r="E152" s="54" t="s">
        <v>14</v>
      </c>
      <c r="F152" s="54" t="s">
        <v>714</v>
      </c>
      <c r="G152" s="92">
        <f>IF(ISBLANK(Tableau3[[#This Row],[Points]]),"",RANK(Tableau3[[#This Row],[Points]],H:H))</f>
        <v>147</v>
      </c>
      <c r="H152" s="37">
        <v>52</v>
      </c>
      <c r="I152" s="40"/>
      <c r="J152" s="93">
        <f>IF(ISBLANK(I152),,VLOOKUP(I152,Classement_points[],2,FALSE)*Paramètres!$M$4)</f>
        <v>0</v>
      </c>
      <c r="K152" s="58"/>
      <c r="L152" s="93">
        <f>IF(ISBLANK(K152),,VLOOKUP(K152,Classement_points[],2,FALSE)*Paramètres!$M$5)</f>
        <v>0</v>
      </c>
      <c r="M152" s="57"/>
      <c r="N152" s="93">
        <f>IF(ISBLANK(M152),,VLOOKUP(M152,Classement_points[],2,FALSE)*Paramètres!$M$6)</f>
        <v>0</v>
      </c>
      <c r="O152" s="94">
        <f t="shared" si="5"/>
        <v>52</v>
      </c>
      <c r="P152" s="90">
        <f>COUNTA(Tableau3[[#This Row],[Points]],Tableau3[[#This Row],[Clt2]],Tableau3[[#This Row],[Clt4]],Tableau3[[#This Row],[Clt6]])</f>
        <v>1</v>
      </c>
    </row>
    <row r="153" spans="1:16" x14ac:dyDescent="0.35">
      <c r="A153" s="91">
        <f t="shared" si="4"/>
        <v>148</v>
      </c>
      <c r="B153" s="54" t="s">
        <v>1049</v>
      </c>
      <c r="C153" s="54" t="s">
        <v>122</v>
      </c>
      <c r="D153" s="54" t="s">
        <v>1050</v>
      </c>
      <c r="E153" s="54" t="s">
        <v>14</v>
      </c>
      <c r="F153" s="54" t="s">
        <v>714</v>
      </c>
      <c r="G153" s="92">
        <f>IF(ISBLANK(Tableau3[[#This Row],[Points]]),"",RANK(Tableau3[[#This Row],[Points]],H:H))</f>
        <v>147</v>
      </c>
      <c r="H153" s="37">
        <v>52</v>
      </c>
      <c r="I153" s="40"/>
      <c r="J153" s="93">
        <f>IF(ISBLANK(I153),,VLOOKUP(I153,Classement_points[],2,FALSE)*Paramètres!$M$4)</f>
        <v>0</v>
      </c>
      <c r="K153" s="58"/>
      <c r="L153" s="93">
        <f>IF(ISBLANK(K153),,VLOOKUP(K153,Classement_points[],2,FALSE)*Paramètres!$M$5)</f>
        <v>0</v>
      </c>
      <c r="M153" s="57"/>
      <c r="N153" s="93">
        <f>IF(ISBLANK(M153),,VLOOKUP(M153,Classement_points[],2,FALSE)*Paramètres!$M$6)</f>
        <v>0</v>
      </c>
      <c r="O153" s="94">
        <f t="shared" si="5"/>
        <v>52</v>
      </c>
      <c r="P153" s="90">
        <f>COUNTA(Tableau3[[#This Row],[Points]],Tableau3[[#This Row],[Clt2]],Tableau3[[#This Row],[Clt4]],Tableau3[[#This Row],[Clt6]])</f>
        <v>1</v>
      </c>
    </row>
    <row r="154" spans="1:16" x14ac:dyDescent="0.35">
      <c r="A154" s="91">
        <f t="shared" si="4"/>
        <v>150</v>
      </c>
      <c r="B154" s="37" t="s">
        <v>3300</v>
      </c>
      <c r="C154" s="37" t="s">
        <v>108</v>
      </c>
      <c r="D154" s="37" t="s">
        <v>3301</v>
      </c>
      <c r="E154" s="37" t="s">
        <v>2924</v>
      </c>
      <c r="F154" s="52" t="s">
        <v>2957</v>
      </c>
      <c r="G154" s="92">
        <f>IF(ISBLANK(Tableau3[[#This Row],[Points]]),"",RANK(Tableau3[[#This Row],[Points]],H:H))</f>
        <v>149</v>
      </c>
      <c r="H154" s="37">
        <v>49</v>
      </c>
      <c r="I154" s="40"/>
      <c r="J154" s="93">
        <f>IF(ISBLANK(I154),,VLOOKUP(I154,Classement_points[],2,FALSE)*Paramètres!$M$4)</f>
        <v>0</v>
      </c>
      <c r="K154" s="58"/>
      <c r="L154" s="93">
        <f>IF(ISBLANK(K154),,VLOOKUP(K154,Classement_points[],2,FALSE)*Paramètres!$M$5)</f>
        <v>0</v>
      </c>
      <c r="M154" s="57"/>
      <c r="N154" s="93">
        <f>IF(ISBLANK(M154),,VLOOKUP(M154,Classement_points[],2,FALSE)*Paramètres!$M$6)</f>
        <v>0</v>
      </c>
      <c r="O154" s="94">
        <f t="shared" si="5"/>
        <v>49</v>
      </c>
      <c r="P154" s="90">
        <f>COUNTA(Tableau3[[#This Row],[Points]],Tableau3[[#This Row],[Clt2]],Tableau3[[#This Row],[Clt4]],Tableau3[[#This Row],[Clt6]])</f>
        <v>1</v>
      </c>
    </row>
    <row r="155" spans="1:16" x14ac:dyDescent="0.35">
      <c r="A155" s="91">
        <f t="shared" si="4"/>
        <v>151</v>
      </c>
      <c r="B155" s="54" t="s">
        <v>1004</v>
      </c>
      <c r="C155" s="54" t="s">
        <v>1005</v>
      </c>
      <c r="D155" s="54" t="s">
        <v>1006</v>
      </c>
      <c r="E155" s="54" t="s">
        <v>14</v>
      </c>
      <c r="F155" s="54" t="s">
        <v>714</v>
      </c>
      <c r="G155" s="92">
        <f>IF(ISBLANK(Tableau3[[#This Row],[Points]]),"",RANK(Tableau3[[#This Row],[Points]],H:H))</f>
        <v>150</v>
      </c>
      <c r="H155" s="37">
        <v>47</v>
      </c>
      <c r="I155" s="40"/>
      <c r="J155" s="93">
        <f>IF(ISBLANK(I155),,VLOOKUP(I155,Classement_points[],2,FALSE)*Paramètres!$M$4)</f>
        <v>0</v>
      </c>
      <c r="K155" s="58"/>
      <c r="L155" s="93">
        <f>IF(ISBLANK(K155),,VLOOKUP(K155,Classement_points[],2,FALSE)*Paramètres!$M$5)</f>
        <v>0</v>
      </c>
      <c r="M155" s="57"/>
      <c r="N155" s="93">
        <f>IF(ISBLANK(M155),,VLOOKUP(M155,Classement_points[],2,FALSE)*Paramètres!$M$6)</f>
        <v>0</v>
      </c>
      <c r="O155" s="94">
        <f t="shared" si="5"/>
        <v>47</v>
      </c>
      <c r="P155" s="90">
        <f>COUNTA(Tableau3[[#This Row],[Points]],Tableau3[[#This Row],[Clt2]],Tableau3[[#This Row],[Clt4]],Tableau3[[#This Row],[Clt6]])</f>
        <v>1</v>
      </c>
    </row>
    <row r="156" spans="1:16" x14ac:dyDescent="0.35">
      <c r="A156" s="91">
        <f t="shared" si="4"/>
        <v>152</v>
      </c>
      <c r="B156" s="37" t="s">
        <v>2037</v>
      </c>
      <c r="C156" s="37" t="s">
        <v>737</v>
      </c>
      <c r="D156" s="37" t="s">
        <v>2038</v>
      </c>
      <c r="E156" s="52" t="s">
        <v>705</v>
      </c>
      <c r="F156" s="52" t="s">
        <v>648</v>
      </c>
      <c r="G156" s="92">
        <f>IF(ISBLANK(Tableau3[[#This Row],[Points]]),"",RANK(Tableau3[[#This Row],[Points]],H:H))</f>
        <v>151</v>
      </c>
      <c r="H156" s="37">
        <v>46</v>
      </c>
      <c r="I156" s="40"/>
      <c r="J156" s="93">
        <f>IF(ISBLANK(I156),,VLOOKUP(I156,Classement_points[],2,FALSE)*Paramètres!$M$4)</f>
        <v>0</v>
      </c>
      <c r="K156" s="58"/>
      <c r="L156" s="93">
        <f>IF(ISBLANK(K156),,VLOOKUP(K156,Classement_points[],2,FALSE)*Paramètres!$M$5)</f>
        <v>0</v>
      </c>
      <c r="M156" s="57"/>
      <c r="N156" s="93">
        <f>IF(ISBLANK(M156),,VLOOKUP(M156,Classement_points[],2,FALSE)*Paramètres!$M$6)</f>
        <v>0</v>
      </c>
      <c r="O156" s="94">
        <f t="shared" si="5"/>
        <v>46</v>
      </c>
      <c r="P156" s="90">
        <f>COUNTA(Tableau3[[#This Row],[Points]],Tableau3[[#This Row],[Clt2]],Tableau3[[#This Row],[Clt4]],Tableau3[[#This Row],[Clt6]])</f>
        <v>1</v>
      </c>
    </row>
    <row r="157" spans="1:16" x14ac:dyDescent="0.35">
      <c r="A157" s="91">
        <f t="shared" si="4"/>
        <v>153</v>
      </c>
      <c r="B157" s="37" t="s">
        <v>3267</v>
      </c>
      <c r="C157" s="37" t="s">
        <v>2230</v>
      </c>
      <c r="D157" s="37" t="s">
        <v>3268</v>
      </c>
      <c r="E157" s="37" t="s">
        <v>2917</v>
      </c>
      <c r="F157" s="52" t="s">
        <v>2957</v>
      </c>
      <c r="G157" s="92">
        <f>IF(ISBLANK(Tableau3[[#This Row],[Points]]),"",RANK(Tableau3[[#This Row],[Points]],H:H))</f>
        <v>152</v>
      </c>
      <c r="H157" s="37">
        <v>43</v>
      </c>
      <c r="I157" s="40"/>
      <c r="J157" s="93">
        <f>IF(ISBLANK(I157),,VLOOKUP(I157,Classement_points[],2,FALSE)*Paramètres!$M$4)</f>
        <v>0</v>
      </c>
      <c r="K157" s="58"/>
      <c r="L157" s="93">
        <f>IF(ISBLANK(K157),,VLOOKUP(K157,Classement_points[],2,FALSE)*Paramètres!$M$5)</f>
        <v>0</v>
      </c>
      <c r="M157" s="57"/>
      <c r="N157" s="93">
        <f>IF(ISBLANK(M157),,VLOOKUP(M157,Classement_points[],2,FALSE)*Paramètres!$M$6)</f>
        <v>0</v>
      </c>
      <c r="O157" s="94">
        <f t="shared" si="5"/>
        <v>43</v>
      </c>
      <c r="P157" s="90">
        <f>COUNTA(Tableau3[[#This Row],[Points]],Tableau3[[#This Row],[Clt2]],Tableau3[[#This Row],[Clt4]],Tableau3[[#This Row],[Clt6]])</f>
        <v>1</v>
      </c>
    </row>
    <row r="158" spans="1:16" x14ac:dyDescent="0.35">
      <c r="A158" s="91">
        <f t="shared" si="4"/>
        <v>154</v>
      </c>
      <c r="B158" s="37" t="s">
        <v>4190</v>
      </c>
      <c r="C158" s="37" t="s">
        <v>4191</v>
      </c>
      <c r="D158" s="37" t="s">
        <v>4192</v>
      </c>
      <c r="E158" s="37" t="s">
        <v>3976</v>
      </c>
      <c r="F158" s="52" t="s">
        <v>2956</v>
      </c>
      <c r="G158" s="92">
        <f>IF(ISBLANK(Tableau3[[#This Row],[Points]]),"",RANK(Tableau3[[#This Row],[Points]],H:H))</f>
        <v>159</v>
      </c>
      <c r="H158" s="37">
        <v>21</v>
      </c>
      <c r="I158" s="40"/>
      <c r="J158" s="93">
        <f>IF(ISBLANK(I158),,VLOOKUP(I158,Classement_points[],2,FALSE)*Paramètres!$M$4)</f>
        <v>0</v>
      </c>
      <c r="K158" s="58">
        <v>69</v>
      </c>
      <c r="L158" s="93">
        <f>IF(ISBLANK(K158),,VLOOKUP(K158,Classement_points[],2,FALSE)*Paramètres!$M$5)</f>
        <v>20</v>
      </c>
      <c r="M158" s="57"/>
      <c r="N158" s="93">
        <f>IF(ISBLANK(M158),,VLOOKUP(M158,Classement_points[],2,FALSE)*Paramètres!$M$6)</f>
        <v>0</v>
      </c>
      <c r="O158" s="94">
        <f t="shared" si="5"/>
        <v>41</v>
      </c>
      <c r="P158" s="90">
        <f>COUNTA(Tableau3[[#This Row],[Points]],Tableau3[[#This Row],[Clt2]],Tableau3[[#This Row],[Clt4]],Tableau3[[#This Row],[Clt6]])</f>
        <v>2</v>
      </c>
    </row>
    <row r="159" spans="1:16" x14ac:dyDescent="0.35">
      <c r="A159" s="91">
        <f t="shared" si="4"/>
        <v>155</v>
      </c>
      <c r="B159" s="37" t="s">
        <v>3276</v>
      </c>
      <c r="C159" s="37" t="s">
        <v>3277</v>
      </c>
      <c r="D159" s="37" t="s">
        <v>3278</v>
      </c>
      <c r="E159" s="37" t="s">
        <v>2912</v>
      </c>
      <c r="F159" s="52" t="s">
        <v>2957</v>
      </c>
      <c r="G159" s="92" t="str">
        <f>IF(ISBLANK(Tableau3[[#This Row],[Points]]),"",RANK(Tableau3[[#This Row],[Points]],H:H))</f>
        <v/>
      </c>
      <c r="H159" s="37"/>
      <c r="I159" s="40">
        <v>0</v>
      </c>
      <c r="J159" s="93">
        <f>IF(ISBLANK(I159),,VLOOKUP(I159,Classement_points[],2,FALSE)*Paramètres!$M$4)</f>
        <v>0</v>
      </c>
      <c r="K159" s="58">
        <v>24</v>
      </c>
      <c r="L159" s="93">
        <f>IF(ISBLANK(K159),,VLOOKUP(K159,Classement_points[],2,FALSE)*Paramètres!$M$5)</f>
        <v>40</v>
      </c>
      <c r="M159" s="57"/>
      <c r="N159" s="93">
        <f>IF(ISBLANK(M159),,VLOOKUP(M159,Classement_points[],2,FALSE)*Paramètres!$M$6)</f>
        <v>0</v>
      </c>
      <c r="O159" s="94">
        <f t="shared" si="5"/>
        <v>40</v>
      </c>
      <c r="P159" s="90">
        <f>COUNTA(Tableau3[[#This Row],[Points]],Tableau3[[#This Row],[Clt2]],Tableau3[[#This Row],[Clt4]],Tableau3[[#This Row],[Clt6]])</f>
        <v>2</v>
      </c>
    </row>
    <row r="160" spans="1:16" x14ac:dyDescent="0.35">
      <c r="A160" s="91">
        <f t="shared" si="4"/>
        <v>156</v>
      </c>
      <c r="B160" s="54" t="s">
        <v>1014</v>
      </c>
      <c r="C160" s="54" t="s">
        <v>228</v>
      </c>
      <c r="D160" s="54" t="s">
        <v>229</v>
      </c>
      <c r="E160" s="54" t="s">
        <v>37</v>
      </c>
      <c r="F160" s="54" t="s">
        <v>714</v>
      </c>
      <c r="G160" s="92">
        <f>IF(ISBLANK(Tableau3[[#This Row],[Points]]),"",RANK(Tableau3[[#This Row],[Points]],H:H))</f>
        <v>153</v>
      </c>
      <c r="H160" s="37">
        <v>38</v>
      </c>
      <c r="I160" s="40"/>
      <c r="J160" s="93">
        <f>IF(ISBLANK(I160),,VLOOKUP(I160,Classement_points[],2,FALSE)*Paramètres!$M$4)</f>
        <v>0</v>
      </c>
      <c r="K160" s="58"/>
      <c r="L160" s="93">
        <f>IF(ISBLANK(K160),,VLOOKUP(K160,Classement_points[],2,FALSE)*Paramètres!$M$5)</f>
        <v>0</v>
      </c>
      <c r="M160" s="57"/>
      <c r="N160" s="93">
        <f>IF(ISBLANK(M160),,VLOOKUP(M160,Classement_points[],2,FALSE)*Paramètres!$M$6)</f>
        <v>0</v>
      </c>
      <c r="O160" s="94">
        <f t="shared" si="5"/>
        <v>38</v>
      </c>
      <c r="P160" s="90">
        <f>COUNTA(Tableau3[[#This Row],[Points]],Tableau3[[#This Row],[Clt2]],Tableau3[[#This Row],[Clt4]],Tableau3[[#This Row],[Clt6]])</f>
        <v>1</v>
      </c>
    </row>
    <row r="161" spans="1:16" x14ac:dyDescent="0.35">
      <c r="A161" s="91">
        <f t="shared" si="4"/>
        <v>157</v>
      </c>
      <c r="B161" s="37" t="s">
        <v>4184</v>
      </c>
      <c r="C161" s="37" t="s">
        <v>1040</v>
      </c>
      <c r="D161" s="37" t="s">
        <v>3966</v>
      </c>
      <c r="E161" s="37" t="s">
        <v>3943</v>
      </c>
      <c r="F161" s="52" t="s">
        <v>2956</v>
      </c>
      <c r="G161" s="92">
        <f>IF(ISBLANK(Tableau3[[#This Row],[Points]]),"",RANK(Tableau3[[#This Row],[Points]],H:H))</f>
        <v>154</v>
      </c>
      <c r="H161" s="37">
        <v>36</v>
      </c>
      <c r="I161" s="40"/>
      <c r="J161" s="93">
        <f>IF(ISBLANK(I161),,VLOOKUP(I161,Classement_points[],2,FALSE)*Paramètres!$M$4)</f>
        <v>0</v>
      </c>
      <c r="K161" s="58"/>
      <c r="L161" s="93">
        <f>IF(ISBLANK(K161),,VLOOKUP(K161,Classement_points[],2,FALSE)*Paramètres!$M$5)</f>
        <v>0</v>
      </c>
      <c r="M161" s="57"/>
      <c r="N161" s="93">
        <f>IF(ISBLANK(M161),,VLOOKUP(M161,Classement_points[],2,FALSE)*Paramètres!$M$6)</f>
        <v>0</v>
      </c>
      <c r="O161" s="94">
        <f t="shared" si="5"/>
        <v>36</v>
      </c>
      <c r="P161" s="90">
        <f>COUNTA(Tableau3[[#This Row],[Points]],Tableau3[[#This Row],[Clt2]],Tableau3[[#This Row],[Clt4]],Tableau3[[#This Row],[Clt6]])</f>
        <v>1</v>
      </c>
    </row>
    <row r="162" spans="1:16" x14ac:dyDescent="0.35">
      <c r="A162" s="91">
        <f t="shared" si="4"/>
        <v>158</v>
      </c>
      <c r="B162" s="37" t="s">
        <v>4175</v>
      </c>
      <c r="C162" s="37" t="s">
        <v>89</v>
      </c>
      <c r="D162" s="37" t="s">
        <v>4176</v>
      </c>
      <c r="E162" s="37" t="s">
        <v>3956</v>
      </c>
      <c r="F162" s="52" t="s">
        <v>2956</v>
      </c>
      <c r="G162" s="92" t="str">
        <f>IF(ISBLANK(Tableau3[[#This Row],[Points]]),"",RANK(Tableau3[[#This Row],[Points]],H:H))</f>
        <v/>
      </c>
      <c r="H162" s="37"/>
      <c r="I162" s="40">
        <v>43</v>
      </c>
      <c r="J162" s="93">
        <f>IF(ISBLANK(I162),,VLOOKUP(I162,Classement_points[],2,FALSE)*Paramètres!$M$4)</f>
        <v>15</v>
      </c>
      <c r="K162" s="58">
        <v>41</v>
      </c>
      <c r="L162" s="93">
        <f>IF(ISBLANK(K162),,VLOOKUP(K162,Classement_points[],2,FALSE)*Paramètres!$M$5)</f>
        <v>20</v>
      </c>
      <c r="M162" s="57"/>
      <c r="N162" s="93">
        <f>IF(ISBLANK(M162),,VLOOKUP(M162,Classement_points[],2,FALSE)*Paramètres!$M$6)</f>
        <v>0</v>
      </c>
      <c r="O162" s="94">
        <f t="shared" si="5"/>
        <v>35</v>
      </c>
      <c r="P162" s="90">
        <f>COUNTA(Tableau3[[#This Row],[Points]],Tableau3[[#This Row],[Clt2]],Tableau3[[#This Row],[Clt4]],Tableau3[[#This Row],[Clt6]])</f>
        <v>2</v>
      </c>
    </row>
    <row r="163" spans="1:16" x14ac:dyDescent="0.35">
      <c r="A163" s="91">
        <f t="shared" si="4"/>
        <v>159</v>
      </c>
      <c r="B163" s="37" t="s">
        <v>2010</v>
      </c>
      <c r="C163" s="37" t="s">
        <v>177</v>
      </c>
      <c r="D163" s="37" t="s">
        <v>2011</v>
      </c>
      <c r="E163" s="52" t="s">
        <v>656</v>
      </c>
      <c r="F163" s="52" t="s">
        <v>648</v>
      </c>
      <c r="G163" s="92">
        <f>IF(ISBLANK(Tableau3[[#This Row],[Points]]),"",RANK(Tableau3[[#This Row],[Points]],H:H))</f>
        <v>155</v>
      </c>
      <c r="H163" s="37">
        <v>32</v>
      </c>
      <c r="I163" s="40"/>
      <c r="J163" s="93">
        <f>IF(ISBLANK(I163),,VLOOKUP(I163,Classement_points[],2,FALSE)*Paramètres!$M$4)</f>
        <v>0</v>
      </c>
      <c r="K163" s="58"/>
      <c r="L163" s="93">
        <f>IF(ISBLANK(K163),,VLOOKUP(K163,Classement_points[],2,FALSE)*Paramètres!$M$5)</f>
        <v>0</v>
      </c>
      <c r="M163" s="57"/>
      <c r="N163" s="93">
        <f>IF(ISBLANK(M163),,VLOOKUP(M163,Classement_points[],2,FALSE)*Paramètres!$M$6)</f>
        <v>0</v>
      </c>
      <c r="O163" s="94">
        <f t="shared" si="5"/>
        <v>32</v>
      </c>
      <c r="P163" s="90">
        <f>COUNTA(Tableau3[[#This Row],[Points]],Tableau3[[#This Row],[Clt2]],Tableau3[[#This Row],[Clt4]],Tableau3[[#This Row],[Clt6]])</f>
        <v>1</v>
      </c>
    </row>
    <row r="164" spans="1:16" x14ac:dyDescent="0.35">
      <c r="A164" s="91">
        <f t="shared" si="4"/>
        <v>160</v>
      </c>
      <c r="B164" s="54" t="s">
        <v>1015</v>
      </c>
      <c r="C164" s="54" t="s">
        <v>1016</v>
      </c>
      <c r="D164" s="54" t="s">
        <v>1017</v>
      </c>
      <c r="E164" s="54" t="s">
        <v>37</v>
      </c>
      <c r="F164" s="54" t="s">
        <v>714</v>
      </c>
      <c r="G164" s="92">
        <f>IF(ISBLANK(Tableau3[[#This Row],[Points]]),"",RANK(Tableau3[[#This Row],[Points]],H:H))</f>
        <v>156</v>
      </c>
      <c r="H164" s="37">
        <v>29</v>
      </c>
      <c r="I164" s="40"/>
      <c r="J164" s="93">
        <f>IF(ISBLANK(I164),,VLOOKUP(I164,Classement_points[],2,FALSE)*Paramètres!$M$4)</f>
        <v>0</v>
      </c>
      <c r="K164" s="58"/>
      <c r="L164" s="93">
        <f>IF(ISBLANK(K164),,VLOOKUP(K164,Classement_points[],2,FALSE)*Paramètres!$M$5)</f>
        <v>0</v>
      </c>
      <c r="M164" s="57"/>
      <c r="N164" s="93">
        <f>IF(ISBLANK(M164),,VLOOKUP(M164,Classement_points[],2,FALSE)*Paramètres!$M$6)</f>
        <v>0</v>
      </c>
      <c r="O164" s="94">
        <f t="shared" si="5"/>
        <v>29</v>
      </c>
      <c r="P164" s="90">
        <f>COUNTA(Tableau3[[#This Row],[Points]],Tableau3[[#This Row],[Clt2]],Tableau3[[#This Row],[Clt4]],Tableau3[[#This Row],[Clt6]])</f>
        <v>1</v>
      </c>
    </row>
    <row r="165" spans="1:16" x14ac:dyDescent="0.35">
      <c r="A165" s="91">
        <f t="shared" si="4"/>
        <v>161</v>
      </c>
      <c r="B165" s="37" t="s">
        <v>4209</v>
      </c>
      <c r="C165" s="37" t="s">
        <v>4210</v>
      </c>
      <c r="D165" s="37" t="s">
        <v>4211</v>
      </c>
      <c r="E165" s="37" t="s">
        <v>4103</v>
      </c>
      <c r="F165" s="52" t="s">
        <v>2956</v>
      </c>
      <c r="G165" s="92">
        <f>IF(ISBLANK(Tableau3[[#This Row],[Points]]),"",RANK(Tableau3[[#This Row],[Points]],H:H))</f>
        <v>157</v>
      </c>
      <c r="H165" s="37">
        <v>28</v>
      </c>
      <c r="I165" s="42"/>
      <c r="J165" s="93">
        <f>IF(ISBLANK(I165),,VLOOKUP(I165,Classement_points[],2,FALSE)*Paramètres!$M$4)</f>
        <v>0</v>
      </c>
      <c r="K165" s="58"/>
      <c r="L165" s="93">
        <f>IF(ISBLANK(K165),,VLOOKUP(K165,Classement_points[],2,FALSE)*Paramètres!$M$5)</f>
        <v>0</v>
      </c>
      <c r="M165" s="57"/>
      <c r="N165" s="93">
        <f>IF(ISBLANK(M165),,VLOOKUP(M165,Classement_points[],2,FALSE)*Paramètres!$M$6)</f>
        <v>0</v>
      </c>
      <c r="O165" s="94">
        <f t="shared" si="5"/>
        <v>28</v>
      </c>
      <c r="P165" s="90">
        <f>COUNTA(Tableau3[[#This Row],[Points]],Tableau3[[#This Row],[Clt2]],Tableau3[[#This Row],[Clt4]],Tableau3[[#This Row],[Clt6]])</f>
        <v>1</v>
      </c>
    </row>
    <row r="166" spans="1:16" x14ac:dyDescent="0.35">
      <c r="A166" s="91">
        <f t="shared" si="4"/>
        <v>162</v>
      </c>
      <c r="B166" s="37" t="s">
        <v>3334</v>
      </c>
      <c r="C166" s="37" t="s">
        <v>1960</v>
      </c>
      <c r="D166" s="37" t="s">
        <v>1711</v>
      </c>
      <c r="E166" s="37" t="s">
        <v>2918</v>
      </c>
      <c r="F166" s="52" t="s">
        <v>2957</v>
      </c>
      <c r="G166" s="92">
        <f>IF(ISBLANK(Tableau3[[#This Row],[Points]]),"",RANK(Tableau3[[#This Row],[Points]],H:H))</f>
        <v>158</v>
      </c>
      <c r="H166" s="37">
        <v>24</v>
      </c>
      <c r="I166" s="42"/>
      <c r="J166" s="93">
        <f>IF(ISBLANK(I166),,VLOOKUP(I166,Classement_points[],2,FALSE)*Paramètres!$M$4)</f>
        <v>0</v>
      </c>
      <c r="K166" s="58"/>
      <c r="L166" s="93">
        <f>IF(ISBLANK(K166),,VLOOKUP(K166,Classement_points[],2,FALSE)*Paramètres!$M$5)</f>
        <v>0</v>
      </c>
      <c r="M166" s="57"/>
      <c r="N166" s="93">
        <f>IF(ISBLANK(M166),,VLOOKUP(M166,Classement_points[],2,FALSE)*Paramètres!$M$6)</f>
        <v>0</v>
      </c>
      <c r="O166" s="94">
        <f t="shared" si="5"/>
        <v>24</v>
      </c>
      <c r="P166" s="90">
        <f>COUNTA(Tableau3[[#This Row],[Points]],Tableau3[[#This Row],[Clt2]],Tableau3[[#This Row],[Clt4]],Tableau3[[#This Row],[Clt6]])</f>
        <v>1</v>
      </c>
    </row>
    <row r="167" spans="1:16" x14ac:dyDescent="0.35">
      <c r="A167" s="91">
        <f t="shared" si="4"/>
        <v>163</v>
      </c>
      <c r="B167" s="37" t="s">
        <v>2053</v>
      </c>
      <c r="C167" s="37" t="s">
        <v>737</v>
      </c>
      <c r="D167" s="37" t="s">
        <v>2054</v>
      </c>
      <c r="E167" s="52" t="s">
        <v>705</v>
      </c>
      <c r="F167" s="52" t="s">
        <v>648</v>
      </c>
      <c r="G167" s="92">
        <f>IF(ISBLANK(Tableau3[[#This Row],[Points]]),"",RANK(Tableau3[[#This Row],[Points]],H:H))</f>
        <v>159</v>
      </c>
      <c r="H167" s="37">
        <v>21</v>
      </c>
      <c r="I167" s="42"/>
      <c r="J167" s="93">
        <f>IF(ISBLANK(I167),,VLOOKUP(I167,Classement_points[],2,FALSE)*Paramètres!$M$4)</f>
        <v>0</v>
      </c>
      <c r="K167" s="58"/>
      <c r="L167" s="93">
        <f>IF(ISBLANK(K167),,VLOOKUP(K167,Classement_points[],2,FALSE)*Paramètres!$M$5)</f>
        <v>0</v>
      </c>
      <c r="M167" s="57"/>
      <c r="N167" s="93">
        <f>IF(ISBLANK(M167),,VLOOKUP(M167,Classement_points[],2,FALSE)*Paramètres!$M$6)</f>
        <v>0</v>
      </c>
      <c r="O167" s="94">
        <f t="shared" si="5"/>
        <v>21</v>
      </c>
      <c r="P167" s="90">
        <f>COUNTA(Tableau3[[#This Row],[Points]],Tableau3[[#This Row],[Clt2]],Tableau3[[#This Row],[Clt4]],Tableau3[[#This Row],[Clt6]])</f>
        <v>1</v>
      </c>
    </row>
    <row r="168" spans="1:16" x14ac:dyDescent="0.35">
      <c r="A168" s="91">
        <f t="shared" si="4"/>
        <v>164</v>
      </c>
      <c r="B168" s="54" t="s">
        <v>1010</v>
      </c>
      <c r="C168" s="54" t="s">
        <v>218</v>
      </c>
      <c r="D168" s="54" t="s">
        <v>219</v>
      </c>
      <c r="E168" s="54" t="s">
        <v>380</v>
      </c>
      <c r="F168" s="54" t="s">
        <v>714</v>
      </c>
      <c r="G168" s="92" t="str">
        <f>IF(ISBLANK(Tableau3[[#This Row],[Points]]),"",RANK(Tableau3[[#This Row],[Points]],H:H))</f>
        <v/>
      </c>
      <c r="H168" s="37"/>
      <c r="I168" s="42"/>
      <c r="J168" s="93">
        <f>IF(ISBLANK(I168),,VLOOKUP(I168,Classement_points[],2,FALSE)*Paramètres!$M$4)</f>
        <v>0</v>
      </c>
      <c r="K168" s="58">
        <v>57</v>
      </c>
      <c r="L168" s="93">
        <f>IF(ISBLANK(K168),,VLOOKUP(K168,Classement_points[],2,FALSE)*Paramètres!$M$5)</f>
        <v>20</v>
      </c>
      <c r="M168" s="57"/>
      <c r="N168" s="93">
        <f>IF(ISBLANK(M168),,VLOOKUP(M168,Classement_points[],2,FALSE)*Paramètres!$M$6)</f>
        <v>0</v>
      </c>
      <c r="O168" s="94">
        <f t="shared" si="5"/>
        <v>20</v>
      </c>
      <c r="P168" s="90">
        <f>COUNTA(Tableau3[[#This Row],[Points]],Tableau3[[#This Row],[Clt2]],Tableau3[[#This Row],[Clt4]],Tableau3[[#This Row],[Clt6]])</f>
        <v>1</v>
      </c>
    </row>
    <row r="169" spans="1:16" x14ac:dyDescent="0.35">
      <c r="A169" s="91">
        <f t="shared" si="4"/>
        <v>164</v>
      </c>
      <c r="B169" s="37" t="s">
        <v>4463</v>
      </c>
      <c r="C169" s="37" t="s">
        <v>93</v>
      </c>
      <c r="D169" s="37" t="s">
        <v>419</v>
      </c>
      <c r="E169" s="37" t="s">
        <v>3989</v>
      </c>
      <c r="F169" s="52" t="s">
        <v>2956</v>
      </c>
      <c r="G169" s="92" t="str">
        <f>IF(ISBLANK(Tableau3[[#This Row],[Points]]),"",RANK(Tableau3[[#This Row],[Points]],H:H))</f>
        <v/>
      </c>
      <c r="H169" s="37"/>
      <c r="I169" s="42"/>
      <c r="J169" s="93">
        <f>IF(ISBLANK(I169),,VLOOKUP(I169,Classement_points[],2,FALSE)*Paramètres!$M$4)</f>
        <v>0</v>
      </c>
      <c r="K169" s="58">
        <v>70</v>
      </c>
      <c r="L169" s="93">
        <f>IF(ISBLANK(K169),,VLOOKUP(K169,Classement_points[],2,FALSE)*Paramètres!$M$5)</f>
        <v>20</v>
      </c>
      <c r="M169" s="57"/>
      <c r="N169" s="93">
        <f>IF(ISBLANK(M169),,VLOOKUP(M169,Classement_points[],2,FALSE)*Paramètres!$M$6)</f>
        <v>0</v>
      </c>
      <c r="O169" s="94">
        <f t="shared" si="5"/>
        <v>20</v>
      </c>
      <c r="P169" s="90">
        <f>COUNTA(Tableau3[[#This Row],[Points]],Tableau3[[#This Row],[Clt2]],Tableau3[[#This Row],[Clt4]],Tableau3[[#This Row],[Clt6]])</f>
        <v>1</v>
      </c>
    </row>
    <row r="170" spans="1:16" x14ac:dyDescent="0.35">
      <c r="A170" s="91">
        <f t="shared" si="4"/>
        <v>166</v>
      </c>
      <c r="B170" s="54" t="s">
        <v>515</v>
      </c>
      <c r="C170" s="54" t="s">
        <v>143</v>
      </c>
      <c r="D170" s="54" t="s">
        <v>142</v>
      </c>
      <c r="E170" s="54" t="s">
        <v>39</v>
      </c>
      <c r="F170" s="54" t="s">
        <v>714</v>
      </c>
      <c r="G170" s="92" t="str">
        <f>IF(ISBLANK(Tableau3[[#This Row],[Points]]),"",RANK(Tableau3[[#This Row],[Points]],H:H))</f>
        <v/>
      </c>
      <c r="H170" s="37"/>
      <c r="I170" s="42">
        <v>59</v>
      </c>
      <c r="J170" s="93">
        <f>IF(ISBLANK(I170),,VLOOKUP(I170,Classement_points[],2,FALSE)*Paramètres!$M$4)</f>
        <v>15</v>
      </c>
      <c r="K170" s="58"/>
      <c r="L170" s="93">
        <f>IF(ISBLANK(K170),,VLOOKUP(K170,Classement_points[],2,FALSE)*Paramètres!$M$5)</f>
        <v>0</v>
      </c>
      <c r="M170" s="57"/>
      <c r="N170" s="93">
        <f>IF(ISBLANK(M170),,VLOOKUP(M170,Classement_points[],2,FALSE)*Paramètres!$M$6)</f>
        <v>0</v>
      </c>
      <c r="O170" s="94">
        <f t="shared" si="5"/>
        <v>15</v>
      </c>
      <c r="P170" s="90">
        <f>COUNTA(Tableau3[[#This Row],[Points]],Tableau3[[#This Row],[Clt2]],Tableau3[[#This Row],[Clt4]],Tableau3[[#This Row],[Clt6]])</f>
        <v>1</v>
      </c>
    </row>
    <row r="171" spans="1:16" x14ac:dyDescent="0.35">
      <c r="A171" s="91">
        <f t="shared" si="4"/>
        <v>166</v>
      </c>
      <c r="B171" s="37" t="s">
        <v>4243</v>
      </c>
      <c r="C171" s="37" t="s">
        <v>332</v>
      </c>
      <c r="D171" s="37" t="s">
        <v>4244</v>
      </c>
      <c r="E171" s="37" t="s">
        <v>4223</v>
      </c>
      <c r="F171" s="52" t="s">
        <v>2956</v>
      </c>
      <c r="G171" s="92" t="str">
        <f>IF(ISBLANK(Tableau3[[#This Row],[Points]]),"",RANK(Tableau3[[#This Row],[Points]],H:H))</f>
        <v/>
      </c>
      <c r="H171" s="37"/>
      <c r="I171" s="42">
        <v>54</v>
      </c>
      <c r="J171" s="93">
        <f>IF(ISBLANK(I171),,VLOOKUP(I171,Classement_points[],2,FALSE)*Paramètres!$M$4)</f>
        <v>15</v>
      </c>
      <c r="K171" s="58"/>
      <c r="L171" s="93">
        <f>IF(ISBLANK(K171),,VLOOKUP(K171,Classement_points[],2,FALSE)*Paramètres!$M$5)</f>
        <v>0</v>
      </c>
      <c r="M171" s="57"/>
      <c r="N171" s="93">
        <f>IF(ISBLANK(M171),,VLOOKUP(M171,Classement_points[],2,FALSE)*Paramètres!$M$6)</f>
        <v>0</v>
      </c>
      <c r="O171" s="94">
        <f t="shared" si="5"/>
        <v>15</v>
      </c>
      <c r="P171" s="90">
        <f>COUNTA(Tableau3[[#This Row],[Points]],Tableau3[[#This Row],[Clt2]],Tableau3[[#This Row],[Clt4]],Tableau3[[#This Row],[Clt6]])</f>
        <v>1</v>
      </c>
    </row>
    <row r="172" spans="1:16" x14ac:dyDescent="0.35">
      <c r="A172" s="91">
        <f t="shared" si="4"/>
        <v>166</v>
      </c>
      <c r="B172" s="37" t="s">
        <v>3316</v>
      </c>
      <c r="C172" s="37" t="s">
        <v>794</v>
      </c>
      <c r="D172" s="37" t="s">
        <v>3317</v>
      </c>
      <c r="E172" s="37" t="s">
        <v>2937</v>
      </c>
      <c r="F172" s="52" t="s">
        <v>2957</v>
      </c>
      <c r="G172" s="92" t="str">
        <f>IF(ISBLANK(Tableau3[[#This Row],[Points]]),"",RANK(Tableau3[[#This Row],[Points]],H:H))</f>
        <v/>
      </c>
      <c r="H172" s="37"/>
      <c r="I172" s="42"/>
      <c r="J172" s="93">
        <f>IF(ISBLANK(I172),,VLOOKUP(I172,Classement_points[],2,FALSE)*Paramètres!$M$4)</f>
        <v>0</v>
      </c>
      <c r="K172" s="58"/>
      <c r="L172" s="93">
        <f>IF(ISBLANK(K172),,VLOOKUP(K172,Classement_points[],2,FALSE)*Paramètres!$M$5)</f>
        <v>0</v>
      </c>
      <c r="M172" s="57">
        <v>60</v>
      </c>
      <c r="N172" s="93">
        <f>IF(ISBLANK(M172),,VLOOKUP(M172,Classement_points[],2,FALSE)*Paramètres!$M$6)</f>
        <v>15</v>
      </c>
      <c r="O172" s="94">
        <f t="shared" si="5"/>
        <v>15</v>
      </c>
      <c r="P172" s="90">
        <f>COUNTA(Tableau3[[#This Row],[Points]],Tableau3[[#This Row],[Clt2]],Tableau3[[#This Row],[Clt4]],Tableau3[[#This Row],[Clt6]])</f>
        <v>1</v>
      </c>
    </row>
    <row r="173" spans="1:16" x14ac:dyDescent="0.35">
      <c r="A173" s="91">
        <f t="shared" si="4"/>
        <v>169</v>
      </c>
      <c r="B173" s="37" t="s">
        <v>4224</v>
      </c>
      <c r="C173" s="37" t="s">
        <v>4225</v>
      </c>
      <c r="D173" s="37" t="s">
        <v>4226</v>
      </c>
      <c r="E173" s="37" t="s">
        <v>4058</v>
      </c>
      <c r="F173" s="52" t="s">
        <v>2956</v>
      </c>
      <c r="G173" s="92" t="str">
        <f>IF(ISBLANK(Tableau3[[#This Row],[Points]]),"",RANK(Tableau3[[#This Row],[Points]],H:H))</f>
        <v/>
      </c>
      <c r="H173" s="37"/>
      <c r="I173" s="42"/>
      <c r="J173" s="93">
        <f>IF(ISBLANK(I173),,VLOOKUP(I173,Classement_points[],2,FALSE)*Paramètres!$M$4)</f>
        <v>0</v>
      </c>
      <c r="K173" s="58"/>
      <c r="L173" s="93">
        <f>IF(ISBLANK(K173),,VLOOKUP(K173,Classement_points[],2,FALSE)*Paramètres!$M$5)</f>
        <v>0</v>
      </c>
      <c r="M173" s="57"/>
      <c r="N173" s="93">
        <f>IF(ISBLANK(M173),,VLOOKUP(M173,Classement_points[],2,FALSE)*Paramètres!$M$6)</f>
        <v>0</v>
      </c>
      <c r="O173" s="94">
        <f t="shared" si="5"/>
        <v>0</v>
      </c>
      <c r="P173" s="90">
        <f>COUNTA(Tableau3[[#This Row],[Points]],Tableau3[[#This Row],[Clt2]],Tableau3[[#This Row],[Clt4]],Tableau3[[#This Row],[Clt6]])</f>
        <v>0</v>
      </c>
    </row>
    <row r="174" spans="1:16" x14ac:dyDescent="0.35">
      <c r="A174" s="91">
        <f t="shared" si="4"/>
        <v>169</v>
      </c>
      <c r="B174" s="37" t="s">
        <v>3238</v>
      </c>
      <c r="C174" s="37" t="s">
        <v>1993</v>
      </c>
      <c r="D174" s="37" t="s">
        <v>3239</v>
      </c>
      <c r="E174" s="37" t="s">
        <v>2924</v>
      </c>
      <c r="F174" s="52" t="s">
        <v>2957</v>
      </c>
      <c r="G174" s="92" t="str">
        <f>IF(ISBLANK(Tableau3[[#This Row],[Points]]),"",RANK(Tableau3[[#This Row],[Points]],H:H))</f>
        <v/>
      </c>
      <c r="H174" s="37"/>
      <c r="I174" s="42"/>
      <c r="J174" s="93">
        <f>IF(ISBLANK(I174),,VLOOKUP(I174,Classement_points[],2,FALSE)*Paramètres!$M$4)</f>
        <v>0</v>
      </c>
      <c r="K174" s="58"/>
      <c r="L174" s="93">
        <f>IF(ISBLANK(K174),,VLOOKUP(K174,Classement_points[],2,FALSE)*Paramètres!$M$5)</f>
        <v>0</v>
      </c>
      <c r="M174" s="57"/>
      <c r="N174" s="93">
        <f>IF(ISBLANK(M174),,VLOOKUP(M174,Classement_points[],2,FALSE)*Paramètres!$M$6)</f>
        <v>0</v>
      </c>
      <c r="O174" s="94">
        <f t="shared" si="5"/>
        <v>0</v>
      </c>
      <c r="P174" s="90">
        <f>COUNTA(Tableau3[[#This Row],[Points]],Tableau3[[#This Row],[Clt2]],Tableau3[[#This Row],[Clt4]],Tableau3[[#This Row],[Clt6]])</f>
        <v>0</v>
      </c>
    </row>
    <row r="175" spans="1:16" x14ac:dyDescent="0.35">
      <c r="A175" s="91">
        <f t="shared" si="4"/>
        <v>169</v>
      </c>
      <c r="B175" s="37" t="s">
        <v>1972</v>
      </c>
      <c r="C175" s="37" t="s">
        <v>1973</v>
      </c>
      <c r="D175" s="37" t="s">
        <v>1974</v>
      </c>
      <c r="E175" s="52" t="s">
        <v>683</v>
      </c>
      <c r="F175" s="52" t="s">
        <v>648</v>
      </c>
      <c r="G175" s="92" t="str">
        <f>IF(ISBLANK(Tableau3[[#This Row],[Points]]),"",RANK(Tableau3[[#This Row],[Points]],H:H))</f>
        <v/>
      </c>
      <c r="H175" s="37"/>
      <c r="I175" s="42"/>
      <c r="J175" s="93">
        <f>IF(ISBLANK(I175),,VLOOKUP(I175,Classement_points[],2,FALSE)*Paramètres!$M$4)</f>
        <v>0</v>
      </c>
      <c r="K175" s="58"/>
      <c r="L175" s="93">
        <f>IF(ISBLANK(K175),,VLOOKUP(K175,Classement_points[],2,FALSE)*Paramètres!$M$5)</f>
        <v>0</v>
      </c>
      <c r="M175" s="57"/>
      <c r="N175" s="93">
        <f>IF(ISBLANK(M175),,VLOOKUP(M175,Classement_points[],2,FALSE)*Paramètres!$M$6)</f>
        <v>0</v>
      </c>
      <c r="O175" s="94">
        <f t="shared" si="5"/>
        <v>0</v>
      </c>
      <c r="P175" s="90">
        <f>COUNTA(Tableau3[[#This Row],[Points]],Tableau3[[#This Row],[Clt2]],Tableau3[[#This Row],[Clt4]],Tableau3[[#This Row],[Clt6]])</f>
        <v>0</v>
      </c>
    </row>
    <row r="176" spans="1:16" x14ac:dyDescent="0.35">
      <c r="A176" s="91">
        <f t="shared" si="4"/>
        <v>169</v>
      </c>
      <c r="B176" s="37" t="s">
        <v>3246</v>
      </c>
      <c r="C176" s="37" t="s">
        <v>253</v>
      </c>
      <c r="D176" s="37" t="s">
        <v>2528</v>
      </c>
      <c r="E176" s="37" t="s">
        <v>2948</v>
      </c>
      <c r="F176" s="52" t="s">
        <v>2957</v>
      </c>
      <c r="G176" s="92" t="str">
        <f>IF(ISBLANK(Tableau3[[#This Row],[Points]]),"",RANK(Tableau3[[#This Row],[Points]],H:H))</f>
        <v/>
      </c>
      <c r="H176" s="37"/>
      <c r="I176" s="42"/>
      <c r="J176" s="93">
        <f>IF(ISBLANK(I176),,VLOOKUP(I176,Classement_points[],2,FALSE)*Paramètres!$M$4)</f>
        <v>0</v>
      </c>
      <c r="K176" s="58"/>
      <c r="L176" s="93">
        <f>IF(ISBLANK(K176),,VLOOKUP(K176,Classement_points[],2,FALSE)*Paramètres!$M$5)</f>
        <v>0</v>
      </c>
      <c r="M176" s="57"/>
      <c r="N176" s="93">
        <f>IF(ISBLANK(M176),,VLOOKUP(M176,Classement_points[],2,FALSE)*Paramètres!$M$6)</f>
        <v>0</v>
      </c>
      <c r="O176" s="94">
        <f t="shared" si="5"/>
        <v>0</v>
      </c>
      <c r="P176" s="90">
        <f>COUNTA(Tableau3[[#This Row],[Points]],Tableau3[[#This Row],[Clt2]],Tableau3[[#This Row],[Clt4]],Tableau3[[#This Row],[Clt6]])</f>
        <v>0</v>
      </c>
    </row>
    <row r="177" spans="1:16" x14ac:dyDescent="0.35">
      <c r="A177" s="91">
        <f t="shared" si="4"/>
        <v>169</v>
      </c>
      <c r="B177" s="37" t="s">
        <v>4197</v>
      </c>
      <c r="C177" s="37" t="s">
        <v>737</v>
      </c>
      <c r="D177" s="37" t="s">
        <v>4198</v>
      </c>
      <c r="E177" s="37" t="s">
        <v>4058</v>
      </c>
      <c r="F177" s="52" t="s">
        <v>2956</v>
      </c>
      <c r="G177" s="92" t="str">
        <f>IF(ISBLANK(Tableau3[[#This Row],[Points]]),"",RANK(Tableau3[[#This Row],[Points]],H:H))</f>
        <v/>
      </c>
      <c r="H177" s="37"/>
      <c r="I177" s="42"/>
      <c r="J177" s="93">
        <f>IF(ISBLANK(I177),,VLOOKUP(I177,Classement_points[],2,FALSE)*Paramètres!$M$4)</f>
        <v>0</v>
      </c>
      <c r="K177" s="58"/>
      <c r="L177" s="93">
        <f>IF(ISBLANK(K177),,VLOOKUP(K177,Classement_points[],2,FALSE)*Paramètres!$M$5)</f>
        <v>0</v>
      </c>
      <c r="M177" s="57"/>
      <c r="N177" s="93">
        <f>IF(ISBLANK(M177),,VLOOKUP(M177,Classement_points[],2,FALSE)*Paramètres!$M$6)</f>
        <v>0</v>
      </c>
      <c r="O177" s="94">
        <f t="shared" si="5"/>
        <v>0</v>
      </c>
      <c r="P177" s="90">
        <f>COUNTA(Tableau3[[#This Row],[Points]],Tableau3[[#This Row],[Clt2]],Tableau3[[#This Row],[Clt4]],Tableau3[[#This Row],[Clt6]])</f>
        <v>0</v>
      </c>
    </row>
    <row r="178" spans="1:16" x14ac:dyDescent="0.35">
      <c r="A178" s="91">
        <f t="shared" si="4"/>
        <v>169</v>
      </c>
      <c r="B178" s="37" t="s">
        <v>4431</v>
      </c>
      <c r="C178" s="37" t="s">
        <v>4432</v>
      </c>
      <c r="D178" s="37" t="s">
        <v>4433</v>
      </c>
      <c r="E178" s="37" t="s">
        <v>4058</v>
      </c>
      <c r="F178" s="52" t="s">
        <v>2956</v>
      </c>
      <c r="G178" s="92" t="str">
        <f>IF(ISBLANK(Tableau3[[#This Row],[Points]]),"",RANK(Tableau3[[#This Row],[Points]],H:H))</f>
        <v/>
      </c>
      <c r="H178" s="37"/>
      <c r="I178" s="42"/>
      <c r="J178" s="93">
        <f>IF(ISBLANK(I178),,VLOOKUP(I178,Classement_points[],2,FALSE)*Paramètres!$M$4)</f>
        <v>0</v>
      </c>
      <c r="K178" s="58"/>
      <c r="L178" s="93">
        <f>IF(ISBLANK(K178),,VLOOKUP(K178,Classement_points[],2,FALSE)*Paramètres!$M$5)</f>
        <v>0</v>
      </c>
      <c r="M178" s="57"/>
      <c r="N178" s="93">
        <f>IF(ISBLANK(M178),,VLOOKUP(M178,Classement_points[],2,FALSE)*Paramètres!$M$6)</f>
        <v>0</v>
      </c>
      <c r="O178" s="94">
        <f t="shared" si="5"/>
        <v>0</v>
      </c>
      <c r="P178" s="90">
        <f>COUNTA(Tableau3[[#This Row],[Points]],Tableau3[[#This Row],[Clt2]],Tableau3[[#This Row],[Clt4]],Tableau3[[#This Row],[Clt6]])</f>
        <v>0</v>
      </c>
    </row>
    <row r="179" spans="1:16" x14ac:dyDescent="0.35">
      <c r="A179" s="91">
        <f t="shared" si="4"/>
        <v>169</v>
      </c>
      <c r="B179" s="37" t="s">
        <v>2028</v>
      </c>
      <c r="C179" s="37" t="s">
        <v>2029</v>
      </c>
      <c r="D179" s="37" t="s">
        <v>1552</v>
      </c>
      <c r="E179" s="52" t="s">
        <v>710</v>
      </c>
      <c r="F179" s="52" t="s">
        <v>648</v>
      </c>
      <c r="G179" s="92" t="str">
        <f>IF(ISBLANK(Tableau3[[#This Row],[Points]]),"",RANK(Tableau3[[#This Row],[Points]],H:H))</f>
        <v/>
      </c>
      <c r="H179" s="37"/>
      <c r="I179" s="42"/>
      <c r="J179" s="93">
        <f>IF(ISBLANK(I179),,VLOOKUP(I179,Classement_points[],2,FALSE)*Paramètres!$M$4)</f>
        <v>0</v>
      </c>
      <c r="K179" s="58"/>
      <c r="L179" s="93">
        <f>IF(ISBLANK(K179),,VLOOKUP(K179,Classement_points[],2,FALSE)*Paramètres!$M$5)</f>
        <v>0</v>
      </c>
      <c r="M179" s="57"/>
      <c r="N179" s="93">
        <f>IF(ISBLANK(M179),,VLOOKUP(M179,Classement_points[],2,FALSE)*Paramètres!$M$6)</f>
        <v>0</v>
      </c>
      <c r="O179" s="94">
        <f t="shared" si="5"/>
        <v>0</v>
      </c>
      <c r="P179" s="90">
        <f>COUNTA(Tableau3[[#This Row],[Points]],Tableau3[[#This Row],[Clt2]],Tableau3[[#This Row],[Clt4]],Tableau3[[#This Row],[Clt6]])</f>
        <v>0</v>
      </c>
    </row>
    <row r="180" spans="1:16" x14ac:dyDescent="0.35">
      <c r="A180" s="91">
        <f t="shared" si="4"/>
        <v>169</v>
      </c>
      <c r="B180" s="37" t="s">
        <v>3252</v>
      </c>
      <c r="C180" s="37" t="s">
        <v>108</v>
      </c>
      <c r="D180" s="37" t="s">
        <v>3103</v>
      </c>
      <c r="E180" s="37" t="s">
        <v>2948</v>
      </c>
      <c r="F180" s="52" t="s">
        <v>2957</v>
      </c>
      <c r="G180" s="92" t="str">
        <f>IF(ISBLANK(Tableau3[[#This Row],[Points]]),"",RANK(Tableau3[[#This Row],[Points]],H:H))</f>
        <v/>
      </c>
      <c r="H180" s="37"/>
      <c r="I180" s="42"/>
      <c r="J180" s="93">
        <f>IF(ISBLANK(I180),,VLOOKUP(I180,Classement_points[],2,FALSE)*Paramètres!$M$4)</f>
        <v>0</v>
      </c>
      <c r="K180" s="58"/>
      <c r="L180" s="93">
        <f>IF(ISBLANK(K180),,VLOOKUP(K180,Classement_points[],2,FALSE)*Paramètres!$M$5)</f>
        <v>0</v>
      </c>
      <c r="M180" s="57"/>
      <c r="N180" s="93">
        <f>IF(ISBLANK(M180),,VLOOKUP(M180,Classement_points[],2,FALSE)*Paramètres!$M$6)</f>
        <v>0</v>
      </c>
      <c r="O180" s="94">
        <f t="shared" si="5"/>
        <v>0</v>
      </c>
      <c r="P180" s="90">
        <f>COUNTA(Tableau3[[#This Row],[Points]],Tableau3[[#This Row],[Clt2]],Tableau3[[#This Row],[Clt4]],Tableau3[[#This Row],[Clt6]])</f>
        <v>0</v>
      </c>
    </row>
    <row r="181" spans="1:16" x14ac:dyDescent="0.35">
      <c r="A181" s="91">
        <f t="shared" si="4"/>
        <v>169</v>
      </c>
      <c r="B181" s="37" t="s">
        <v>3318</v>
      </c>
      <c r="C181" s="37" t="s">
        <v>77</v>
      </c>
      <c r="D181" s="37" t="s">
        <v>3183</v>
      </c>
      <c r="E181" s="37" t="s">
        <v>2948</v>
      </c>
      <c r="F181" s="52" t="s">
        <v>2957</v>
      </c>
      <c r="G181" s="92" t="str">
        <f>IF(ISBLANK(Tableau3[[#This Row],[Points]]),"",RANK(Tableau3[[#This Row],[Points]],H:H))</f>
        <v/>
      </c>
      <c r="H181" s="37"/>
      <c r="I181" s="42"/>
      <c r="J181" s="93">
        <f>IF(ISBLANK(I181),,VLOOKUP(I181,Classement_points[],2,FALSE)*Paramètres!$M$4)</f>
        <v>0</v>
      </c>
      <c r="K181" s="58"/>
      <c r="L181" s="93">
        <f>IF(ISBLANK(K181),,VLOOKUP(K181,Classement_points[],2,FALSE)*Paramètres!$M$5)</f>
        <v>0</v>
      </c>
      <c r="M181" s="57"/>
      <c r="N181" s="93">
        <f>IF(ISBLANK(M181),,VLOOKUP(M181,Classement_points[],2,FALSE)*Paramètres!$M$6)</f>
        <v>0</v>
      </c>
      <c r="O181" s="94">
        <f t="shared" si="5"/>
        <v>0</v>
      </c>
      <c r="P181" s="90">
        <f>COUNTA(Tableau3[[#This Row],[Points]],Tableau3[[#This Row],[Clt2]],Tableau3[[#This Row],[Clt4]],Tableau3[[#This Row],[Clt6]])</f>
        <v>0</v>
      </c>
    </row>
    <row r="182" spans="1:16" x14ac:dyDescent="0.35">
      <c r="A182" s="91">
        <f t="shared" si="4"/>
        <v>169</v>
      </c>
      <c r="B182" s="54" t="s">
        <v>514</v>
      </c>
      <c r="C182" s="54" t="s">
        <v>223</v>
      </c>
      <c r="D182" s="54" t="s">
        <v>224</v>
      </c>
      <c r="E182" s="54" t="s">
        <v>41</v>
      </c>
      <c r="F182" s="54" t="s">
        <v>714</v>
      </c>
      <c r="G182" s="92" t="str">
        <f>IF(ISBLANK(Tableau3[[#This Row],[Points]]),"",RANK(Tableau3[[#This Row],[Points]],H:H))</f>
        <v/>
      </c>
      <c r="H182" s="37"/>
      <c r="I182" s="42"/>
      <c r="J182" s="93">
        <f>IF(ISBLANK(I182),,VLOOKUP(I182,Classement_points[],2,FALSE)*Paramètres!$M$4)</f>
        <v>0</v>
      </c>
      <c r="K182" s="58"/>
      <c r="L182" s="93">
        <f>IF(ISBLANK(K182),,VLOOKUP(K182,Classement_points[],2,FALSE)*Paramètres!$M$5)</f>
        <v>0</v>
      </c>
      <c r="M182" s="57"/>
      <c r="N182" s="93">
        <f>IF(ISBLANK(M182),,VLOOKUP(M182,Classement_points[],2,FALSE)*Paramètres!$M$6)</f>
        <v>0</v>
      </c>
      <c r="O182" s="94">
        <f t="shared" si="5"/>
        <v>0</v>
      </c>
      <c r="P182" s="90">
        <f>COUNTA(Tableau3[[#This Row],[Points]],Tableau3[[#This Row],[Clt2]],Tableau3[[#This Row],[Clt4]],Tableau3[[#This Row],[Clt6]])</f>
        <v>0</v>
      </c>
    </row>
    <row r="183" spans="1:16" x14ac:dyDescent="0.35">
      <c r="A183" s="91">
        <f t="shared" si="4"/>
        <v>169</v>
      </c>
      <c r="B183" s="37" t="s">
        <v>3356</v>
      </c>
      <c r="C183" s="37" t="s">
        <v>1949</v>
      </c>
      <c r="D183" s="37" t="s">
        <v>3357</v>
      </c>
      <c r="E183" s="37" t="s">
        <v>2921</v>
      </c>
      <c r="F183" s="52" t="s">
        <v>2957</v>
      </c>
      <c r="G183" s="92" t="str">
        <f>IF(ISBLANK(Tableau3[[#This Row],[Points]]),"",RANK(Tableau3[[#This Row],[Points]],H:H))</f>
        <v/>
      </c>
      <c r="H183" s="37"/>
      <c r="I183" s="42"/>
      <c r="J183" s="93">
        <f>IF(ISBLANK(I183),,VLOOKUP(I183,Classement_points[],2,FALSE)*Paramètres!$M$4)</f>
        <v>0</v>
      </c>
      <c r="K183" s="58"/>
      <c r="L183" s="93">
        <f>IF(ISBLANK(K183),,VLOOKUP(K183,Classement_points[],2,FALSE)*Paramètres!$M$5)</f>
        <v>0</v>
      </c>
      <c r="M183" s="57"/>
      <c r="N183" s="93">
        <f>IF(ISBLANK(M183),,VLOOKUP(M183,Classement_points[],2,FALSE)*Paramètres!$M$6)</f>
        <v>0</v>
      </c>
      <c r="O183" s="94">
        <f t="shared" si="5"/>
        <v>0</v>
      </c>
      <c r="P183" s="90">
        <f>COUNTA(Tableau3[[#This Row],[Points]],Tableau3[[#This Row],[Clt2]],Tableau3[[#This Row],[Clt4]],Tableau3[[#This Row],[Clt6]])</f>
        <v>0</v>
      </c>
    </row>
    <row r="184" spans="1:16" x14ac:dyDescent="0.35">
      <c r="A184" s="91">
        <f t="shared" si="4"/>
        <v>169</v>
      </c>
      <c r="B184" s="37" t="s">
        <v>1906</v>
      </c>
      <c r="C184" s="37" t="s">
        <v>285</v>
      </c>
      <c r="D184" s="37" t="s">
        <v>1907</v>
      </c>
      <c r="E184" s="52" t="s">
        <v>679</v>
      </c>
      <c r="F184" s="52" t="s">
        <v>648</v>
      </c>
      <c r="G184" s="92" t="str">
        <f>IF(ISBLANK(Tableau3[[#This Row],[Points]]),"",RANK(Tableau3[[#This Row],[Points]],H:H))</f>
        <v/>
      </c>
      <c r="H184" s="37"/>
      <c r="I184" s="42"/>
      <c r="J184" s="93">
        <f>IF(ISBLANK(I184),,VLOOKUP(I184,Classement_points[],2,FALSE)*Paramètres!$M$4)</f>
        <v>0</v>
      </c>
      <c r="K184" s="58"/>
      <c r="L184" s="93">
        <f>IF(ISBLANK(K184),,VLOOKUP(K184,Classement_points[],2,FALSE)*Paramètres!$M$5)</f>
        <v>0</v>
      </c>
      <c r="M184" s="57"/>
      <c r="N184" s="93">
        <f>IF(ISBLANK(M184),,VLOOKUP(M184,Classement_points[],2,FALSE)*Paramètres!$M$6)</f>
        <v>0</v>
      </c>
      <c r="O184" s="94">
        <f t="shared" si="5"/>
        <v>0</v>
      </c>
      <c r="P184" s="90">
        <f>COUNTA(Tableau3[[#This Row],[Points]],Tableau3[[#This Row],[Clt2]],Tableau3[[#This Row],[Clt4]],Tableau3[[#This Row],[Clt6]])</f>
        <v>0</v>
      </c>
    </row>
    <row r="185" spans="1:16" x14ac:dyDescent="0.35">
      <c r="A185" s="91">
        <f t="shared" si="4"/>
        <v>169</v>
      </c>
      <c r="B185" s="54" t="s">
        <v>511</v>
      </c>
      <c r="C185" s="54" t="s">
        <v>268</v>
      </c>
      <c r="D185" s="54" t="s">
        <v>347</v>
      </c>
      <c r="E185" s="54" t="s">
        <v>161</v>
      </c>
      <c r="F185" s="54" t="s">
        <v>714</v>
      </c>
      <c r="G185" s="92" t="str">
        <f>IF(ISBLANK(Tableau3[[#This Row],[Points]]),"",RANK(Tableau3[[#This Row],[Points]],H:H))</f>
        <v/>
      </c>
      <c r="H185" s="37"/>
      <c r="I185" s="42"/>
      <c r="J185" s="93">
        <f>IF(ISBLANK(I185),,VLOOKUP(I185,Classement_points[],2,FALSE)*Paramètres!$M$4)</f>
        <v>0</v>
      </c>
      <c r="K185" s="58"/>
      <c r="L185" s="93">
        <f>IF(ISBLANK(K185),,VLOOKUP(K185,Classement_points[],2,FALSE)*Paramètres!$M$5)</f>
        <v>0</v>
      </c>
      <c r="M185" s="57"/>
      <c r="N185" s="93">
        <f>IF(ISBLANK(M185),,VLOOKUP(M185,Classement_points[],2,FALSE)*Paramètres!$M$6)</f>
        <v>0</v>
      </c>
      <c r="O185" s="94">
        <f t="shared" si="5"/>
        <v>0</v>
      </c>
      <c r="P185" s="90">
        <f>COUNTA(Tableau3[[#This Row],[Points]],Tableau3[[#This Row],[Clt2]],Tableau3[[#This Row],[Clt4]],Tableau3[[#This Row],[Clt6]])</f>
        <v>0</v>
      </c>
    </row>
    <row r="186" spans="1:16" x14ac:dyDescent="0.35">
      <c r="A186" s="91">
        <f t="shared" si="4"/>
        <v>169</v>
      </c>
      <c r="B186" s="37" t="s">
        <v>3299</v>
      </c>
      <c r="C186" s="37" t="s">
        <v>1274</v>
      </c>
      <c r="D186" s="37" t="s">
        <v>1199</v>
      </c>
      <c r="E186" s="37" t="s">
        <v>2917</v>
      </c>
      <c r="F186" s="52" t="s">
        <v>2957</v>
      </c>
      <c r="G186" s="92" t="str">
        <f>IF(ISBLANK(Tableau3[[#This Row],[Points]]),"",RANK(Tableau3[[#This Row],[Points]],H:H))</f>
        <v/>
      </c>
      <c r="H186" s="37"/>
      <c r="I186" s="42"/>
      <c r="J186" s="93">
        <f>IF(ISBLANK(I186),,VLOOKUP(I186,Classement_points[],2,FALSE)*Paramètres!$M$4)</f>
        <v>0</v>
      </c>
      <c r="K186" s="58"/>
      <c r="L186" s="93">
        <f>IF(ISBLANK(K186),,VLOOKUP(K186,Classement_points[],2,FALSE)*Paramètres!$M$5)</f>
        <v>0</v>
      </c>
      <c r="M186" s="57"/>
      <c r="N186" s="93">
        <f>IF(ISBLANK(M186),,VLOOKUP(M186,Classement_points[],2,FALSE)*Paramètres!$M$6)</f>
        <v>0</v>
      </c>
      <c r="O186" s="94">
        <f t="shared" si="5"/>
        <v>0</v>
      </c>
      <c r="P186" s="90">
        <f>COUNTA(Tableau3[[#This Row],[Points]],Tableau3[[#This Row],[Clt2]],Tableau3[[#This Row],[Clt4]],Tableau3[[#This Row],[Clt6]])</f>
        <v>0</v>
      </c>
    </row>
    <row r="187" spans="1:16" x14ac:dyDescent="0.35">
      <c r="A187" s="91">
        <f t="shared" si="4"/>
        <v>169</v>
      </c>
      <c r="B187" s="37" t="s">
        <v>3292</v>
      </c>
      <c r="C187" s="37" t="s">
        <v>264</v>
      </c>
      <c r="D187" s="37" t="s">
        <v>2005</v>
      </c>
      <c r="E187" s="37" t="s">
        <v>2941</v>
      </c>
      <c r="F187" s="52" t="s">
        <v>2957</v>
      </c>
      <c r="G187" s="92" t="str">
        <f>IF(ISBLANK(Tableau3[[#This Row],[Points]]),"",RANK(Tableau3[[#This Row],[Points]],H:H))</f>
        <v/>
      </c>
      <c r="H187" s="37"/>
      <c r="I187" s="42"/>
      <c r="J187" s="93">
        <f>IF(ISBLANK(I187),,VLOOKUP(I187,Classement_points[],2,FALSE)*Paramètres!$M$4)</f>
        <v>0</v>
      </c>
      <c r="K187" s="58"/>
      <c r="L187" s="93">
        <f>IF(ISBLANK(K187),,VLOOKUP(K187,Classement_points[],2,FALSE)*Paramètres!$M$5)</f>
        <v>0</v>
      </c>
      <c r="M187" s="57"/>
      <c r="N187" s="93">
        <f>IF(ISBLANK(M187),,VLOOKUP(M187,Classement_points[],2,FALSE)*Paramètres!$M$6)</f>
        <v>0</v>
      </c>
      <c r="O187" s="94">
        <f t="shared" si="5"/>
        <v>0</v>
      </c>
      <c r="P187" s="90">
        <f>COUNTA(Tableau3[[#This Row],[Points]],Tableau3[[#This Row],[Clt2]],Tableau3[[#This Row],[Clt4]],Tableau3[[#This Row],[Clt6]])</f>
        <v>0</v>
      </c>
    </row>
    <row r="188" spans="1:16" x14ac:dyDescent="0.35">
      <c r="A188" s="91">
        <f t="shared" si="4"/>
        <v>169</v>
      </c>
      <c r="B188" s="37" t="s">
        <v>3273</v>
      </c>
      <c r="C188" s="37" t="s">
        <v>89</v>
      </c>
      <c r="D188" s="37" t="s">
        <v>3274</v>
      </c>
      <c r="E188" s="37" t="s">
        <v>2929</v>
      </c>
      <c r="F188" s="52" t="s">
        <v>2957</v>
      </c>
      <c r="G188" s="92" t="str">
        <f>IF(ISBLANK(Tableau3[[#This Row],[Points]]),"",RANK(Tableau3[[#This Row],[Points]],H:H))</f>
        <v/>
      </c>
      <c r="H188" s="37"/>
      <c r="I188" s="42">
        <v>0</v>
      </c>
      <c r="J188" s="93">
        <f>IF(ISBLANK(I188),,VLOOKUP(I188,Classement_points[],2,FALSE)*Paramètres!$M$4)</f>
        <v>0</v>
      </c>
      <c r="K188" s="58"/>
      <c r="L188" s="93">
        <f>IF(ISBLANK(K188),,VLOOKUP(K188,Classement_points[],2,FALSE)*Paramètres!$M$5)</f>
        <v>0</v>
      </c>
      <c r="M188" s="57"/>
      <c r="N188" s="93">
        <f>IF(ISBLANK(M188),,VLOOKUP(M188,Classement_points[],2,FALSE)*Paramètres!$M$6)</f>
        <v>0</v>
      </c>
      <c r="O188" s="94">
        <f t="shared" si="5"/>
        <v>0</v>
      </c>
      <c r="P188" s="90">
        <f>COUNTA(Tableau3[[#This Row],[Points]],Tableau3[[#This Row],[Clt2]],Tableau3[[#This Row],[Clt4]],Tableau3[[#This Row],[Clt6]])</f>
        <v>1</v>
      </c>
    </row>
    <row r="189" spans="1:16" x14ac:dyDescent="0.35">
      <c r="A189" s="91">
        <f t="shared" si="4"/>
        <v>169</v>
      </c>
      <c r="B189" s="37" t="s">
        <v>3253</v>
      </c>
      <c r="C189" s="37" t="s">
        <v>1921</v>
      </c>
      <c r="D189" s="37" t="s">
        <v>2980</v>
      </c>
      <c r="E189" s="37" t="s">
        <v>2948</v>
      </c>
      <c r="F189" s="52" t="s">
        <v>2957</v>
      </c>
      <c r="G189" s="92" t="str">
        <f>IF(ISBLANK(Tableau3[[#This Row],[Points]]),"",RANK(Tableau3[[#This Row],[Points]],H:H))</f>
        <v/>
      </c>
      <c r="H189" s="37"/>
      <c r="I189" s="42"/>
      <c r="J189" s="93">
        <f>IF(ISBLANK(I189),,VLOOKUP(I189,Classement_points[],2,FALSE)*Paramètres!$M$4)</f>
        <v>0</v>
      </c>
      <c r="K189" s="58"/>
      <c r="L189" s="93">
        <f>IF(ISBLANK(K189),,VLOOKUP(K189,Classement_points[],2,FALSE)*Paramètres!$M$5)</f>
        <v>0</v>
      </c>
      <c r="M189" s="57"/>
      <c r="N189" s="93">
        <f>IF(ISBLANK(M189),,VLOOKUP(M189,Classement_points[],2,FALSE)*Paramètres!$M$6)</f>
        <v>0</v>
      </c>
      <c r="O189" s="94">
        <f t="shared" si="5"/>
        <v>0</v>
      </c>
      <c r="P189" s="90">
        <f>COUNTA(Tableau3[[#This Row],[Points]],Tableau3[[#This Row],[Clt2]],Tableau3[[#This Row],[Clt4]],Tableau3[[#This Row],[Clt6]])</f>
        <v>0</v>
      </c>
    </row>
    <row r="190" spans="1:16" x14ac:dyDescent="0.35">
      <c r="A190" s="91">
        <f t="shared" si="4"/>
        <v>169</v>
      </c>
      <c r="B190" s="37" t="s">
        <v>3321</v>
      </c>
      <c r="C190" s="37" t="s">
        <v>3322</v>
      </c>
      <c r="D190" s="37" t="s">
        <v>3323</v>
      </c>
      <c r="E190" s="37" t="s">
        <v>2920</v>
      </c>
      <c r="F190" s="52" t="s">
        <v>2957</v>
      </c>
      <c r="G190" s="92" t="str">
        <f>IF(ISBLANK(Tableau3[[#This Row],[Points]]),"",RANK(Tableau3[[#This Row],[Points]],H:H))</f>
        <v/>
      </c>
      <c r="H190" s="37"/>
      <c r="I190" s="42"/>
      <c r="J190" s="93">
        <f>IF(ISBLANK(I190),,VLOOKUP(I190,Classement_points[],2,FALSE)*Paramètres!$M$4)</f>
        <v>0</v>
      </c>
      <c r="K190" s="58">
        <v>0</v>
      </c>
      <c r="L190" s="93">
        <f>IF(ISBLANK(K190),,VLOOKUP(K190,Classement_points[],2,FALSE)*Paramètres!$M$5)</f>
        <v>0</v>
      </c>
      <c r="M190" s="57"/>
      <c r="N190" s="93">
        <f>IF(ISBLANK(M190),,VLOOKUP(M190,Classement_points[],2,FALSE)*Paramètres!$M$6)</f>
        <v>0</v>
      </c>
      <c r="O190" s="94">
        <f t="shared" si="5"/>
        <v>0</v>
      </c>
      <c r="P190" s="90">
        <f>COUNTA(Tableau3[[#This Row],[Points]],Tableau3[[#This Row],[Clt2]],Tableau3[[#This Row],[Clt4]],Tableau3[[#This Row],[Clt6]])</f>
        <v>1</v>
      </c>
    </row>
    <row r="191" spans="1:16" x14ac:dyDescent="0.35">
      <c r="A191" s="91">
        <f t="shared" si="4"/>
        <v>169</v>
      </c>
      <c r="B191" s="37" t="s">
        <v>2026</v>
      </c>
      <c r="C191" s="37" t="s">
        <v>221</v>
      </c>
      <c r="D191" s="37" t="s">
        <v>2027</v>
      </c>
      <c r="E191" s="52" t="s">
        <v>685</v>
      </c>
      <c r="F191" s="52" t="s">
        <v>648</v>
      </c>
      <c r="G191" s="92" t="str">
        <f>IF(ISBLANK(Tableau3[[#This Row],[Points]]),"",RANK(Tableau3[[#This Row],[Points]],H:H))</f>
        <v/>
      </c>
      <c r="H191" s="37"/>
      <c r="I191" s="42"/>
      <c r="J191" s="93">
        <f>IF(ISBLANK(I191),,VLOOKUP(I191,Classement_points[],2,FALSE)*Paramètres!$M$4)</f>
        <v>0</v>
      </c>
      <c r="K191" s="58"/>
      <c r="L191" s="93">
        <f>IF(ISBLANK(K191),,VLOOKUP(K191,Classement_points[],2,FALSE)*Paramètres!$M$5)</f>
        <v>0</v>
      </c>
      <c r="M191" s="57"/>
      <c r="N191" s="93">
        <f>IF(ISBLANK(M191),,VLOOKUP(M191,Classement_points[],2,FALSE)*Paramètres!$M$6)</f>
        <v>0</v>
      </c>
      <c r="O191" s="94">
        <f t="shared" si="5"/>
        <v>0</v>
      </c>
      <c r="P191" s="90">
        <f>COUNTA(Tableau3[[#This Row],[Points]],Tableau3[[#This Row],[Clt2]],Tableau3[[#This Row],[Clt4]],Tableau3[[#This Row],[Clt6]])</f>
        <v>0</v>
      </c>
    </row>
    <row r="192" spans="1:16" x14ac:dyDescent="0.35">
      <c r="A192" s="91">
        <f t="shared" si="4"/>
        <v>169</v>
      </c>
      <c r="B192" s="37" t="s">
        <v>3261</v>
      </c>
      <c r="C192" s="37" t="s">
        <v>3262</v>
      </c>
      <c r="D192" s="37" t="s">
        <v>3263</v>
      </c>
      <c r="E192" s="37" t="s">
        <v>2948</v>
      </c>
      <c r="F192" s="52" t="s">
        <v>2957</v>
      </c>
      <c r="G192" s="92" t="str">
        <f>IF(ISBLANK(Tableau3[[#This Row],[Points]]),"",RANK(Tableau3[[#This Row],[Points]],H:H))</f>
        <v/>
      </c>
      <c r="H192" s="37"/>
      <c r="I192" s="42"/>
      <c r="J192" s="93">
        <f>IF(ISBLANK(I192),,VLOOKUP(I192,Classement_points[],2,FALSE)*Paramètres!$M$4)</f>
        <v>0</v>
      </c>
      <c r="K192" s="58"/>
      <c r="L192" s="93">
        <f>IF(ISBLANK(K192),,VLOOKUP(K192,Classement_points[],2,FALSE)*Paramètres!$M$5)</f>
        <v>0</v>
      </c>
      <c r="M192" s="57"/>
      <c r="N192" s="93">
        <f>IF(ISBLANK(M192),,VLOOKUP(M192,Classement_points[],2,FALSE)*Paramètres!$M$6)</f>
        <v>0</v>
      </c>
      <c r="O192" s="94">
        <f t="shared" si="5"/>
        <v>0</v>
      </c>
      <c r="P192" s="90">
        <f>COUNTA(Tableau3[[#This Row],[Points]],Tableau3[[#This Row],[Clt2]],Tableau3[[#This Row],[Clt4]],Tableau3[[#This Row],[Clt6]])</f>
        <v>0</v>
      </c>
    </row>
    <row r="193" spans="1:16" x14ac:dyDescent="0.35">
      <c r="A193" s="91">
        <f t="shared" si="4"/>
        <v>169</v>
      </c>
      <c r="B193" s="37" t="s">
        <v>3254</v>
      </c>
      <c r="C193" s="37" t="s">
        <v>3255</v>
      </c>
      <c r="D193" s="37" t="s">
        <v>3256</v>
      </c>
      <c r="E193" s="37" t="s">
        <v>2948</v>
      </c>
      <c r="F193" s="52" t="s">
        <v>2957</v>
      </c>
      <c r="G193" s="92" t="str">
        <f>IF(ISBLANK(Tableau3[[#This Row],[Points]]),"",RANK(Tableau3[[#This Row],[Points]],H:H))</f>
        <v/>
      </c>
      <c r="H193" s="37"/>
      <c r="I193" s="42"/>
      <c r="J193" s="93">
        <f>IF(ISBLANK(I193),,VLOOKUP(I193,Classement_points[],2,FALSE)*Paramètres!$M$4)</f>
        <v>0</v>
      </c>
      <c r="K193" s="58"/>
      <c r="L193" s="93">
        <f>IF(ISBLANK(K193),,VLOOKUP(K193,Classement_points[],2,FALSE)*Paramètres!$M$5)</f>
        <v>0</v>
      </c>
      <c r="M193" s="57"/>
      <c r="N193" s="93">
        <f>IF(ISBLANK(M193),,VLOOKUP(M193,Classement_points[],2,FALSE)*Paramètres!$M$6)</f>
        <v>0</v>
      </c>
      <c r="O193" s="94">
        <f t="shared" si="5"/>
        <v>0</v>
      </c>
      <c r="P193" s="90">
        <f>COUNTA(Tableau3[[#This Row],[Points]],Tableau3[[#This Row],[Clt2]],Tableau3[[#This Row],[Clt4]],Tableau3[[#This Row],[Clt6]])</f>
        <v>0</v>
      </c>
    </row>
    <row r="194" spans="1:16" x14ac:dyDescent="0.35">
      <c r="A194" s="91">
        <f t="shared" si="4"/>
        <v>169</v>
      </c>
      <c r="B194" s="37" t="s">
        <v>4469</v>
      </c>
      <c r="C194" s="37" t="s">
        <v>4470</v>
      </c>
      <c r="D194" s="37" t="s">
        <v>4471</v>
      </c>
      <c r="E194" s="37" t="s">
        <v>3933</v>
      </c>
      <c r="F194" s="52" t="s">
        <v>2956</v>
      </c>
      <c r="G194" s="92" t="str">
        <f>IF(ISBLANK(Tableau3[[#This Row],[Points]]),"",RANK(Tableau3[[#This Row],[Points]],H:H))</f>
        <v/>
      </c>
      <c r="H194" s="37"/>
      <c r="I194" s="42">
        <v>0</v>
      </c>
      <c r="J194" s="93">
        <f>IF(ISBLANK(I194),,VLOOKUP(I194,Classement_points[],2,FALSE)*Paramètres!$M$4)</f>
        <v>0</v>
      </c>
      <c r="K194" s="58"/>
      <c r="L194" s="93">
        <f>IF(ISBLANK(K194),,VLOOKUP(K194,Classement_points[],2,FALSE)*Paramètres!$M$5)</f>
        <v>0</v>
      </c>
      <c r="M194" s="57"/>
      <c r="N194" s="93">
        <f>IF(ISBLANK(M194),,VLOOKUP(M194,Classement_points[],2,FALSE)*Paramètres!$M$6)</f>
        <v>0</v>
      </c>
      <c r="O194" s="94">
        <f t="shared" si="5"/>
        <v>0</v>
      </c>
      <c r="P194" s="90">
        <f>COUNTA(Tableau3[[#This Row],[Points]],Tableau3[[#This Row],[Clt2]],Tableau3[[#This Row],[Clt4]],Tableau3[[#This Row],[Clt6]])</f>
        <v>1</v>
      </c>
    </row>
    <row r="195" spans="1:16" x14ac:dyDescent="0.35">
      <c r="A195" s="91">
        <f t="shared" si="4"/>
        <v>169</v>
      </c>
      <c r="B195" s="37" t="s">
        <v>3250</v>
      </c>
      <c r="C195" s="37" t="s">
        <v>108</v>
      </c>
      <c r="D195" s="37" t="s">
        <v>3251</v>
      </c>
      <c r="E195" s="37" t="s">
        <v>2948</v>
      </c>
      <c r="F195" s="52" t="s">
        <v>2957</v>
      </c>
      <c r="G195" s="92" t="str">
        <f>IF(ISBLANK(Tableau3[[#This Row],[Points]]),"",RANK(Tableau3[[#This Row],[Points]],H:H))</f>
        <v/>
      </c>
      <c r="H195" s="37"/>
      <c r="I195" s="42"/>
      <c r="J195" s="93">
        <f>IF(ISBLANK(I195),,VLOOKUP(I195,Classement_points[],2,FALSE)*Paramètres!$M$4)</f>
        <v>0</v>
      </c>
      <c r="K195" s="58"/>
      <c r="L195" s="93">
        <f>IF(ISBLANK(K195),,VLOOKUP(K195,Classement_points[],2,FALSE)*Paramètres!$M$5)</f>
        <v>0</v>
      </c>
      <c r="M195" s="57"/>
      <c r="N195" s="93">
        <f>IF(ISBLANK(M195),,VLOOKUP(M195,Classement_points[],2,FALSE)*Paramètres!$M$6)</f>
        <v>0</v>
      </c>
      <c r="O195" s="94">
        <f t="shared" si="5"/>
        <v>0</v>
      </c>
      <c r="P195" s="90">
        <f>COUNTA(Tableau3[[#This Row],[Points]],Tableau3[[#This Row],[Clt2]],Tableau3[[#This Row],[Clt4]],Tableau3[[#This Row],[Clt6]])</f>
        <v>0</v>
      </c>
    </row>
    <row r="196" spans="1:16" x14ac:dyDescent="0.35">
      <c r="A196" s="91">
        <f t="shared" si="4"/>
        <v>169</v>
      </c>
      <c r="B196" s="37" t="s">
        <v>1976</v>
      </c>
      <c r="C196" s="37" t="s">
        <v>89</v>
      </c>
      <c r="D196" s="37" t="s">
        <v>1977</v>
      </c>
      <c r="E196" s="52" t="s">
        <v>693</v>
      </c>
      <c r="F196" s="52" t="s">
        <v>648</v>
      </c>
      <c r="G196" s="92" t="str">
        <f>IF(ISBLANK(Tableau3[[#This Row],[Points]]),"",RANK(Tableau3[[#This Row],[Points]],H:H))</f>
        <v/>
      </c>
      <c r="H196" s="37"/>
      <c r="I196" s="42"/>
      <c r="J196" s="93">
        <f>IF(ISBLANK(I196),,VLOOKUP(I196,Classement_points[],2,FALSE)*Paramètres!$M$4)</f>
        <v>0</v>
      </c>
      <c r="K196" s="58"/>
      <c r="L196" s="93">
        <f>IF(ISBLANK(K196),,VLOOKUP(K196,Classement_points[],2,FALSE)*Paramètres!$M$5)</f>
        <v>0</v>
      </c>
      <c r="M196" s="57"/>
      <c r="N196" s="93">
        <f>IF(ISBLANK(M196),,VLOOKUP(M196,Classement_points[],2,FALSE)*Paramètres!$M$6)</f>
        <v>0</v>
      </c>
      <c r="O196" s="94">
        <f t="shared" si="5"/>
        <v>0</v>
      </c>
      <c r="P196" s="90">
        <f>COUNTA(Tableau3[[#This Row],[Points]],Tableau3[[#This Row],[Clt2]],Tableau3[[#This Row],[Clt4]],Tableau3[[#This Row],[Clt6]])</f>
        <v>0</v>
      </c>
    </row>
    <row r="197" spans="1:16" x14ac:dyDescent="0.35">
      <c r="A197" s="91">
        <f t="shared" ref="A197:A256" si="6">RANK(O197,O:O)</f>
        <v>169</v>
      </c>
      <c r="B197" s="54" t="s">
        <v>518</v>
      </c>
      <c r="C197" s="54" t="s">
        <v>309</v>
      </c>
      <c r="D197" s="54" t="s">
        <v>300</v>
      </c>
      <c r="E197" s="54" t="s">
        <v>359</v>
      </c>
      <c r="F197" s="54" t="s">
        <v>714</v>
      </c>
      <c r="G197" s="92" t="str">
        <f>IF(ISBLANK(Tableau3[[#This Row],[Points]]),"",RANK(Tableau3[[#This Row],[Points]],H:H))</f>
        <v/>
      </c>
      <c r="H197" s="37"/>
      <c r="I197" s="42"/>
      <c r="J197" s="93">
        <f>IF(ISBLANK(I197),,VLOOKUP(I197,Classement_points[],2,FALSE)*Paramètres!$M$4)</f>
        <v>0</v>
      </c>
      <c r="K197" s="58"/>
      <c r="L197" s="93">
        <f>IF(ISBLANK(K197),,VLOOKUP(K197,Classement_points[],2,FALSE)*Paramètres!$M$5)</f>
        <v>0</v>
      </c>
      <c r="M197" s="57"/>
      <c r="N197" s="93">
        <f>IF(ISBLANK(M197),,VLOOKUP(M197,Classement_points[],2,FALSE)*Paramètres!$M$6)</f>
        <v>0</v>
      </c>
      <c r="O197" s="94">
        <f t="shared" ref="O197:O260" si="7">H197+J197+L197+N197</f>
        <v>0</v>
      </c>
      <c r="P197" s="90">
        <f>COUNTA(Tableau3[[#This Row],[Points]],Tableau3[[#This Row],[Clt2]],Tableau3[[#This Row],[Clt4]],Tableau3[[#This Row],[Clt6]])</f>
        <v>0</v>
      </c>
    </row>
    <row r="198" spans="1:16" x14ac:dyDescent="0.35">
      <c r="A198" s="91">
        <f t="shared" si="6"/>
        <v>169</v>
      </c>
      <c r="B198" s="37" t="s">
        <v>4193</v>
      </c>
      <c r="C198" s="37" t="s">
        <v>1931</v>
      </c>
      <c r="D198" s="37" t="s">
        <v>4194</v>
      </c>
      <c r="E198" s="37" t="s">
        <v>4020</v>
      </c>
      <c r="F198" s="52" t="s">
        <v>2956</v>
      </c>
      <c r="G198" s="92" t="str">
        <f>IF(ISBLANK(Tableau3[[#This Row],[Points]]),"",RANK(Tableau3[[#This Row],[Points]],H:H))</f>
        <v/>
      </c>
      <c r="H198" s="37"/>
      <c r="I198" s="42"/>
      <c r="J198" s="93">
        <f>IF(ISBLANK(I198),,VLOOKUP(I198,Classement_points[],2,FALSE)*Paramètres!$M$4)</f>
        <v>0</v>
      </c>
      <c r="K198" s="58"/>
      <c r="L198" s="93">
        <f>IF(ISBLANK(K198),,VLOOKUP(K198,Classement_points[],2,FALSE)*Paramètres!$M$5)</f>
        <v>0</v>
      </c>
      <c r="M198" s="57"/>
      <c r="N198" s="93">
        <f>IF(ISBLANK(M198),,VLOOKUP(M198,Classement_points[],2,FALSE)*Paramètres!$M$6)</f>
        <v>0</v>
      </c>
      <c r="O198" s="94">
        <f t="shared" si="7"/>
        <v>0</v>
      </c>
      <c r="P198" s="90">
        <f>COUNTA(Tableau3[[#This Row],[Points]],Tableau3[[#This Row],[Clt2]],Tableau3[[#This Row],[Clt4]],Tableau3[[#This Row],[Clt6]])</f>
        <v>0</v>
      </c>
    </row>
    <row r="199" spans="1:16" x14ac:dyDescent="0.35">
      <c r="A199" s="91">
        <f t="shared" si="6"/>
        <v>169</v>
      </c>
      <c r="B199" s="37" t="s">
        <v>4235</v>
      </c>
      <c r="C199" s="37" t="s">
        <v>103</v>
      </c>
      <c r="D199" s="37" t="s">
        <v>4236</v>
      </c>
      <c r="E199" s="37" t="s">
        <v>4020</v>
      </c>
      <c r="F199" s="52" t="s">
        <v>2956</v>
      </c>
      <c r="G199" s="92" t="str">
        <f>IF(ISBLANK(Tableau3[[#This Row],[Points]]),"",RANK(Tableau3[[#This Row],[Points]],H:H))</f>
        <v/>
      </c>
      <c r="H199" s="37"/>
      <c r="I199" s="42"/>
      <c r="J199" s="93">
        <f>IF(ISBLANK(I199),,VLOOKUP(I199,Classement_points[],2,FALSE)*Paramètres!$M$4)</f>
        <v>0</v>
      </c>
      <c r="K199" s="58"/>
      <c r="L199" s="93">
        <f>IF(ISBLANK(K199),,VLOOKUP(K199,Classement_points[],2,FALSE)*Paramètres!$M$5)</f>
        <v>0</v>
      </c>
      <c r="M199" s="57"/>
      <c r="N199" s="93">
        <f>IF(ISBLANK(M199),,VLOOKUP(M199,Classement_points[],2,FALSE)*Paramètres!$M$6)</f>
        <v>0</v>
      </c>
      <c r="O199" s="94">
        <f t="shared" si="7"/>
        <v>0</v>
      </c>
      <c r="P199" s="90">
        <f>COUNTA(Tableau3[[#This Row],[Points]],Tableau3[[#This Row],[Clt2]],Tableau3[[#This Row],[Clt4]],Tableau3[[#This Row],[Clt6]])</f>
        <v>0</v>
      </c>
    </row>
    <row r="200" spans="1:16" x14ac:dyDescent="0.35">
      <c r="A200" s="91">
        <f t="shared" si="6"/>
        <v>169</v>
      </c>
      <c r="B200" s="54" t="s">
        <v>1009</v>
      </c>
      <c r="C200" s="54" t="s">
        <v>385</v>
      </c>
      <c r="D200" s="54" t="s">
        <v>386</v>
      </c>
      <c r="E200" s="54" t="s">
        <v>40</v>
      </c>
      <c r="F200" s="54" t="s">
        <v>714</v>
      </c>
      <c r="G200" s="92" t="str">
        <f>IF(ISBLANK(Tableau3[[#This Row],[Points]]),"",RANK(Tableau3[[#This Row],[Points]],H:H))</f>
        <v/>
      </c>
      <c r="H200" s="37"/>
      <c r="I200" s="42"/>
      <c r="J200" s="93">
        <f>IF(ISBLANK(I200),,VLOOKUP(I200,Classement_points[],2,FALSE)*Paramètres!$M$4)</f>
        <v>0</v>
      </c>
      <c r="K200" s="58"/>
      <c r="L200" s="93">
        <f>IF(ISBLANK(K200),,VLOOKUP(K200,Classement_points[],2,FALSE)*Paramètres!$M$5)</f>
        <v>0</v>
      </c>
      <c r="M200" s="57"/>
      <c r="N200" s="93">
        <f>IF(ISBLANK(M200),,VLOOKUP(M200,Classement_points[],2,FALSE)*Paramètres!$M$6)</f>
        <v>0</v>
      </c>
      <c r="O200" s="94">
        <f t="shared" si="7"/>
        <v>0</v>
      </c>
      <c r="P200" s="90">
        <f>COUNTA(Tableau3[[#This Row],[Points]],Tableau3[[#This Row],[Clt2]],Tableau3[[#This Row],[Clt4]],Tableau3[[#This Row],[Clt6]])</f>
        <v>0</v>
      </c>
    </row>
    <row r="201" spans="1:16" x14ac:dyDescent="0.35">
      <c r="A201" s="91">
        <f t="shared" si="6"/>
        <v>169</v>
      </c>
      <c r="B201" s="54" t="s">
        <v>517</v>
      </c>
      <c r="C201" s="54" t="s">
        <v>177</v>
      </c>
      <c r="D201" s="54" t="s">
        <v>384</v>
      </c>
      <c r="E201" s="54" t="s">
        <v>18</v>
      </c>
      <c r="F201" s="54" t="s">
        <v>714</v>
      </c>
      <c r="G201" s="92" t="str">
        <f>IF(ISBLANK(Tableau3[[#This Row],[Points]]),"",RANK(Tableau3[[#This Row],[Points]],H:H))</f>
        <v/>
      </c>
      <c r="H201" s="37"/>
      <c r="I201" s="42"/>
      <c r="J201" s="93">
        <f>IF(ISBLANK(I201),,VLOOKUP(I201,Classement_points[],2,FALSE)*Paramètres!$M$4)</f>
        <v>0</v>
      </c>
      <c r="K201" s="58"/>
      <c r="L201" s="93">
        <f>IF(ISBLANK(K201),,VLOOKUP(K201,Classement_points[],2,FALSE)*Paramètres!$M$5)</f>
        <v>0</v>
      </c>
      <c r="M201" s="57"/>
      <c r="N201" s="93">
        <f>IF(ISBLANK(M201),,VLOOKUP(M201,Classement_points[],2,FALSE)*Paramètres!$M$6)</f>
        <v>0</v>
      </c>
      <c r="O201" s="94">
        <f t="shared" si="7"/>
        <v>0</v>
      </c>
      <c r="P201" s="90">
        <f>COUNTA(Tableau3[[#This Row],[Points]],Tableau3[[#This Row],[Clt2]],Tableau3[[#This Row],[Clt4]],Tableau3[[#This Row],[Clt6]])</f>
        <v>0</v>
      </c>
    </row>
    <row r="202" spans="1:16" x14ac:dyDescent="0.35">
      <c r="A202" s="91">
        <f t="shared" si="6"/>
        <v>169</v>
      </c>
      <c r="B202" s="37" t="s">
        <v>2021</v>
      </c>
      <c r="C202" s="37" t="s">
        <v>93</v>
      </c>
      <c r="D202" s="37" t="s">
        <v>2022</v>
      </c>
      <c r="E202" s="52" t="s">
        <v>705</v>
      </c>
      <c r="F202" s="52" t="s">
        <v>648</v>
      </c>
      <c r="G202" s="92" t="str">
        <f>IF(ISBLANK(Tableau3[[#This Row],[Points]]),"",RANK(Tableau3[[#This Row],[Points]],H:H))</f>
        <v/>
      </c>
      <c r="H202" s="37"/>
      <c r="I202" s="42"/>
      <c r="J202" s="93">
        <f>IF(ISBLANK(I202),,VLOOKUP(I202,Classement_points[],2,FALSE)*Paramètres!$M$4)</f>
        <v>0</v>
      </c>
      <c r="K202" s="58"/>
      <c r="L202" s="93">
        <f>IF(ISBLANK(K202),,VLOOKUP(K202,Classement_points[],2,FALSE)*Paramètres!$M$5)</f>
        <v>0</v>
      </c>
      <c r="M202" s="57"/>
      <c r="N202" s="93">
        <f>IF(ISBLANK(M202),,VLOOKUP(M202,Classement_points[],2,FALSE)*Paramètres!$M$6)</f>
        <v>0</v>
      </c>
      <c r="O202" s="94">
        <f t="shared" si="7"/>
        <v>0</v>
      </c>
      <c r="P202" s="90">
        <f>COUNTA(Tableau3[[#This Row],[Points]],Tableau3[[#This Row],[Clt2]],Tableau3[[#This Row],[Clt4]],Tableau3[[#This Row],[Clt6]])</f>
        <v>0</v>
      </c>
    </row>
    <row r="203" spans="1:16" x14ac:dyDescent="0.35">
      <c r="A203" s="91">
        <f t="shared" si="6"/>
        <v>169</v>
      </c>
      <c r="B203" s="37" t="s">
        <v>2072</v>
      </c>
      <c r="C203" s="37" t="s">
        <v>2073</v>
      </c>
      <c r="D203" s="37" t="s">
        <v>2074</v>
      </c>
      <c r="E203" s="52" t="s">
        <v>678</v>
      </c>
      <c r="F203" s="52" t="s">
        <v>648</v>
      </c>
      <c r="G203" s="92" t="str">
        <f>IF(ISBLANK(Tableau3[[#This Row],[Points]]),"",RANK(Tableau3[[#This Row],[Points]],H:H))</f>
        <v/>
      </c>
      <c r="H203" s="37"/>
      <c r="I203" s="42"/>
      <c r="J203" s="93">
        <f>IF(ISBLANK(I203),,VLOOKUP(I203,Classement_points[],2,FALSE)*Paramètres!$M$4)</f>
        <v>0</v>
      </c>
      <c r="K203" s="58"/>
      <c r="L203" s="93">
        <f>IF(ISBLANK(K203),,VLOOKUP(K203,Classement_points[],2,FALSE)*Paramètres!$M$5)</f>
        <v>0</v>
      </c>
      <c r="M203" s="57"/>
      <c r="N203" s="93">
        <f>IF(ISBLANK(M203),,VLOOKUP(M203,Classement_points[],2,FALSE)*Paramètres!$M$6)</f>
        <v>0</v>
      </c>
      <c r="O203" s="94">
        <f t="shared" si="7"/>
        <v>0</v>
      </c>
      <c r="P203" s="90">
        <f>COUNTA(Tableau3[[#This Row],[Points]],Tableau3[[#This Row],[Clt2]],Tableau3[[#This Row],[Clt4]],Tableau3[[#This Row],[Clt6]])</f>
        <v>0</v>
      </c>
    </row>
    <row r="204" spans="1:16" x14ac:dyDescent="0.35">
      <c r="A204" s="91">
        <f t="shared" si="6"/>
        <v>169</v>
      </c>
      <c r="B204" s="37" t="s">
        <v>2004</v>
      </c>
      <c r="C204" s="37" t="s">
        <v>89</v>
      </c>
      <c r="D204" s="37" t="s">
        <v>2005</v>
      </c>
      <c r="E204" s="52" t="s">
        <v>650</v>
      </c>
      <c r="F204" s="52" t="s">
        <v>648</v>
      </c>
      <c r="G204" s="92" t="str">
        <f>IF(ISBLANK(Tableau3[[#This Row],[Points]]),"",RANK(Tableau3[[#This Row],[Points]],H:H))</f>
        <v/>
      </c>
      <c r="H204" s="37"/>
      <c r="I204" s="42"/>
      <c r="J204" s="93">
        <f>IF(ISBLANK(I204),,VLOOKUP(I204,Classement_points[],2,FALSE)*Paramètres!$M$4)</f>
        <v>0</v>
      </c>
      <c r="K204" s="58"/>
      <c r="L204" s="93">
        <f>IF(ISBLANK(K204),,VLOOKUP(K204,Classement_points[],2,FALSE)*Paramètres!$M$5)</f>
        <v>0</v>
      </c>
      <c r="M204" s="57"/>
      <c r="N204" s="93">
        <f>IF(ISBLANK(M204),,VLOOKUP(M204,Classement_points[],2,FALSE)*Paramètres!$M$6)</f>
        <v>0</v>
      </c>
      <c r="O204" s="94">
        <f t="shared" si="7"/>
        <v>0</v>
      </c>
      <c r="P204" s="90">
        <f>COUNTA(Tableau3[[#This Row],[Points]],Tableau3[[#This Row],[Clt2]],Tableau3[[#This Row],[Clt4]],Tableau3[[#This Row],[Clt6]])</f>
        <v>0</v>
      </c>
    </row>
    <row r="205" spans="1:16" x14ac:dyDescent="0.35">
      <c r="A205" s="91">
        <f t="shared" si="6"/>
        <v>169</v>
      </c>
      <c r="B205" s="37" t="s">
        <v>1953</v>
      </c>
      <c r="C205" s="37" t="s">
        <v>1954</v>
      </c>
      <c r="D205" s="37" t="s">
        <v>1955</v>
      </c>
      <c r="E205" s="52" t="s">
        <v>678</v>
      </c>
      <c r="F205" s="52" t="s">
        <v>648</v>
      </c>
      <c r="G205" s="92" t="str">
        <f>IF(ISBLANK(Tableau3[[#This Row],[Points]]),"",RANK(Tableau3[[#This Row],[Points]],H:H))</f>
        <v/>
      </c>
      <c r="H205" s="37"/>
      <c r="I205" s="42"/>
      <c r="J205" s="93">
        <f>IF(ISBLANK(I205),,VLOOKUP(I205,Classement_points[],2,FALSE)*Paramètres!$M$4)</f>
        <v>0</v>
      </c>
      <c r="K205" s="58"/>
      <c r="L205" s="93">
        <f>IF(ISBLANK(K205),,VLOOKUP(K205,Classement_points[],2,FALSE)*Paramètres!$M$5)</f>
        <v>0</v>
      </c>
      <c r="M205" s="57"/>
      <c r="N205" s="93">
        <f>IF(ISBLANK(M205),,VLOOKUP(M205,Classement_points[],2,FALSE)*Paramètres!$M$6)</f>
        <v>0</v>
      </c>
      <c r="O205" s="94">
        <f t="shared" si="7"/>
        <v>0</v>
      </c>
      <c r="P205" s="90">
        <f>COUNTA(Tableau3[[#This Row],[Points]],Tableau3[[#This Row],[Clt2]],Tableau3[[#This Row],[Clt4]],Tableau3[[#This Row],[Clt6]])</f>
        <v>0</v>
      </c>
    </row>
    <row r="206" spans="1:16" x14ac:dyDescent="0.35">
      <c r="A206" s="91">
        <f t="shared" si="6"/>
        <v>169</v>
      </c>
      <c r="B206" s="37" t="s">
        <v>1926</v>
      </c>
      <c r="C206" s="37" t="s">
        <v>1927</v>
      </c>
      <c r="D206" s="37" t="s">
        <v>1191</v>
      </c>
      <c r="E206" s="52" t="s">
        <v>704</v>
      </c>
      <c r="F206" s="52" t="s">
        <v>648</v>
      </c>
      <c r="G206" s="92" t="str">
        <f>IF(ISBLANK(Tableau3[[#This Row],[Points]]),"",RANK(Tableau3[[#This Row],[Points]],H:H))</f>
        <v/>
      </c>
      <c r="H206" s="37"/>
      <c r="I206" s="42"/>
      <c r="J206" s="93">
        <f>IF(ISBLANK(I206),,VLOOKUP(I206,Classement_points[],2,FALSE)*Paramètres!$M$4)</f>
        <v>0</v>
      </c>
      <c r="K206" s="58"/>
      <c r="L206" s="93">
        <f>IF(ISBLANK(K206),,VLOOKUP(K206,Classement_points[],2,FALSE)*Paramètres!$M$5)</f>
        <v>0</v>
      </c>
      <c r="M206" s="57"/>
      <c r="N206" s="93">
        <f>IF(ISBLANK(M206),,VLOOKUP(M206,Classement_points[],2,FALSE)*Paramètres!$M$6)</f>
        <v>0</v>
      </c>
      <c r="O206" s="94">
        <f t="shared" si="7"/>
        <v>0</v>
      </c>
      <c r="P206" s="90">
        <f>COUNTA(Tableau3[[#This Row],[Points]],Tableau3[[#This Row],[Clt2]],Tableau3[[#This Row],[Clt4]],Tableau3[[#This Row],[Clt6]])</f>
        <v>0</v>
      </c>
    </row>
    <row r="207" spans="1:16" x14ac:dyDescent="0.35">
      <c r="A207" s="91">
        <f t="shared" si="6"/>
        <v>169</v>
      </c>
      <c r="B207" s="37" t="s">
        <v>2033</v>
      </c>
      <c r="C207" s="37" t="s">
        <v>761</v>
      </c>
      <c r="D207" s="37" t="s">
        <v>1560</v>
      </c>
      <c r="E207" s="52" t="s">
        <v>677</v>
      </c>
      <c r="F207" s="52" t="s">
        <v>648</v>
      </c>
      <c r="G207" s="92" t="str">
        <f>IF(ISBLANK(Tableau3[[#This Row],[Points]]),"",RANK(Tableau3[[#This Row],[Points]],H:H))</f>
        <v/>
      </c>
      <c r="H207" s="37"/>
      <c r="I207" s="42"/>
      <c r="J207" s="93">
        <f>IF(ISBLANK(I207),,VLOOKUP(I207,Classement_points[],2,FALSE)*Paramètres!$M$4)</f>
        <v>0</v>
      </c>
      <c r="K207" s="58"/>
      <c r="L207" s="93">
        <f>IF(ISBLANK(K207),,VLOOKUP(K207,Classement_points[],2,FALSE)*Paramètres!$M$5)</f>
        <v>0</v>
      </c>
      <c r="M207" s="57"/>
      <c r="N207" s="93">
        <f>IF(ISBLANK(M207),,VLOOKUP(M207,Classement_points[],2,FALSE)*Paramètres!$M$6)</f>
        <v>0</v>
      </c>
      <c r="O207" s="94">
        <f t="shared" si="7"/>
        <v>0</v>
      </c>
      <c r="P207" s="90">
        <f>COUNTA(Tableau3[[#This Row],[Points]],Tableau3[[#This Row],[Clt2]],Tableau3[[#This Row],[Clt4]],Tableau3[[#This Row],[Clt6]])</f>
        <v>0</v>
      </c>
    </row>
    <row r="208" spans="1:16" x14ac:dyDescent="0.35">
      <c r="A208" s="91">
        <f t="shared" si="6"/>
        <v>169</v>
      </c>
      <c r="B208" s="37" t="s">
        <v>3339</v>
      </c>
      <c r="C208" s="37" t="s">
        <v>3314</v>
      </c>
      <c r="D208" s="37" t="s">
        <v>3340</v>
      </c>
      <c r="E208" s="37" t="s">
        <v>2917</v>
      </c>
      <c r="F208" s="52" t="s">
        <v>2957</v>
      </c>
      <c r="G208" s="92" t="str">
        <f>IF(ISBLANK(Tableau3[[#This Row],[Points]]),"",RANK(Tableau3[[#This Row],[Points]],H:H))</f>
        <v/>
      </c>
      <c r="H208" s="37"/>
      <c r="I208" s="42"/>
      <c r="J208" s="93">
        <f>IF(ISBLANK(I208),,VLOOKUP(I208,Classement_points[],2,FALSE)*Paramètres!$M$4)</f>
        <v>0</v>
      </c>
      <c r="K208" s="58"/>
      <c r="L208" s="93">
        <f>IF(ISBLANK(K208),,VLOOKUP(K208,Classement_points[],2,FALSE)*Paramètres!$M$5)</f>
        <v>0</v>
      </c>
      <c r="M208" s="57"/>
      <c r="N208" s="93">
        <f>IF(ISBLANK(M208),,VLOOKUP(M208,Classement_points[],2,FALSE)*Paramètres!$M$6)</f>
        <v>0</v>
      </c>
      <c r="O208" s="94">
        <f t="shared" si="7"/>
        <v>0</v>
      </c>
      <c r="P208" s="90">
        <f>COUNTA(Tableau3[[#This Row],[Points]],Tableau3[[#This Row],[Clt2]],Tableau3[[#This Row],[Clt4]],Tableau3[[#This Row],[Clt6]])</f>
        <v>0</v>
      </c>
    </row>
    <row r="209" spans="1:16" x14ac:dyDescent="0.35">
      <c r="A209" s="91">
        <f t="shared" si="6"/>
        <v>169</v>
      </c>
      <c r="B209" s="37" t="s">
        <v>3275</v>
      </c>
      <c r="C209" s="37" t="s">
        <v>89</v>
      </c>
      <c r="D209" s="37" t="s">
        <v>3213</v>
      </c>
      <c r="E209" s="37" t="s">
        <v>2948</v>
      </c>
      <c r="F209" s="52" t="s">
        <v>2957</v>
      </c>
      <c r="G209" s="92" t="str">
        <f>IF(ISBLANK(Tableau3[[#This Row],[Points]]),"",RANK(Tableau3[[#This Row],[Points]],H:H))</f>
        <v/>
      </c>
      <c r="H209" s="37"/>
      <c r="I209" s="42"/>
      <c r="J209" s="93">
        <f>IF(ISBLANK(I209),,VLOOKUP(I209,Classement_points[],2,FALSE)*Paramètres!$M$4)</f>
        <v>0</v>
      </c>
      <c r="K209" s="58"/>
      <c r="L209" s="93">
        <f>IF(ISBLANK(K209),,VLOOKUP(K209,Classement_points[],2,FALSE)*Paramètres!$M$5)</f>
        <v>0</v>
      </c>
      <c r="M209" s="57"/>
      <c r="N209" s="93">
        <f>IF(ISBLANK(M209),,VLOOKUP(M209,Classement_points[],2,FALSE)*Paramètres!$M$6)</f>
        <v>0</v>
      </c>
      <c r="O209" s="94">
        <f t="shared" si="7"/>
        <v>0</v>
      </c>
      <c r="P209" s="90">
        <f>COUNTA(Tableau3[[#This Row],[Points]],Tableau3[[#This Row],[Clt2]],Tableau3[[#This Row],[Clt4]],Tableau3[[#This Row],[Clt6]])</f>
        <v>0</v>
      </c>
    </row>
    <row r="210" spans="1:16" x14ac:dyDescent="0.35">
      <c r="A210" s="91">
        <f t="shared" si="6"/>
        <v>169</v>
      </c>
      <c r="B210" s="37" t="s">
        <v>3335</v>
      </c>
      <c r="C210" s="37" t="s">
        <v>230</v>
      </c>
      <c r="D210" s="37" t="s">
        <v>3336</v>
      </c>
      <c r="E210" s="37" t="s">
        <v>2913</v>
      </c>
      <c r="F210" s="52" t="s">
        <v>2957</v>
      </c>
      <c r="G210" s="92" t="str">
        <f>IF(ISBLANK(Tableau3[[#This Row],[Points]]),"",RANK(Tableau3[[#This Row],[Points]],H:H))</f>
        <v/>
      </c>
      <c r="H210" s="37"/>
      <c r="I210" s="42"/>
      <c r="J210" s="93">
        <f>IF(ISBLANK(I210),,VLOOKUP(I210,Classement_points[],2,FALSE)*Paramètres!$M$4)</f>
        <v>0</v>
      </c>
      <c r="K210" s="58"/>
      <c r="L210" s="93">
        <f>IF(ISBLANK(K210),,VLOOKUP(K210,Classement_points[],2,FALSE)*Paramètres!$M$5)</f>
        <v>0</v>
      </c>
      <c r="M210" s="57"/>
      <c r="N210" s="93">
        <f>IF(ISBLANK(M210),,VLOOKUP(M210,Classement_points[],2,FALSE)*Paramètres!$M$6)</f>
        <v>0</v>
      </c>
      <c r="O210" s="94">
        <f t="shared" si="7"/>
        <v>0</v>
      </c>
      <c r="P210" s="90">
        <f>COUNTA(Tableau3[[#This Row],[Points]],Tableau3[[#This Row],[Clt2]],Tableau3[[#This Row],[Clt4]],Tableau3[[#This Row],[Clt6]])</f>
        <v>0</v>
      </c>
    </row>
    <row r="211" spans="1:16" x14ac:dyDescent="0.35">
      <c r="A211" s="91">
        <f t="shared" si="6"/>
        <v>169</v>
      </c>
      <c r="B211" s="37" t="s">
        <v>4220</v>
      </c>
      <c r="C211" s="37" t="s">
        <v>4221</v>
      </c>
      <c r="D211" s="37" t="s">
        <v>4222</v>
      </c>
      <c r="E211" s="37" t="s">
        <v>4223</v>
      </c>
      <c r="F211" s="52" t="s">
        <v>2956</v>
      </c>
      <c r="G211" s="92" t="str">
        <f>IF(ISBLANK(Tableau3[[#This Row],[Points]]),"",RANK(Tableau3[[#This Row],[Points]],H:H))</f>
        <v/>
      </c>
      <c r="H211" s="37"/>
      <c r="I211" s="42"/>
      <c r="J211" s="93">
        <f>IF(ISBLANK(I211),,VLOOKUP(I211,Classement_points[],2,FALSE)*Paramètres!$M$4)</f>
        <v>0</v>
      </c>
      <c r="K211" s="58"/>
      <c r="L211" s="93">
        <f>IF(ISBLANK(K211),,VLOOKUP(K211,Classement_points[],2,FALSE)*Paramètres!$M$5)</f>
        <v>0</v>
      </c>
      <c r="M211" s="57"/>
      <c r="N211" s="93">
        <f>IF(ISBLANK(M211),,VLOOKUP(M211,Classement_points[],2,FALSE)*Paramètres!$M$6)</f>
        <v>0</v>
      </c>
      <c r="O211" s="94">
        <f t="shared" si="7"/>
        <v>0</v>
      </c>
      <c r="P211" s="90">
        <f>COUNTA(Tableau3[[#This Row],[Points]],Tableau3[[#This Row],[Clt2]],Tableau3[[#This Row],[Clt4]],Tableau3[[#This Row],[Clt6]])</f>
        <v>0</v>
      </c>
    </row>
    <row r="212" spans="1:16" x14ac:dyDescent="0.35">
      <c r="A212" s="91">
        <f t="shared" si="6"/>
        <v>169</v>
      </c>
      <c r="B212" s="37" t="s">
        <v>3308</v>
      </c>
      <c r="C212" s="37" t="s">
        <v>3309</v>
      </c>
      <c r="D212" s="37" t="s">
        <v>3310</v>
      </c>
      <c r="E212" s="37" t="s">
        <v>2924</v>
      </c>
      <c r="F212" s="52" t="s">
        <v>2957</v>
      </c>
      <c r="G212" s="92" t="str">
        <f>IF(ISBLANK(Tableau3[[#This Row],[Points]]),"",RANK(Tableau3[[#This Row],[Points]],H:H))</f>
        <v/>
      </c>
      <c r="H212" s="37"/>
      <c r="I212" s="42"/>
      <c r="J212" s="93">
        <f>IF(ISBLANK(I212),,VLOOKUP(I212,Classement_points[],2,FALSE)*Paramètres!$M$4)</f>
        <v>0</v>
      </c>
      <c r="K212" s="58"/>
      <c r="L212" s="93">
        <f>IF(ISBLANK(K212),,VLOOKUP(K212,Classement_points[],2,FALSE)*Paramètres!$M$5)</f>
        <v>0</v>
      </c>
      <c r="M212" s="57"/>
      <c r="N212" s="93">
        <f>IF(ISBLANK(M212),,VLOOKUP(M212,Classement_points[],2,FALSE)*Paramètres!$M$6)</f>
        <v>0</v>
      </c>
      <c r="O212" s="94">
        <f t="shared" si="7"/>
        <v>0</v>
      </c>
      <c r="P212" s="90">
        <f>COUNTA(Tableau3[[#This Row],[Points]],Tableau3[[#This Row],[Clt2]],Tableau3[[#This Row],[Clt4]],Tableau3[[#This Row],[Clt6]])</f>
        <v>0</v>
      </c>
    </row>
    <row r="213" spans="1:16" x14ac:dyDescent="0.35">
      <c r="A213" s="91">
        <f t="shared" si="6"/>
        <v>169</v>
      </c>
      <c r="B213" s="37" t="s">
        <v>2055</v>
      </c>
      <c r="C213" s="37" t="s">
        <v>225</v>
      </c>
      <c r="D213" s="37" t="s">
        <v>928</v>
      </c>
      <c r="E213" s="52" t="s">
        <v>705</v>
      </c>
      <c r="F213" s="52" t="s">
        <v>648</v>
      </c>
      <c r="G213" s="92" t="str">
        <f>IF(ISBLANK(Tableau3[[#This Row],[Points]]),"",RANK(Tableau3[[#This Row],[Points]],H:H))</f>
        <v/>
      </c>
      <c r="H213" s="37"/>
      <c r="I213" s="42"/>
      <c r="J213" s="93">
        <f>IF(ISBLANK(I213),,VLOOKUP(I213,Classement_points[],2,FALSE)*Paramètres!$M$4)</f>
        <v>0</v>
      </c>
      <c r="K213" s="58"/>
      <c r="L213" s="93">
        <f>IF(ISBLANK(K213),,VLOOKUP(K213,Classement_points[],2,FALSE)*Paramètres!$M$5)</f>
        <v>0</v>
      </c>
      <c r="M213" s="57"/>
      <c r="N213" s="93">
        <f>IF(ISBLANK(M213),,VLOOKUP(M213,Classement_points[],2,FALSE)*Paramètres!$M$6)</f>
        <v>0</v>
      </c>
      <c r="O213" s="94">
        <f t="shared" si="7"/>
        <v>0</v>
      </c>
      <c r="P213" s="90">
        <f>COUNTA(Tableau3[[#This Row],[Points]],Tableau3[[#This Row],[Clt2]],Tableau3[[#This Row],[Clt4]],Tableau3[[#This Row],[Clt6]])</f>
        <v>0</v>
      </c>
    </row>
    <row r="214" spans="1:16" x14ac:dyDescent="0.35">
      <c r="A214" s="91">
        <f t="shared" si="6"/>
        <v>169</v>
      </c>
      <c r="B214" s="37" t="s">
        <v>3319</v>
      </c>
      <c r="C214" s="37" t="s">
        <v>2197</v>
      </c>
      <c r="D214" s="37" t="s">
        <v>3320</v>
      </c>
      <c r="E214" s="37" t="s">
        <v>2952</v>
      </c>
      <c r="F214" s="52" t="s">
        <v>2957</v>
      </c>
      <c r="G214" s="92" t="str">
        <f>IF(ISBLANK(Tableau3[[#This Row],[Points]]),"",RANK(Tableau3[[#This Row],[Points]],H:H))</f>
        <v/>
      </c>
      <c r="H214" s="37"/>
      <c r="I214" s="42"/>
      <c r="J214" s="93">
        <f>IF(ISBLANK(I214),,VLOOKUP(I214,Classement_points[],2,FALSE)*Paramètres!$M$4)</f>
        <v>0</v>
      </c>
      <c r="K214" s="58"/>
      <c r="L214" s="93">
        <f>IF(ISBLANK(K214),,VLOOKUP(K214,Classement_points[],2,FALSE)*Paramètres!$M$5)</f>
        <v>0</v>
      </c>
      <c r="M214" s="57"/>
      <c r="N214" s="93">
        <f>IF(ISBLANK(M214),,VLOOKUP(M214,Classement_points[],2,FALSE)*Paramètres!$M$6)</f>
        <v>0</v>
      </c>
      <c r="O214" s="94">
        <f t="shared" si="7"/>
        <v>0</v>
      </c>
      <c r="P214" s="90">
        <f>COUNTA(Tableau3[[#This Row],[Points]],Tableau3[[#This Row],[Clt2]],Tableau3[[#This Row],[Clt4]],Tableau3[[#This Row],[Clt6]])</f>
        <v>0</v>
      </c>
    </row>
    <row r="215" spans="1:16" x14ac:dyDescent="0.35">
      <c r="A215" s="91">
        <f t="shared" si="6"/>
        <v>169</v>
      </c>
      <c r="B215" s="37" t="s">
        <v>4422</v>
      </c>
      <c r="C215" s="37" t="s">
        <v>253</v>
      </c>
      <c r="D215" s="37" t="s">
        <v>4423</v>
      </c>
      <c r="E215" s="37" t="s">
        <v>4424</v>
      </c>
      <c r="F215" s="52" t="s">
        <v>2956</v>
      </c>
      <c r="G215" s="92" t="str">
        <f>IF(ISBLANK(Tableau3[[#This Row],[Points]]),"",RANK(Tableau3[[#This Row],[Points]],H:H))</f>
        <v/>
      </c>
      <c r="H215" s="37"/>
      <c r="I215" s="42"/>
      <c r="J215" s="93">
        <f>IF(ISBLANK(I215),,VLOOKUP(I215,Classement_points[],2,FALSE)*Paramètres!$M$4)</f>
        <v>0</v>
      </c>
      <c r="K215" s="58"/>
      <c r="L215" s="93">
        <f>IF(ISBLANK(K215),,VLOOKUP(K215,Classement_points[],2,FALSE)*Paramètres!$M$5)</f>
        <v>0</v>
      </c>
      <c r="M215" s="57"/>
      <c r="N215" s="93">
        <f>IF(ISBLANK(M215),,VLOOKUP(M215,Classement_points[],2,FALSE)*Paramètres!$M$6)</f>
        <v>0</v>
      </c>
      <c r="O215" s="94">
        <f t="shared" si="7"/>
        <v>0</v>
      </c>
      <c r="P215" s="90">
        <f>COUNTA(Tableau3[[#This Row],[Points]],Tableau3[[#This Row],[Clt2]],Tableau3[[#This Row],[Clt4]],Tableau3[[#This Row],[Clt6]])</f>
        <v>0</v>
      </c>
    </row>
    <row r="216" spans="1:16" x14ac:dyDescent="0.35">
      <c r="A216" s="91">
        <f t="shared" si="6"/>
        <v>169</v>
      </c>
      <c r="B216" s="37" t="s">
        <v>4251</v>
      </c>
      <c r="C216" s="37" t="s">
        <v>109</v>
      </c>
      <c r="D216" s="37" t="s">
        <v>4252</v>
      </c>
      <c r="E216" s="37" t="s">
        <v>4000</v>
      </c>
      <c r="F216" s="52" t="s">
        <v>2956</v>
      </c>
      <c r="G216" s="92" t="str">
        <f>IF(ISBLANK(Tableau3[[#This Row],[Points]]),"",RANK(Tableau3[[#This Row],[Points]],H:H))</f>
        <v/>
      </c>
      <c r="H216" s="37"/>
      <c r="I216" s="42"/>
      <c r="J216" s="93">
        <f>IF(ISBLANK(I216),,VLOOKUP(I216,Classement_points[],2,FALSE)*Paramètres!$M$4)</f>
        <v>0</v>
      </c>
      <c r="K216" s="58"/>
      <c r="L216" s="93">
        <f>IF(ISBLANK(K216),,VLOOKUP(K216,Classement_points[],2,FALSE)*Paramètres!$M$5)</f>
        <v>0</v>
      </c>
      <c r="M216" s="57"/>
      <c r="N216" s="93">
        <f>IF(ISBLANK(M216),,VLOOKUP(M216,Classement_points[],2,FALSE)*Paramètres!$M$6)</f>
        <v>0</v>
      </c>
      <c r="O216" s="94">
        <f t="shared" si="7"/>
        <v>0</v>
      </c>
      <c r="P216" s="90">
        <f>COUNTA(Tableau3[[#This Row],[Points]],Tableau3[[#This Row],[Clt2]],Tableau3[[#This Row],[Clt4]],Tableau3[[#This Row],[Clt6]])</f>
        <v>0</v>
      </c>
    </row>
    <row r="217" spans="1:16" x14ac:dyDescent="0.35">
      <c r="A217" s="91">
        <f t="shared" si="6"/>
        <v>169</v>
      </c>
      <c r="B217" s="37" t="s">
        <v>2008</v>
      </c>
      <c r="C217" s="37" t="s">
        <v>2009</v>
      </c>
      <c r="D217" s="37" t="s">
        <v>2007</v>
      </c>
      <c r="E217" s="52" t="s">
        <v>688</v>
      </c>
      <c r="F217" s="52" t="s">
        <v>648</v>
      </c>
      <c r="G217" s="92" t="str">
        <f>IF(ISBLANK(Tableau3[[#This Row],[Points]]),"",RANK(Tableau3[[#This Row],[Points]],H:H))</f>
        <v/>
      </c>
      <c r="H217" s="37"/>
      <c r="I217" s="42"/>
      <c r="J217" s="93">
        <f>IF(ISBLANK(I217),,VLOOKUP(I217,Classement_points[],2,FALSE)*Paramètres!$M$4)</f>
        <v>0</v>
      </c>
      <c r="K217" s="58"/>
      <c r="L217" s="93">
        <f>IF(ISBLANK(K217),,VLOOKUP(K217,Classement_points[],2,FALSE)*Paramètres!$M$5)</f>
        <v>0</v>
      </c>
      <c r="M217" s="57"/>
      <c r="N217" s="93">
        <f>IF(ISBLANK(M217),,VLOOKUP(M217,Classement_points[],2,FALSE)*Paramètres!$M$6)</f>
        <v>0</v>
      </c>
      <c r="O217" s="94">
        <f t="shared" si="7"/>
        <v>0</v>
      </c>
      <c r="P217" s="90">
        <f>COUNTA(Tableau3[[#This Row],[Points]],Tableau3[[#This Row],[Clt2]],Tableau3[[#This Row],[Clt4]],Tableau3[[#This Row],[Clt6]])</f>
        <v>0</v>
      </c>
    </row>
    <row r="218" spans="1:16" x14ac:dyDescent="0.35">
      <c r="A218" s="91">
        <f t="shared" si="6"/>
        <v>169</v>
      </c>
      <c r="B218" s="37" t="s">
        <v>3243</v>
      </c>
      <c r="C218" s="37" t="s">
        <v>3244</v>
      </c>
      <c r="D218" s="37" t="s">
        <v>3245</v>
      </c>
      <c r="E218" s="37" t="s">
        <v>2919</v>
      </c>
      <c r="F218" s="52" t="s">
        <v>2957</v>
      </c>
      <c r="G218" s="92" t="str">
        <f>IF(ISBLANK(Tableau3[[#This Row],[Points]]),"",RANK(Tableau3[[#This Row],[Points]],H:H))</f>
        <v/>
      </c>
      <c r="H218" s="37"/>
      <c r="I218" s="42"/>
      <c r="J218" s="93">
        <f>IF(ISBLANK(I218),,VLOOKUP(I218,Classement_points[],2,FALSE)*Paramètres!$M$4)</f>
        <v>0</v>
      </c>
      <c r="K218" s="58"/>
      <c r="L218" s="93">
        <f>IF(ISBLANK(K218),,VLOOKUP(K218,Classement_points[],2,FALSE)*Paramètres!$M$5)</f>
        <v>0</v>
      </c>
      <c r="M218" s="57"/>
      <c r="N218" s="93">
        <f>IF(ISBLANK(M218),,VLOOKUP(M218,Classement_points[],2,FALSE)*Paramètres!$M$6)</f>
        <v>0</v>
      </c>
      <c r="O218" s="94">
        <f t="shared" si="7"/>
        <v>0</v>
      </c>
      <c r="P218" s="90">
        <f>COUNTA(Tableau3[[#This Row],[Points]],Tableau3[[#This Row],[Clt2]],Tableau3[[#This Row],[Clt4]],Tableau3[[#This Row],[Clt6]])</f>
        <v>0</v>
      </c>
    </row>
    <row r="219" spans="1:16" x14ac:dyDescent="0.35">
      <c r="A219" s="91">
        <f t="shared" si="6"/>
        <v>169</v>
      </c>
      <c r="B219" s="37" t="s">
        <v>3313</v>
      </c>
      <c r="C219" s="37" t="s">
        <v>3314</v>
      </c>
      <c r="D219" s="37" t="s">
        <v>3315</v>
      </c>
      <c r="E219" s="37" t="s">
        <v>2941</v>
      </c>
      <c r="F219" s="52" t="s">
        <v>2957</v>
      </c>
      <c r="G219" s="92" t="str">
        <f>IF(ISBLANK(Tableau3[[#This Row],[Points]]),"",RANK(Tableau3[[#This Row],[Points]],H:H))</f>
        <v/>
      </c>
      <c r="H219" s="37"/>
      <c r="I219" s="42"/>
      <c r="J219" s="93">
        <f>IF(ISBLANK(I219),,VLOOKUP(I219,Classement_points[],2,FALSE)*Paramètres!$M$4)</f>
        <v>0</v>
      </c>
      <c r="K219" s="58"/>
      <c r="L219" s="93">
        <f>IF(ISBLANK(K219),,VLOOKUP(K219,Classement_points[],2,FALSE)*Paramètres!$M$5)</f>
        <v>0</v>
      </c>
      <c r="M219" s="57"/>
      <c r="N219" s="93">
        <f>IF(ISBLANK(M219),,VLOOKUP(M219,Classement_points[],2,FALSE)*Paramètres!$M$6)</f>
        <v>0</v>
      </c>
      <c r="O219" s="94">
        <f t="shared" si="7"/>
        <v>0</v>
      </c>
      <c r="P219" s="90">
        <f>COUNTA(Tableau3[[#This Row],[Points]],Tableau3[[#This Row],[Clt2]],Tableau3[[#This Row],[Clt4]],Tableau3[[#This Row],[Clt6]])</f>
        <v>0</v>
      </c>
    </row>
    <row r="220" spans="1:16" x14ac:dyDescent="0.35">
      <c r="A220" s="91">
        <f t="shared" si="6"/>
        <v>169</v>
      </c>
      <c r="B220" s="37" t="s">
        <v>4461</v>
      </c>
      <c r="C220" s="37" t="s">
        <v>4462</v>
      </c>
      <c r="D220" s="37" t="s">
        <v>4373</v>
      </c>
      <c r="E220" s="37" t="s">
        <v>3933</v>
      </c>
      <c r="F220" s="52" t="s">
        <v>2956</v>
      </c>
      <c r="G220" s="92" t="str">
        <f>IF(ISBLANK(Tableau3[[#This Row],[Points]]),"",RANK(Tableau3[[#This Row],[Points]],H:H))</f>
        <v/>
      </c>
      <c r="H220" s="37"/>
      <c r="I220" s="42"/>
      <c r="J220" s="93">
        <f>IF(ISBLANK(I220),,VLOOKUP(I220,Classement_points[],2,FALSE)*Paramètres!$M$4)</f>
        <v>0</v>
      </c>
      <c r="K220" s="58"/>
      <c r="L220" s="93">
        <f>IF(ISBLANK(K220),,VLOOKUP(K220,Classement_points[],2,FALSE)*Paramètres!$M$5)</f>
        <v>0</v>
      </c>
      <c r="M220" s="57"/>
      <c r="N220" s="93">
        <f>IF(ISBLANK(M220),,VLOOKUP(M220,Classement_points[],2,FALSE)*Paramètres!$M$6)</f>
        <v>0</v>
      </c>
      <c r="O220" s="94">
        <f t="shared" si="7"/>
        <v>0</v>
      </c>
      <c r="P220" s="90">
        <f>COUNTA(Tableau3[[#This Row],[Points]],Tableau3[[#This Row],[Clt2]],Tableau3[[#This Row],[Clt4]],Tableau3[[#This Row],[Clt6]])</f>
        <v>0</v>
      </c>
    </row>
    <row r="221" spans="1:16" x14ac:dyDescent="0.35">
      <c r="A221" s="91">
        <f t="shared" si="6"/>
        <v>169</v>
      </c>
      <c r="B221" s="37" t="s">
        <v>3330</v>
      </c>
      <c r="C221" s="37" t="s">
        <v>3331</v>
      </c>
      <c r="D221" s="37" t="s">
        <v>1257</v>
      </c>
      <c r="E221" s="37" t="s">
        <v>2926</v>
      </c>
      <c r="F221" s="52" t="s">
        <v>2957</v>
      </c>
      <c r="G221" s="92" t="str">
        <f>IF(ISBLANK(Tableau3[[#This Row],[Points]]),"",RANK(Tableau3[[#This Row],[Points]],H:H))</f>
        <v/>
      </c>
      <c r="H221" s="37"/>
      <c r="I221" s="42"/>
      <c r="J221" s="93">
        <f>IF(ISBLANK(I221),,VLOOKUP(I221,Classement_points[],2,FALSE)*Paramètres!$M$4)</f>
        <v>0</v>
      </c>
      <c r="K221" s="58"/>
      <c r="L221" s="93">
        <f>IF(ISBLANK(K221),,VLOOKUP(K221,Classement_points[],2,FALSE)*Paramètres!$M$5)</f>
        <v>0</v>
      </c>
      <c r="M221" s="57"/>
      <c r="N221" s="93">
        <f>IF(ISBLANK(M221),,VLOOKUP(M221,Classement_points[],2,FALSE)*Paramètres!$M$6)</f>
        <v>0</v>
      </c>
      <c r="O221" s="94">
        <f t="shared" si="7"/>
        <v>0</v>
      </c>
      <c r="P221" s="90">
        <f>COUNTA(Tableau3[[#This Row],[Points]],Tableau3[[#This Row],[Clt2]],Tableau3[[#This Row],[Clt4]],Tableau3[[#This Row],[Clt6]])</f>
        <v>0</v>
      </c>
    </row>
    <row r="222" spans="1:16" x14ac:dyDescent="0.35">
      <c r="A222" s="91">
        <f t="shared" si="6"/>
        <v>169</v>
      </c>
      <c r="B222" s="37" t="s">
        <v>4171</v>
      </c>
      <c r="C222" s="37" t="s">
        <v>176</v>
      </c>
      <c r="D222" s="37" t="s">
        <v>4172</v>
      </c>
      <c r="E222" s="37" t="s">
        <v>3943</v>
      </c>
      <c r="F222" s="52" t="s">
        <v>2956</v>
      </c>
      <c r="G222" s="92" t="str">
        <f>IF(ISBLANK(Tableau3[[#This Row],[Points]]),"",RANK(Tableau3[[#This Row],[Points]],H:H))</f>
        <v/>
      </c>
      <c r="H222" s="37"/>
      <c r="I222" s="42"/>
      <c r="J222" s="93">
        <f>IF(ISBLANK(I222),,VLOOKUP(I222,Classement_points[],2,FALSE)*Paramètres!$M$4)</f>
        <v>0</v>
      </c>
      <c r="K222" s="58"/>
      <c r="L222" s="93">
        <f>IF(ISBLANK(K222),,VLOOKUP(K222,Classement_points[],2,FALSE)*Paramètres!$M$5)</f>
        <v>0</v>
      </c>
      <c r="M222" s="57"/>
      <c r="N222" s="93">
        <f>IF(ISBLANK(M222),,VLOOKUP(M222,Classement_points[],2,FALSE)*Paramètres!$M$6)</f>
        <v>0</v>
      </c>
      <c r="O222" s="94">
        <f t="shared" si="7"/>
        <v>0</v>
      </c>
      <c r="P222" s="90">
        <f>COUNTA(Tableau3[[#This Row],[Points]],Tableau3[[#This Row],[Clt2]],Tableau3[[#This Row],[Clt4]],Tableau3[[#This Row],[Clt6]])</f>
        <v>0</v>
      </c>
    </row>
    <row r="223" spans="1:16" x14ac:dyDescent="0.35">
      <c r="A223" s="91">
        <f t="shared" si="6"/>
        <v>169</v>
      </c>
      <c r="B223" s="37" t="s">
        <v>3293</v>
      </c>
      <c r="C223" s="37" t="s">
        <v>3294</v>
      </c>
      <c r="D223" s="37" t="s">
        <v>3295</v>
      </c>
      <c r="E223" s="37" t="s">
        <v>2928</v>
      </c>
      <c r="F223" s="52" t="s">
        <v>2957</v>
      </c>
      <c r="G223" s="92" t="str">
        <f>IF(ISBLANK(Tableau3[[#This Row],[Points]]),"",RANK(Tableau3[[#This Row],[Points]],H:H))</f>
        <v/>
      </c>
      <c r="H223" s="37"/>
      <c r="I223" s="42"/>
      <c r="J223" s="93">
        <f>IF(ISBLANK(I223),,VLOOKUP(I223,Classement_points[],2,FALSE)*Paramètres!$M$4)</f>
        <v>0</v>
      </c>
      <c r="K223" s="58"/>
      <c r="L223" s="93">
        <f>IF(ISBLANK(K223),,VLOOKUP(K223,Classement_points[],2,FALSE)*Paramètres!$M$5)</f>
        <v>0</v>
      </c>
      <c r="M223" s="57"/>
      <c r="N223" s="93">
        <f>IF(ISBLANK(M223),,VLOOKUP(M223,Classement_points[],2,FALSE)*Paramètres!$M$6)</f>
        <v>0</v>
      </c>
      <c r="O223" s="94">
        <f t="shared" si="7"/>
        <v>0</v>
      </c>
      <c r="P223" s="90">
        <f>COUNTA(Tableau3[[#This Row],[Points]],Tableau3[[#This Row],[Clt2]],Tableau3[[#This Row],[Clt4]],Tableau3[[#This Row],[Clt6]])</f>
        <v>0</v>
      </c>
    </row>
    <row r="224" spans="1:16" x14ac:dyDescent="0.35">
      <c r="A224" s="91">
        <f t="shared" si="6"/>
        <v>169</v>
      </c>
      <c r="B224" s="37" t="s">
        <v>4460</v>
      </c>
      <c r="C224" s="37" t="s">
        <v>73</v>
      </c>
      <c r="D224" s="37" t="s">
        <v>4364</v>
      </c>
      <c r="E224" s="37" t="s">
        <v>3933</v>
      </c>
      <c r="F224" s="52" t="s">
        <v>2956</v>
      </c>
      <c r="G224" s="92" t="str">
        <f>IF(ISBLANK(Tableau3[[#This Row],[Points]]),"",RANK(Tableau3[[#This Row],[Points]],H:H))</f>
        <v/>
      </c>
      <c r="H224" s="37"/>
      <c r="I224" s="42"/>
      <c r="J224" s="93">
        <f>IF(ISBLANK(I224),,VLOOKUP(I224,Classement_points[],2,FALSE)*Paramètres!$M$4)</f>
        <v>0</v>
      </c>
      <c r="K224" s="58"/>
      <c r="L224" s="93">
        <f>IF(ISBLANK(K224),,VLOOKUP(K224,Classement_points[],2,FALSE)*Paramètres!$M$5)</f>
        <v>0</v>
      </c>
      <c r="M224" s="57"/>
      <c r="N224" s="93">
        <f>IF(ISBLANK(M224),,VLOOKUP(M224,Classement_points[],2,FALSE)*Paramètres!$M$6)</f>
        <v>0</v>
      </c>
      <c r="O224" s="94">
        <f t="shared" si="7"/>
        <v>0</v>
      </c>
      <c r="P224" s="90">
        <f>COUNTA(Tableau3[[#This Row],[Points]],Tableau3[[#This Row],[Clt2]],Tableau3[[#This Row],[Clt4]],Tableau3[[#This Row],[Clt6]])</f>
        <v>0</v>
      </c>
    </row>
    <row r="225" spans="1:16" x14ac:dyDescent="0.35">
      <c r="A225" s="91">
        <f t="shared" si="6"/>
        <v>169</v>
      </c>
      <c r="B225" s="37" t="s">
        <v>4214</v>
      </c>
      <c r="C225" s="37" t="s">
        <v>370</v>
      </c>
      <c r="D225" s="37" t="s">
        <v>4215</v>
      </c>
      <c r="E225" s="37" t="s">
        <v>3976</v>
      </c>
      <c r="F225" s="52" t="s">
        <v>2956</v>
      </c>
      <c r="G225" s="92" t="str">
        <f>IF(ISBLANK(Tableau3[[#This Row],[Points]]),"",RANK(Tableau3[[#This Row],[Points]],H:H))</f>
        <v/>
      </c>
      <c r="H225" s="37"/>
      <c r="I225" s="42"/>
      <c r="J225" s="93">
        <f>IF(ISBLANK(I225),,VLOOKUP(I225,Classement_points[],2,FALSE)*Paramètres!$M$4)</f>
        <v>0</v>
      </c>
      <c r="K225" s="58"/>
      <c r="L225" s="93">
        <f>IF(ISBLANK(K225),,VLOOKUP(K225,Classement_points[],2,FALSE)*Paramètres!$M$5)</f>
        <v>0</v>
      </c>
      <c r="M225" s="57"/>
      <c r="N225" s="93">
        <f>IF(ISBLANK(M225),,VLOOKUP(M225,Classement_points[],2,FALSE)*Paramètres!$M$6)</f>
        <v>0</v>
      </c>
      <c r="O225" s="94">
        <f t="shared" si="7"/>
        <v>0</v>
      </c>
      <c r="P225" s="90">
        <f>COUNTA(Tableau3[[#This Row],[Points]],Tableau3[[#This Row],[Clt2]],Tableau3[[#This Row],[Clt4]],Tableau3[[#This Row],[Clt6]])</f>
        <v>0</v>
      </c>
    </row>
    <row r="226" spans="1:16" x14ac:dyDescent="0.35">
      <c r="A226" s="91">
        <f t="shared" si="6"/>
        <v>169</v>
      </c>
      <c r="B226" s="37" t="s">
        <v>3324</v>
      </c>
      <c r="C226" s="37" t="s">
        <v>139</v>
      </c>
      <c r="D226" s="37" t="s">
        <v>3263</v>
      </c>
      <c r="E226" s="37" t="s">
        <v>2937</v>
      </c>
      <c r="F226" s="52" t="s">
        <v>2957</v>
      </c>
      <c r="G226" s="92" t="str">
        <f>IF(ISBLANK(Tableau3[[#This Row],[Points]]),"",RANK(Tableau3[[#This Row],[Points]],H:H))</f>
        <v/>
      </c>
      <c r="H226" s="37"/>
      <c r="I226" s="42"/>
      <c r="J226" s="93">
        <f>IF(ISBLANK(I226),,VLOOKUP(I226,Classement_points[],2,FALSE)*Paramètres!$M$4)</f>
        <v>0</v>
      </c>
      <c r="K226" s="58"/>
      <c r="L226" s="93">
        <f>IF(ISBLANK(K226),,VLOOKUP(K226,Classement_points[],2,FALSE)*Paramètres!$M$5)</f>
        <v>0</v>
      </c>
      <c r="M226" s="57"/>
      <c r="N226" s="93">
        <f>IF(ISBLANK(M226),,VLOOKUP(M226,Classement_points[],2,FALSE)*Paramètres!$M$6)</f>
        <v>0</v>
      </c>
      <c r="O226" s="94">
        <f t="shared" si="7"/>
        <v>0</v>
      </c>
      <c r="P226" s="90">
        <f>COUNTA(Tableau3[[#This Row],[Points]],Tableau3[[#This Row],[Clt2]],Tableau3[[#This Row],[Clt4]],Tableau3[[#This Row],[Clt6]])</f>
        <v>0</v>
      </c>
    </row>
    <row r="227" spans="1:16" x14ac:dyDescent="0.35">
      <c r="A227" s="91">
        <f t="shared" si="6"/>
        <v>169</v>
      </c>
      <c r="B227" s="37" t="s">
        <v>1918</v>
      </c>
      <c r="C227" s="37" t="s">
        <v>139</v>
      </c>
      <c r="D227" s="37" t="s">
        <v>1919</v>
      </c>
      <c r="E227" s="52" t="s">
        <v>653</v>
      </c>
      <c r="F227" s="52" t="s">
        <v>648</v>
      </c>
      <c r="G227" s="92" t="str">
        <f>IF(ISBLANK(Tableau3[[#This Row],[Points]]),"",RANK(Tableau3[[#This Row],[Points]],H:H))</f>
        <v/>
      </c>
      <c r="H227" s="37"/>
      <c r="I227" s="42"/>
      <c r="J227" s="93">
        <f>IF(ISBLANK(I227),,VLOOKUP(I227,Classement_points[],2,FALSE)*Paramètres!$M$4)</f>
        <v>0</v>
      </c>
      <c r="K227" s="58"/>
      <c r="L227" s="93">
        <f>IF(ISBLANK(K227),,VLOOKUP(K227,Classement_points[],2,FALSE)*Paramètres!$M$5)</f>
        <v>0</v>
      </c>
      <c r="M227" s="57"/>
      <c r="N227" s="93">
        <f>IF(ISBLANK(M227),,VLOOKUP(M227,Classement_points[],2,FALSE)*Paramètres!$M$6)</f>
        <v>0</v>
      </c>
      <c r="O227" s="94">
        <f t="shared" si="7"/>
        <v>0</v>
      </c>
      <c r="P227" s="90">
        <f>COUNTA(Tableau3[[#This Row],[Points]],Tableau3[[#This Row],[Clt2]],Tableau3[[#This Row],[Clt4]],Tableau3[[#This Row],[Clt6]])</f>
        <v>0</v>
      </c>
    </row>
    <row r="228" spans="1:16" x14ac:dyDescent="0.35">
      <c r="A228" s="91">
        <f t="shared" si="6"/>
        <v>169</v>
      </c>
      <c r="B228" s="37" t="s">
        <v>3288</v>
      </c>
      <c r="C228" s="37" t="s">
        <v>443</v>
      </c>
      <c r="D228" s="37" t="s">
        <v>3289</v>
      </c>
      <c r="E228" s="37" t="s">
        <v>2914</v>
      </c>
      <c r="F228" s="52" t="s">
        <v>2957</v>
      </c>
      <c r="G228" s="92" t="str">
        <f>IF(ISBLANK(Tableau3[[#This Row],[Points]]),"",RANK(Tableau3[[#This Row],[Points]],H:H))</f>
        <v/>
      </c>
      <c r="H228" s="37"/>
      <c r="I228" s="42"/>
      <c r="J228" s="93">
        <f>IF(ISBLANK(I228),,VLOOKUP(I228,Classement_points[],2,FALSE)*Paramètres!$M$4)</f>
        <v>0</v>
      </c>
      <c r="K228" s="58"/>
      <c r="L228" s="93">
        <f>IF(ISBLANK(K228),,VLOOKUP(K228,Classement_points[],2,FALSE)*Paramètres!$M$5)</f>
        <v>0</v>
      </c>
      <c r="M228" s="57"/>
      <c r="N228" s="93">
        <f>IF(ISBLANK(M228),,VLOOKUP(M228,Classement_points[],2,FALSE)*Paramètres!$M$6)</f>
        <v>0</v>
      </c>
      <c r="O228" s="94">
        <f t="shared" si="7"/>
        <v>0</v>
      </c>
      <c r="P228" s="90">
        <f>COUNTA(Tableau3[[#This Row],[Points]],Tableau3[[#This Row],[Clt2]],Tableau3[[#This Row],[Clt4]],Tableau3[[#This Row],[Clt6]])</f>
        <v>0</v>
      </c>
    </row>
    <row r="229" spans="1:16" x14ac:dyDescent="0.35">
      <c r="A229" s="91">
        <f t="shared" si="6"/>
        <v>169</v>
      </c>
      <c r="B229" s="37" t="s">
        <v>2039</v>
      </c>
      <c r="C229" s="37" t="s">
        <v>77</v>
      </c>
      <c r="D229" s="37" t="s">
        <v>1575</v>
      </c>
      <c r="E229" s="52" t="s">
        <v>653</v>
      </c>
      <c r="F229" s="52" t="s">
        <v>648</v>
      </c>
      <c r="G229" s="92" t="str">
        <f>IF(ISBLANK(Tableau3[[#This Row],[Points]]),"",RANK(Tableau3[[#This Row],[Points]],H:H))</f>
        <v/>
      </c>
      <c r="H229" s="37"/>
      <c r="I229" s="42"/>
      <c r="J229" s="93">
        <f>IF(ISBLANK(I229),,VLOOKUP(I229,Classement_points[],2,FALSE)*Paramètres!$M$4)</f>
        <v>0</v>
      </c>
      <c r="K229" s="58"/>
      <c r="L229" s="93">
        <f>IF(ISBLANK(K229),,VLOOKUP(K229,Classement_points[],2,FALSE)*Paramètres!$M$5)</f>
        <v>0</v>
      </c>
      <c r="M229" s="57"/>
      <c r="N229" s="93">
        <f>IF(ISBLANK(M229),,VLOOKUP(M229,Classement_points[],2,FALSE)*Paramètres!$M$6)</f>
        <v>0</v>
      </c>
      <c r="O229" s="94">
        <f t="shared" si="7"/>
        <v>0</v>
      </c>
      <c r="P229" s="90">
        <f>COUNTA(Tableau3[[#This Row],[Points]],Tableau3[[#This Row],[Clt2]],Tableau3[[#This Row],[Clt4]],Tableau3[[#This Row],[Clt6]])</f>
        <v>0</v>
      </c>
    </row>
    <row r="230" spans="1:16" x14ac:dyDescent="0.35">
      <c r="A230" s="91">
        <f t="shared" si="6"/>
        <v>169</v>
      </c>
      <c r="B230" s="37" t="s">
        <v>1980</v>
      </c>
      <c r="C230" s="37" t="s">
        <v>1981</v>
      </c>
      <c r="D230" s="37" t="s">
        <v>1982</v>
      </c>
      <c r="E230" s="52" t="s">
        <v>679</v>
      </c>
      <c r="F230" s="52" t="s">
        <v>648</v>
      </c>
      <c r="G230" s="92" t="str">
        <f>IF(ISBLANK(Tableau3[[#This Row],[Points]]),"",RANK(Tableau3[[#This Row],[Points]],H:H))</f>
        <v/>
      </c>
      <c r="H230" s="37"/>
      <c r="I230" s="42"/>
      <c r="J230" s="93">
        <f>IF(ISBLANK(I230),,VLOOKUP(I230,Classement_points[],2,FALSE)*Paramètres!$M$4)</f>
        <v>0</v>
      </c>
      <c r="K230" s="58"/>
      <c r="L230" s="93">
        <f>IF(ISBLANK(K230),,VLOOKUP(K230,Classement_points[],2,FALSE)*Paramètres!$M$5)</f>
        <v>0</v>
      </c>
      <c r="M230" s="57"/>
      <c r="N230" s="93">
        <f>IF(ISBLANK(M230),,VLOOKUP(M230,Classement_points[],2,FALSE)*Paramètres!$M$6)</f>
        <v>0</v>
      </c>
      <c r="O230" s="94">
        <f t="shared" si="7"/>
        <v>0</v>
      </c>
      <c r="P230" s="90">
        <f>COUNTA(Tableau3[[#This Row],[Points]],Tableau3[[#This Row],[Clt2]],Tableau3[[#This Row],[Clt4]],Tableau3[[#This Row],[Clt6]])</f>
        <v>0</v>
      </c>
    </row>
    <row r="231" spans="1:16" x14ac:dyDescent="0.35">
      <c r="A231" s="91">
        <f t="shared" si="6"/>
        <v>169</v>
      </c>
      <c r="B231" s="37" t="s">
        <v>1934</v>
      </c>
      <c r="C231" s="37" t="s">
        <v>221</v>
      </c>
      <c r="D231" s="37" t="s">
        <v>1935</v>
      </c>
      <c r="E231" s="52" t="s">
        <v>710</v>
      </c>
      <c r="F231" s="52" t="s">
        <v>648</v>
      </c>
      <c r="G231" s="92" t="str">
        <f>IF(ISBLANK(Tableau3[[#This Row],[Points]]),"",RANK(Tableau3[[#This Row],[Points]],H:H))</f>
        <v/>
      </c>
      <c r="H231" s="37"/>
      <c r="I231" s="42"/>
      <c r="J231" s="93">
        <f>IF(ISBLANK(I231),,VLOOKUP(I231,Classement_points[],2,FALSE)*Paramètres!$M$4)</f>
        <v>0</v>
      </c>
      <c r="K231" s="58"/>
      <c r="L231" s="93">
        <f>IF(ISBLANK(K231),,VLOOKUP(K231,Classement_points[],2,FALSE)*Paramètres!$M$5)</f>
        <v>0</v>
      </c>
      <c r="M231" s="57"/>
      <c r="N231" s="93">
        <f>IF(ISBLANK(M231),,VLOOKUP(M231,Classement_points[],2,FALSE)*Paramètres!$M$6)</f>
        <v>0</v>
      </c>
      <c r="O231" s="94">
        <f t="shared" si="7"/>
        <v>0</v>
      </c>
      <c r="P231" s="90">
        <f>COUNTA(Tableau3[[#This Row],[Points]],Tableau3[[#This Row],[Clt2]],Tableau3[[#This Row],[Clt4]],Tableau3[[#This Row],[Clt6]])</f>
        <v>0</v>
      </c>
    </row>
    <row r="232" spans="1:16" x14ac:dyDescent="0.35">
      <c r="A232" s="91">
        <f t="shared" si="6"/>
        <v>169</v>
      </c>
      <c r="B232" s="37" t="s">
        <v>1958</v>
      </c>
      <c r="C232" s="37" t="s">
        <v>407</v>
      </c>
      <c r="D232" s="37" t="s">
        <v>1173</v>
      </c>
      <c r="E232" s="52" t="s">
        <v>710</v>
      </c>
      <c r="F232" s="52" t="s">
        <v>648</v>
      </c>
      <c r="G232" s="92" t="str">
        <f>IF(ISBLANK(Tableau3[[#This Row],[Points]]),"",RANK(Tableau3[[#This Row],[Points]],H:H))</f>
        <v/>
      </c>
      <c r="H232" s="37"/>
      <c r="I232" s="42"/>
      <c r="J232" s="93">
        <f>IF(ISBLANK(I232),,VLOOKUP(I232,Classement_points[],2,FALSE)*Paramètres!$M$4)</f>
        <v>0</v>
      </c>
      <c r="K232" s="58"/>
      <c r="L232" s="93">
        <f>IF(ISBLANK(K232),,VLOOKUP(K232,Classement_points[],2,FALSE)*Paramètres!$M$5)</f>
        <v>0</v>
      </c>
      <c r="M232" s="57"/>
      <c r="N232" s="93">
        <f>IF(ISBLANK(M232),,VLOOKUP(M232,Classement_points[],2,FALSE)*Paramètres!$M$6)</f>
        <v>0</v>
      </c>
      <c r="O232" s="94">
        <f t="shared" si="7"/>
        <v>0</v>
      </c>
      <c r="P232" s="90">
        <f>COUNTA(Tableau3[[#This Row],[Points]],Tableau3[[#This Row],[Clt2]],Tableau3[[#This Row],[Clt4]],Tableau3[[#This Row],[Clt6]])</f>
        <v>0</v>
      </c>
    </row>
    <row r="233" spans="1:16" x14ac:dyDescent="0.35">
      <c r="A233" s="91">
        <f t="shared" si="6"/>
        <v>169</v>
      </c>
      <c r="B233" s="37" t="s">
        <v>2016</v>
      </c>
      <c r="C233" s="37" t="s">
        <v>1040</v>
      </c>
      <c r="D233" s="37" t="s">
        <v>2017</v>
      </c>
      <c r="E233" s="52" t="s">
        <v>709</v>
      </c>
      <c r="F233" s="52" t="s">
        <v>648</v>
      </c>
      <c r="G233" s="92" t="str">
        <f>IF(ISBLANK(Tableau3[[#This Row],[Points]]),"",RANK(Tableau3[[#This Row],[Points]],H:H))</f>
        <v/>
      </c>
      <c r="H233" s="37"/>
      <c r="I233" s="42"/>
      <c r="J233" s="93">
        <f>IF(ISBLANK(I233),,VLOOKUP(I233,Classement_points[],2,FALSE)*Paramètres!$M$4)</f>
        <v>0</v>
      </c>
      <c r="K233" s="58"/>
      <c r="L233" s="93">
        <f>IF(ISBLANK(K233),,VLOOKUP(K233,Classement_points[],2,FALSE)*Paramètres!$M$5)</f>
        <v>0</v>
      </c>
      <c r="M233" s="57"/>
      <c r="N233" s="93">
        <f>IF(ISBLANK(M233),,VLOOKUP(M233,Classement_points[],2,FALSE)*Paramètres!$M$6)</f>
        <v>0</v>
      </c>
      <c r="O233" s="94">
        <f t="shared" si="7"/>
        <v>0</v>
      </c>
      <c r="P233" s="90">
        <f>COUNTA(Tableau3[[#This Row],[Points]],Tableau3[[#This Row],[Clt2]],Tableau3[[#This Row],[Clt4]],Tableau3[[#This Row],[Clt6]])</f>
        <v>0</v>
      </c>
    </row>
    <row r="234" spans="1:16" x14ac:dyDescent="0.35">
      <c r="A234" s="91">
        <f t="shared" si="6"/>
        <v>169</v>
      </c>
      <c r="B234" s="54" t="s">
        <v>1022</v>
      </c>
      <c r="C234" s="54" t="s">
        <v>73</v>
      </c>
      <c r="D234" s="54" t="s">
        <v>1023</v>
      </c>
      <c r="E234" s="54" t="s">
        <v>161</v>
      </c>
      <c r="F234" s="54" t="s">
        <v>714</v>
      </c>
      <c r="G234" s="92" t="str">
        <f>IF(ISBLANK(Tableau3[[#This Row],[Points]]),"",RANK(Tableau3[[#This Row],[Points]],H:H))</f>
        <v/>
      </c>
      <c r="H234" s="37"/>
      <c r="I234" s="42"/>
      <c r="J234" s="93">
        <f>IF(ISBLANK(I234),,VLOOKUP(I234,Classement_points[],2,FALSE)*Paramètres!$M$4)</f>
        <v>0</v>
      </c>
      <c r="K234" s="58"/>
      <c r="L234" s="93">
        <f>IF(ISBLANK(K234),,VLOOKUP(K234,Classement_points[],2,FALSE)*Paramètres!$M$5)</f>
        <v>0</v>
      </c>
      <c r="M234" s="57"/>
      <c r="N234" s="93">
        <f>IF(ISBLANK(M234),,VLOOKUP(M234,Classement_points[],2,FALSE)*Paramètres!$M$6)</f>
        <v>0</v>
      </c>
      <c r="O234" s="94">
        <f t="shared" si="7"/>
        <v>0</v>
      </c>
      <c r="P234" s="90">
        <f>COUNTA(Tableau3[[#This Row],[Points]],Tableau3[[#This Row],[Clt2]],Tableau3[[#This Row],[Clt4]],Tableau3[[#This Row],[Clt6]])</f>
        <v>0</v>
      </c>
    </row>
    <row r="235" spans="1:16" x14ac:dyDescent="0.35">
      <c r="A235" s="91">
        <f t="shared" si="6"/>
        <v>169</v>
      </c>
      <c r="B235" s="37" t="s">
        <v>2006</v>
      </c>
      <c r="C235" s="37" t="s">
        <v>2000</v>
      </c>
      <c r="D235" s="37" t="s">
        <v>2007</v>
      </c>
      <c r="E235" s="52" t="s">
        <v>677</v>
      </c>
      <c r="F235" s="52" t="s">
        <v>648</v>
      </c>
      <c r="G235" s="92" t="str">
        <f>IF(ISBLANK(Tableau3[[#This Row],[Points]]),"",RANK(Tableau3[[#This Row],[Points]],H:H))</f>
        <v/>
      </c>
      <c r="H235" s="37"/>
      <c r="I235" s="42"/>
      <c r="J235" s="93">
        <f>IF(ISBLANK(I235),,VLOOKUP(I235,Classement_points[],2,FALSE)*Paramètres!$M$4)</f>
        <v>0</v>
      </c>
      <c r="K235" s="58"/>
      <c r="L235" s="93">
        <f>IF(ISBLANK(K235),,VLOOKUP(K235,Classement_points[],2,FALSE)*Paramètres!$M$5)</f>
        <v>0</v>
      </c>
      <c r="M235" s="57"/>
      <c r="N235" s="93">
        <f>IF(ISBLANK(M235),,VLOOKUP(M235,Classement_points[],2,FALSE)*Paramètres!$M$6)</f>
        <v>0</v>
      </c>
      <c r="O235" s="94">
        <f t="shared" si="7"/>
        <v>0</v>
      </c>
      <c r="P235" s="90">
        <f>COUNTA(Tableau3[[#This Row],[Points]],Tableau3[[#This Row],[Clt2]],Tableau3[[#This Row],[Clt4]],Tableau3[[#This Row],[Clt6]])</f>
        <v>0</v>
      </c>
    </row>
    <row r="236" spans="1:16" x14ac:dyDescent="0.35">
      <c r="A236" s="91">
        <f t="shared" si="6"/>
        <v>169</v>
      </c>
      <c r="B236" s="37" t="s">
        <v>1990</v>
      </c>
      <c r="C236" s="37" t="s">
        <v>230</v>
      </c>
      <c r="D236" s="37" t="s">
        <v>1991</v>
      </c>
      <c r="E236" s="52" t="s">
        <v>652</v>
      </c>
      <c r="F236" s="52" t="s">
        <v>648</v>
      </c>
      <c r="G236" s="92" t="str">
        <f>IF(ISBLANK(Tableau3[[#This Row],[Points]]),"",RANK(Tableau3[[#This Row],[Points]],H:H))</f>
        <v/>
      </c>
      <c r="H236" s="37"/>
      <c r="I236" s="42"/>
      <c r="J236" s="93">
        <f>IF(ISBLANK(I236),,VLOOKUP(I236,Classement_points[],2,FALSE)*Paramètres!$M$4)</f>
        <v>0</v>
      </c>
      <c r="K236" s="58"/>
      <c r="L236" s="93">
        <f>IF(ISBLANK(K236),,VLOOKUP(K236,Classement_points[],2,FALSE)*Paramètres!$M$5)</f>
        <v>0</v>
      </c>
      <c r="M236" s="57"/>
      <c r="N236" s="93">
        <f>IF(ISBLANK(M236),,VLOOKUP(M236,Classement_points[],2,FALSE)*Paramètres!$M$6)</f>
        <v>0</v>
      </c>
      <c r="O236" s="94">
        <f t="shared" si="7"/>
        <v>0</v>
      </c>
      <c r="P236" s="90">
        <f>COUNTA(Tableau3[[#This Row],[Points]],Tableau3[[#This Row],[Clt2]],Tableau3[[#This Row],[Clt4]],Tableau3[[#This Row],[Clt6]])</f>
        <v>0</v>
      </c>
    </row>
    <row r="237" spans="1:16" x14ac:dyDescent="0.35">
      <c r="A237" s="91">
        <f t="shared" si="6"/>
        <v>169</v>
      </c>
      <c r="B237" s="37" t="s">
        <v>4232</v>
      </c>
      <c r="C237" s="37" t="s">
        <v>4233</v>
      </c>
      <c r="D237" s="37" t="s">
        <v>4234</v>
      </c>
      <c r="E237" s="37" t="s">
        <v>3943</v>
      </c>
      <c r="F237" s="52" t="s">
        <v>2956</v>
      </c>
      <c r="G237" s="92" t="str">
        <f>IF(ISBLANK(Tableau3[[#This Row],[Points]]),"",RANK(Tableau3[[#This Row],[Points]],H:H))</f>
        <v/>
      </c>
      <c r="H237" s="37"/>
      <c r="I237" s="42"/>
      <c r="J237" s="93">
        <f>IF(ISBLANK(I237),,VLOOKUP(I237,Classement_points[],2,FALSE)*Paramètres!$M$4)</f>
        <v>0</v>
      </c>
      <c r="K237" s="58"/>
      <c r="L237" s="93">
        <f>IF(ISBLANK(K237),,VLOOKUP(K237,Classement_points[],2,FALSE)*Paramètres!$M$5)</f>
        <v>0</v>
      </c>
      <c r="M237" s="57"/>
      <c r="N237" s="93">
        <f>IF(ISBLANK(M237),,VLOOKUP(M237,Classement_points[],2,FALSE)*Paramètres!$M$6)</f>
        <v>0</v>
      </c>
      <c r="O237" s="94">
        <f t="shared" si="7"/>
        <v>0</v>
      </c>
      <c r="P237" s="90">
        <f>COUNTA(Tableau3[[#This Row],[Points]],Tableau3[[#This Row],[Clt2]],Tableau3[[#This Row],[Clt4]],Tableau3[[#This Row],[Clt6]])</f>
        <v>0</v>
      </c>
    </row>
    <row r="238" spans="1:16" x14ac:dyDescent="0.35">
      <c r="A238" s="91">
        <f t="shared" si="6"/>
        <v>169</v>
      </c>
      <c r="B238" s="37" t="s">
        <v>3264</v>
      </c>
      <c r="C238" s="37" t="s">
        <v>3265</v>
      </c>
      <c r="D238" s="37" t="s">
        <v>3266</v>
      </c>
      <c r="E238" s="37" t="s">
        <v>2943</v>
      </c>
      <c r="F238" s="52" t="s">
        <v>2957</v>
      </c>
      <c r="G238" s="92" t="str">
        <f>IF(ISBLANK(Tableau3[[#This Row],[Points]]),"",RANK(Tableau3[[#This Row],[Points]],H:H))</f>
        <v/>
      </c>
      <c r="H238" s="37"/>
      <c r="I238" s="42"/>
      <c r="J238" s="93">
        <f>IF(ISBLANK(I238),,VLOOKUP(I238,Classement_points[],2,FALSE)*Paramètres!$M$4)</f>
        <v>0</v>
      </c>
      <c r="K238" s="58"/>
      <c r="L238" s="93">
        <f>IF(ISBLANK(K238),,VLOOKUP(K238,Classement_points[],2,FALSE)*Paramètres!$M$5)</f>
        <v>0</v>
      </c>
      <c r="M238" s="57"/>
      <c r="N238" s="93">
        <f>IF(ISBLANK(M238),,VLOOKUP(M238,Classement_points[],2,FALSE)*Paramètres!$M$6)</f>
        <v>0</v>
      </c>
      <c r="O238" s="94">
        <f t="shared" si="7"/>
        <v>0</v>
      </c>
      <c r="P238" s="90">
        <f>COUNTA(Tableau3[[#This Row],[Points]],Tableau3[[#This Row],[Clt2]],Tableau3[[#This Row],[Clt4]],Tableau3[[#This Row],[Clt6]])</f>
        <v>0</v>
      </c>
    </row>
    <row r="239" spans="1:16" x14ac:dyDescent="0.35">
      <c r="A239" s="91">
        <f t="shared" si="6"/>
        <v>169</v>
      </c>
      <c r="B239" s="37" t="s">
        <v>4237</v>
      </c>
      <c r="C239" s="37" t="s">
        <v>4238</v>
      </c>
      <c r="D239" s="37" t="s">
        <v>4239</v>
      </c>
      <c r="E239" s="37" t="s">
        <v>4000</v>
      </c>
      <c r="F239" s="52" t="s">
        <v>2956</v>
      </c>
      <c r="G239" s="92" t="str">
        <f>IF(ISBLANK(Tableau3[[#This Row],[Points]]),"",RANK(Tableau3[[#This Row],[Points]],H:H))</f>
        <v/>
      </c>
      <c r="H239" s="37"/>
      <c r="I239" s="42"/>
      <c r="J239" s="93">
        <f>IF(ISBLANK(I239),,VLOOKUP(I239,Classement_points[],2,FALSE)*Paramètres!$M$4)</f>
        <v>0</v>
      </c>
      <c r="K239" s="58"/>
      <c r="L239" s="93">
        <f>IF(ISBLANK(K239),,VLOOKUP(K239,Classement_points[],2,FALSE)*Paramètres!$M$5)</f>
        <v>0</v>
      </c>
      <c r="M239" s="57"/>
      <c r="N239" s="93">
        <f>IF(ISBLANK(M239),,VLOOKUP(M239,Classement_points[],2,FALSE)*Paramètres!$M$6)</f>
        <v>0</v>
      </c>
      <c r="O239" s="94">
        <f t="shared" si="7"/>
        <v>0</v>
      </c>
      <c r="P239" s="90">
        <f>COUNTA(Tableau3[[#This Row],[Points]],Tableau3[[#This Row],[Clt2]],Tableau3[[#This Row],[Clt4]],Tableau3[[#This Row],[Clt6]])</f>
        <v>0</v>
      </c>
    </row>
    <row r="240" spans="1:16" x14ac:dyDescent="0.35">
      <c r="A240" s="91">
        <f t="shared" si="6"/>
        <v>169</v>
      </c>
      <c r="B240" s="37" t="s">
        <v>4182</v>
      </c>
      <c r="C240" s="37" t="s">
        <v>1059</v>
      </c>
      <c r="D240" s="37" t="s">
        <v>4183</v>
      </c>
      <c r="E240" s="37" t="s">
        <v>4017</v>
      </c>
      <c r="F240" s="52" t="s">
        <v>2956</v>
      </c>
      <c r="G240" s="92" t="str">
        <f>IF(ISBLANK(Tableau3[[#This Row],[Points]]),"",RANK(Tableau3[[#This Row],[Points]],H:H))</f>
        <v/>
      </c>
      <c r="H240" s="37"/>
      <c r="I240" s="42"/>
      <c r="J240" s="93">
        <f>IF(ISBLANK(I240),,VLOOKUP(I240,Classement_points[],2,FALSE)*Paramètres!$M$4)</f>
        <v>0</v>
      </c>
      <c r="K240" s="58"/>
      <c r="L240" s="93">
        <f>IF(ISBLANK(K240),,VLOOKUP(K240,Classement_points[],2,FALSE)*Paramètres!$M$5)</f>
        <v>0</v>
      </c>
      <c r="M240" s="57"/>
      <c r="N240" s="93">
        <f>IF(ISBLANK(M240),,VLOOKUP(M240,Classement_points[],2,FALSE)*Paramètres!$M$6)</f>
        <v>0</v>
      </c>
      <c r="O240" s="94">
        <f t="shared" si="7"/>
        <v>0</v>
      </c>
      <c r="P240" s="90">
        <f>COUNTA(Tableau3[[#This Row],[Points]],Tableau3[[#This Row],[Clt2]],Tableau3[[#This Row],[Clt4]],Tableau3[[#This Row],[Clt6]])</f>
        <v>0</v>
      </c>
    </row>
    <row r="241" spans="1:16" x14ac:dyDescent="0.35">
      <c r="A241" s="91">
        <f t="shared" si="6"/>
        <v>169</v>
      </c>
      <c r="B241" s="54" t="s">
        <v>1018</v>
      </c>
      <c r="C241" s="54" t="s">
        <v>1019</v>
      </c>
      <c r="D241" s="54" t="s">
        <v>1020</v>
      </c>
      <c r="E241" s="54" t="s">
        <v>28</v>
      </c>
      <c r="F241" s="54" t="s">
        <v>714</v>
      </c>
      <c r="G241" s="92" t="str">
        <f>IF(ISBLANK(Tableau3[[#This Row],[Points]]),"",RANK(Tableau3[[#This Row],[Points]],H:H))</f>
        <v/>
      </c>
      <c r="H241" s="37"/>
      <c r="I241" s="42"/>
      <c r="J241" s="93">
        <f>IF(ISBLANK(I241),,VLOOKUP(I241,Classement_points[],2,FALSE)*Paramètres!$M$4)</f>
        <v>0</v>
      </c>
      <c r="K241" s="58"/>
      <c r="L241" s="93">
        <f>IF(ISBLANK(K241),,VLOOKUP(K241,Classement_points[],2,FALSE)*Paramètres!$M$5)</f>
        <v>0</v>
      </c>
      <c r="M241" s="57"/>
      <c r="N241" s="93">
        <f>IF(ISBLANK(M241),,VLOOKUP(M241,Classement_points[],2,FALSE)*Paramètres!$M$6)</f>
        <v>0</v>
      </c>
      <c r="O241" s="94">
        <f t="shared" si="7"/>
        <v>0</v>
      </c>
      <c r="P241" s="90">
        <f>COUNTA(Tableau3[[#This Row],[Points]],Tableau3[[#This Row],[Clt2]],Tableau3[[#This Row],[Clt4]],Tableau3[[#This Row],[Clt6]])</f>
        <v>0</v>
      </c>
    </row>
    <row r="242" spans="1:16" x14ac:dyDescent="0.35">
      <c r="A242" s="91">
        <f t="shared" si="6"/>
        <v>169</v>
      </c>
      <c r="B242" s="37" t="s">
        <v>3247</v>
      </c>
      <c r="C242" s="37" t="s">
        <v>3248</v>
      </c>
      <c r="D242" s="37" t="s">
        <v>3249</v>
      </c>
      <c r="E242" s="37" t="s">
        <v>2955</v>
      </c>
      <c r="F242" s="52" t="s">
        <v>2957</v>
      </c>
      <c r="G242" s="92" t="str">
        <f>IF(ISBLANK(Tableau3[[#This Row],[Points]]),"",RANK(Tableau3[[#This Row],[Points]],H:H))</f>
        <v/>
      </c>
      <c r="H242" s="37"/>
      <c r="I242" s="42"/>
      <c r="J242" s="93">
        <f>IF(ISBLANK(I242),,VLOOKUP(I242,Classement_points[],2,FALSE)*Paramètres!$M$4)</f>
        <v>0</v>
      </c>
      <c r="K242" s="58"/>
      <c r="L242" s="93">
        <f>IF(ISBLANK(K242),,VLOOKUP(K242,Classement_points[],2,FALSE)*Paramètres!$M$5)</f>
        <v>0</v>
      </c>
      <c r="M242" s="57"/>
      <c r="N242" s="93">
        <f>IF(ISBLANK(M242),,VLOOKUP(M242,Classement_points[],2,FALSE)*Paramètres!$M$6)</f>
        <v>0</v>
      </c>
      <c r="O242" s="94">
        <f t="shared" si="7"/>
        <v>0</v>
      </c>
      <c r="P242" s="90">
        <f>COUNTA(Tableau3[[#This Row],[Points]],Tableau3[[#This Row],[Clt2]],Tableau3[[#This Row],[Clt4]],Tableau3[[#This Row],[Clt6]])</f>
        <v>0</v>
      </c>
    </row>
    <row r="243" spans="1:16" x14ac:dyDescent="0.35">
      <c r="A243" s="91">
        <f t="shared" si="6"/>
        <v>169</v>
      </c>
      <c r="B243" s="37" t="s">
        <v>4203</v>
      </c>
      <c r="C243" s="37" t="s">
        <v>4204</v>
      </c>
      <c r="D243" s="37" t="s">
        <v>4205</v>
      </c>
      <c r="E243" s="37" t="s">
        <v>4000</v>
      </c>
      <c r="F243" s="52" t="s">
        <v>2956</v>
      </c>
      <c r="G243" s="92" t="str">
        <f>IF(ISBLANK(Tableau3[[#This Row],[Points]]),"",RANK(Tableau3[[#This Row],[Points]],H:H))</f>
        <v/>
      </c>
      <c r="H243" s="37"/>
      <c r="I243" s="42"/>
      <c r="J243" s="93">
        <f>IF(ISBLANK(I243),,VLOOKUP(I243,Classement_points[],2,FALSE)*Paramètres!$M$4)</f>
        <v>0</v>
      </c>
      <c r="K243" s="58"/>
      <c r="L243" s="93">
        <f>IF(ISBLANK(K243),,VLOOKUP(K243,Classement_points[],2,FALSE)*Paramètres!$M$5)</f>
        <v>0</v>
      </c>
      <c r="M243" s="57"/>
      <c r="N243" s="93">
        <f>IF(ISBLANK(M243),,VLOOKUP(M243,Classement_points[],2,FALSE)*Paramètres!$M$6)</f>
        <v>0</v>
      </c>
      <c r="O243" s="94">
        <f t="shared" si="7"/>
        <v>0</v>
      </c>
      <c r="P243" s="90">
        <f>COUNTA(Tableau3[[#This Row],[Points]],Tableau3[[#This Row],[Clt2]],Tableau3[[#This Row],[Clt4]],Tableau3[[#This Row],[Clt6]])</f>
        <v>0</v>
      </c>
    </row>
    <row r="244" spans="1:16" x14ac:dyDescent="0.35">
      <c r="A244" s="91">
        <f t="shared" si="6"/>
        <v>169</v>
      </c>
      <c r="B244" s="37" t="s">
        <v>1908</v>
      </c>
      <c r="C244" s="37" t="s">
        <v>1909</v>
      </c>
      <c r="D244" s="37" t="s">
        <v>1910</v>
      </c>
      <c r="E244" s="52" t="s">
        <v>682</v>
      </c>
      <c r="F244" s="52" t="s">
        <v>648</v>
      </c>
      <c r="G244" s="92" t="str">
        <f>IF(ISBLANK(Tableau3[[#This Row],[Points]]),"",RANK(Tableau3[[#This Row],[Points]],H:H))</f>
        <v/>
      </c>
      <c r="H244" s="37"/>
      <c r="I244" s="42"/>
      <c r="J244" s="93">
        <f>IF(ISBLANK(I244),,VLOOKUP(I244,Classement_points[],2,FALSE)*Paramètres!$M$4)</f>
        <v>0</v>
      </c>
      <c r="K244" s="58"/>
      <c r="L244" s="93">
        <f>IF(ISBLANK(K244),,VLOOKUP(K244,Classement_points[],2,FALSE)*Paramètres!$M$5)</f>
        <v>0</v>
      </c>
      <c r="M244" s="57"/>
      <c r="N244" s="93">
        <f>IF(ISBLANK(M244),,VLOOKUP(M244,Classement_points[],2,FALSE)*Paramètres!$M$6)</f>
        <v>0</v>
      </c>
      <c r="O244" s="94">
        <f t="shared" si="7"/>
        <v>0</v>
      </c>
      <c r="P244" s="90">
        <f>COUNTA(Tableau3[[#This Row],[Points]],Tableau3[[#This Row],[Clt2]],Tableau3[[#This Row],[Clt4]],Tableau3[[#This Row],[Clt6]])</f>
        <v>0</v>
      </c>
    </row>
    <row r="245" spans="1:16" x14ac:dyDescent="0.35">
      <c r="A245" s="91">
        <f t="shared" si="6"/>
        <v>169</v>
      </c>
      <c r="B245" s="37" t="s">
        <v>3240</v>
      </c>
      <c r="C245" s="37" t="s">
        <v>3241</v>
      </c>
      <c r="D245" s="37" t="s">
        <v>3242</v>
      </c>
      <c r="E245" s="37" t="s">
        <v>2919</v>
      </c>
      <c r="F245" s="52" t="s">
        <v>2957</v>
      </c>
      <c r="G245" s="92" t="str">
        <f>IF(ISBLANK(Tableau3[[#This Row],[Points]]),"",RANK(Tableau3[[#This Row],[Points]],H:H))</f>
        <v/>
      </c>
      <c r="H245" s="37"/>
      <c r="I245" s="42"/>
      <c r="J245" s="93">
        <f>IF(ISBLANK(I245),,VLOOKUP(I245,Classement_points[],2,FALSE)*Paramètres!$M$4)</f>
        <v>0</v>
      </c>
      <c r="K245" s="58"/>
      <c r="L245" s="93">
        <f>IF(ISBLANK(K245),,VLOOKUP(K245,Classement_points[],2,FALSE)*Paramètres!$M$5)</f>
        <v>0</v>
      </c>
      <c r="M245" s="57"/>
      <c r="N245" s="93">
        <f>IF(ISBLANK(M245),,VLOOKUP(M245,Classement_points[],2,FALSE)*Paramètres!$M$6)</f>
        <v>0</v>
      </c>
      <c r="O245" s="94">
        <f t="shared" si="7"/>
        <v>0</v>
      </c>
      <c r="P245" s="90">
        <f>COUNTA(Tableau3[[#This Row],[Points]],Tableau3[[#This Row],[Clt2]],Tableau3[[#This Row],[Clt4]],Tableau3[[#This Row],[Clt6]])</f>
        <v>0</v>
      </c>
    </row>
    <row r="246" spans="1:16" x14ac:dyDescent="0.35">
      <c r="A246" s="91">
        <f t="shared" si="6"/>
        <v>169</v>
      </c>
      <c r="B246" s="37" t="s">
        <v>4202</v>
      </c>
      <c r="C246" s="37" t="s">
        <v>277</v>
      </c>
      <c r="D246" s="37" t="s">
        <v>3270</v>
      </c>
      <c r="E246" s="37" t="s">
        <v>3960</v>
      </c>
      <c r="F246" s="52" t="s">
        <v>2956</v>
      </c>
      <c r="G246" s="92" t="str">
        <f>IF(ISBLANK(Tableau3[[#This Row],[Points]]),"",RANK(Tableau3[[#This Row],[Points]],H:H))</f>
        <v/>
      </c>
      <c r="H246" s="37"/>
      <c r="I246" s="42"/>
      <c r="J246" s="93">
        <f>IF(ISBLANK(I246),,VLOOKUP(I246,Classement_points[],2,FALSE)*Paramètres!$M$4)</f>
        <v>0</v>
      </c>
      <c r="K246" s="58"/>
      <c r="L246" s="93">
        <f>IF(ISBLANK(K246),,VLOOKUP(K246,Classement_points[],2,FALSE)*Paramètres!$M$5)</f>
        <v>0</v>
      </c>
      <c r="M246" s="57"/>
      <c r="N246" s="93">
        <f>IF(ISBLANK(M246),,VLOOKUP(M246,Classement_points[],2,FALSE)*Paramètres!$M$6)</f>
        <v>0</v>
      </c>
      <c r="O246" s="94">
        <f t="shared" si="7"/>
        <v>0</v>
      </c>
      <c r="P246" s="90">
        <f>COUNTA(Tableau3[[#This Row],[Points]],Tableau3[[#This Row],[Clt2]],Tableau3[[#This Row],[Clt4]],Tableau3[[#This Row],[Clt6]])</f>
        <v>0</v>
      </c>
    </row>
    <row r="247" spans="1:16" x14ac:dyDescent="0.35">
      <c r="A247" s="91">
        <f t="shared" si="6"/>
        <v>169</v>
      </c>
      <c r="B247" s="54" t="s">
        <v>1039</v>
      </c>
      <c r="C247" s="54" t="s">
        <v>1040</v>
      </c>
      <c r="D247" s="54" t="s">
        <v>1041</v>
      </c>
      <c r="E247" s="54" t="s">
        <v>16</v>
      </c>
      <c r="F247" s="54" t="s">
        <v>714</v>
      </c>
      <c r="G247" s="92" t="str">
        <f>IF(ISBLANK(Tableau3[[#This Row],[Points]]),"",RANK(Tableau3[[#This Row],[Points]],H:H))</f>
        <v/>
      </c>
      <c r="H247" s="37"/>
      <c r="I247" s="42"/>
      <c r="J247" s="93">
        <f>IF(ISBLANK(I247),,VLOOKUP(I247,Classement_points[],2,FALSE)*Paramètres!$M$4)</f>
        <v>0</v>
      </c>
      <c r="K247" s="58"/>
      <c r="L247" s="93">
        <f>IF(ISBLANK(K247),,VLOOKUP(K247,Classement_points[],2,FALSE)*Paramètres!$M$5)</f>
        <v>0</v>
      </c>
      <c r="M247" s="57"/>
      <c r="N247" s="93">
        <f>IF(ISBLANK(M247),,VLOOKUP(M247,Classement_points[],2,FALSE)*Paramètres!$M$6)</f>
        <v>0</v>
      </c>
      <c r="O247" s="94">
        <f t="shared" si="7"/>
        <v>0</v>
      </c>
      <c r="P247" s="90">
        <f>COUNTA(Tableau3[[#This Row],[Points]],Tableau3[[#This Row],[Clt2]],Tableau3[[#This Row],[Clt4]],Tableau3[[#This Row],[Clt6]])</f>
        <v>0</v>
      </c>
    </row>
    <row r="248" spans="1:16" x14ac:dyDescent="0.35">
      <c r="A248" s="91">
        <f t="shared" si="6"/>
        <v>169</v>
      </c>
      <c r="B248" s="54" t="s">
        <v>1032</v>
      </c>
      <c r="C248" s="54" t="s">
        <v>1033</v>
      </c>
      <c r="D248" s="54" t="s">
        <v>1034</v>
      </c>
      <c r="E248" s="54" t="s">
        <v>16</v>
      </c>
      <c r="F248" s="54" t="s">
        <v>714</v>
      </c>
      <c r="G248" s="92" t="str">
        <f>IF(ISBLANK(Tableau3[[#This Row],[Points]]),"",RANK(Tableau3[[#This Row],[Points]],H:H))</f>
        <v/>
      </c>
      <c r="H248" s="37"/>
      <c r="I248" s="42"/>
      <c r="J248" s="93">
        <f>IF(ISBLANK(I248),,VLOOKUP(I248,Classement_points[],2,FALSE)*Paramètres!$M$4)</f>
        <v>0</v>
      </c>
      <c r="K248" s="58"/>
      <c r="L248" s="93">
        <f>IF(ISBLANK(K248),,VLOOKUP(K248,Classement_points[],2,FALSE)*Paramètres!$M$5)</f>
        <v>0</v>
      </c>
      <c r="M248" s="57"/>
      <c r="N248" s="93">
        <f>IF(ISBLANK(M248),,VLOOKUP(M248,Classement_points[],2,FALSE)*Paramètres!$M$6)</f>
        <v>0</v>
      </c>
      <c r="O248" s="94">
        <f t="shared" si="7"/>
        <v>0</v>
      </c>
      <c r="P248" s="90">
        <f>COUNTA(Tableau3[[#This Row],[Points]],Tableau3[[#This Row],[Clt2]],Tableau3[[#This Row],[Clt4]],Tableau3[[#This Row],[Clt6]])</f>
        <v>0</v>
      </c>
    </row>
    <row r="249" spans="1:16" x14ac:dyDescent="0.35">
      <c r="A249" s="91">
        <f t="shared" si="6"/>
        <v>169</v>
      </c>
      <c r="B249" s="54" t="s">
        <v>1001</v>
      </c>
      <c r="C249" s="54" t="s">
        <v>1002</v>
      </c>
      <c r="D249" s="54" t="s">
        <v>1003</v>
      </c>
      <c r="E249" s="54" t="s">
        <v>161</v>
      </c>
      <c r="F249" s="54" t="s">
        <v>714</v>
      </c>
      <c r="G249" s="92" t="str">
        <f>IF(ISBLANK(Tableau3[[#This Row],[Points]]),"",RANK(Tableau3[[#This Row],[Points]],H:H))</f>
        <v/>
      </c>
      <c r="H249" s="37"/>
      <c r="I249" s="42"/>
      <c r="J249" s="93">
        <f>IF(ISBLANK(I249),,VLOOKUP(I249,Classement_points[],2,FALSE)*Paramètres!$M$4)</f>
        <v>0</v>
      </c>
      <c r="K249" s="58"/>
      <c r="L249" s="93">
        <f>IF(ISBLANK(K249),,VLOOKUP(K249,Classement_points[],2,FALSE)*Paramètres!$M$5)</f>
        <v>0</v>
      </c>
      <c r="M249" s="57"/>
      <c r="N249" s="93">
        <f>IF(ISBLANK(M249),,VLOOKUP(M249,Classement_points[],2,FALSE)*Paramètres!$M$6)</f>
        <v>0</v>
      </c>
      <c r="O249" s="94">
        <f t="shared" si="7"/>
        <v>0</v>
      </c>
      <c r="P249" s="90">
        <f>COUNTA(Tableau3[[#This Row],[Points]],Tableau3[[#This Row],[Clt2]],Tableau3[[#This Row],[Clt4]],Tableau3[[#This Row],[Clt6]])</f>
        <v>0</v>
      </c>
    </row>
    <row r="250" spans="1:16" x14ac:dyDescent="0.35">
      <c r="A250" s="91">
        <f t="shared" si="6"/>
        <v>169</v>
      </c>
      <c r="B250" s="37" t="s">
        <v>3306</v>
      </c>
      <c r="C250" s="37" t="s">
        <v>2798</v>
      </c>
      <c r="D250" s="37" t="s">
        <v>3307</v>
      </c>
      <c r="E250" s="37" t="s">
        <v>2941</v>
      </c>
      <c r="F250" s="52" t="s">
        <v>2957</v>
      </c>
      <c r="G250" s="92" t="str">
        <f>IF(ISBLANK(Tableau3[[#This Row],[Points]]),"",RANK(Tableau3[[#This Row],[Points]],H:H))</f>
        <v/>
      </c>
      <c r="H250" s="37"/>
      <c r="I250" s="42"/>
      <c r="J250" s="93">
        <f>IF(ISBLANK(I250),,VLOOKUP(I250,Classement_points[],2,FALSE)*Paramètres!$M$4)</f>
        <v>0</v>
      </c>
      <c r="K250" s="58"/>
      <c r="L250" s="93">
        <f>IF(ISBLANK(K250),,VLOOKUP(K250,Classement_points[],2,FALSE)*Paramètres!$M$5)</f>
        <v>0</v>
      </c>
      <c r="M250" s="57"/>
      <c r="N250" s="93">
        <f>IF(ISBLANK(M250),,VLOOKUP(M250,Classement_points[],2,FALSE)*Paramètres!$M$6)</f>
        <v>0</v>
      </c>
      <c r="O250" s="94">
        <f t="shared" si="7"/>
        <v>0</v>
      </c>
      <c r="P250" s="90">
        <f>COUNTA(Tableau3[[#This Row],[Points]],Tableau3[[#This Row],[Clt2]],Tableau3[[#This Row],[Clt4]],Tableau3[[#This Row],[Clt6]])</f>
        <v>0</v>
      </c>
    </row>
    <row r="251" spans="1:16" x14ac:dyDescent="0.35">
      <c r="A251" s="91">
        <f t="shared" si="6"/>
        <v>169</v>
      </c>
      <c r="B251" s="37" t="s">
        <v>4425</v>
      </c>
      <c r="C251" s="37" t="s">
        <v>4426</v>
      </c>
      <c r="D251" s="37" t="s">
        <v>4427</v>
      </c>
      <c r="E251" s="37" t="s">
        <v>3936</v>
      </c>
      <c r="F251" s="52" t="s">
        <v>2956</v>
      </c>
      <c r="G251" s="92" t="str">
        <f>IF(ISBLANK(Tableau3[[#This Row],[Points]]),"",RANK(Tableau3[[#This Row],[Points]],H:H))</f>
        <v/>
      </c>
      <c r="H251" s="37"/>
      <c r="I251" s="42"/>
      <c r="J251" s="93">
        <f>IF(ISBLANK(I251),,VLOOKUP(I251,Classement_points[],2,FALSE)*Paramètres!$M$4)</f>
        <v>0</v>
      </c>
      <c r="K251" s="58"/>
      <c r="L251" s="93">
        <f>IF(ISBLANK(K251),,VLOOKUP(K251,Classement_points[],2,FALSE)*Paramètres!$M$5)</f>
        <v>0</v>
      </c>
      <c r="M251" s="57"/>
      <c r="N251" s="93">
        <f>IF(ISBLANK(M251),,VLOOKUP(M251,Classement_points[],2,FALSE)*Paramètres!$M$6)</f>
        <v>0</v>
      </c>
      <c r="O251" s="94">
        <f t="shared" si="7"/>
        <v>0</v>
      </c>
      <c r="P251" s="90">
        <f>COUNTA(Tableau3[[#This Row],[Points]],Tableau3[[#This Row],[Clt2]],Tableau3[[#This Row],[Clt4]],Tableau3[[#This Row],[Clt6]])</f>
        <v>0</v>
      </c>
    </row>
    <row r="252" spans="1:16" x14ac:dyDescent="0.35">
      <c r="A252" s="91">
        <f t="shared" si="6"/>
        <v>169</v>
      </c>
      <c r="B252" s="37" t="s">
        <v>3236</v>
      </c>
      <c r="C252" s="37" t="s">
        <v>323</v>
      </c>
      <c r="D252" s="37" t="s">
        <v>3237</v>
      </c>
      <c r="E252" s="37" t="s">
        <v>2947</v>
      </c>
      <c r="F252" s="52" t="s">
        <v>2957</v>
      </c>
      <c r="G252" s="92" t="str">
        <f>IF(ISBLANK(Tableau3[[#This Row],[Points]]),"",RANK(Tableau3[[#This Row],[Points]],H:H))</f>
        <v/>
      </c>
      <c r="H252" s="37"/>
      <c r="I252" s="42"/>
      <c r="J252" s="93">
        <f>IF(ISBLANK(I252),,VLOOKUP(I252,Classement_points[],2,FALSE)*Paramètres!$M$4)</f>
        <v>0</v>
      </c>
      <c r="K252" s="58"/>
      <c r="L252" s="93">
        <f>IF(ISBLANK(K252),,VLOOKUP(K252,Classement_points[],2,FALSE)*Paramètres!$M$5)</f>
        <v>0</v>
      </c>
      <c r="M252" s="57"/>
      <c r="N252" s="93">
        <f>IF(ISBLANK(M252),,VLOOKUP(M252,Classement_points[],2,FALSE)*Paramètres!$M$6)</f>
        <v>0</v>
      </c>
      <c r="O252" s="94">
        <f t="shared" si="7"/>
        <v>0</v>
      </c>
      <c r="P252" s="90">
        <f>COUNTA(Tableau3[[#This Row],[Points]],Tableau3[[#This Row],[Clt2]],Tableau3[[#This Row],[Clt4]],Tableau3[[#This Row],[Clt6]])</f>
        <v>0</v>
      </c>
    </row>
    <row r="253" spans="1:16" x14ac:dyDescent="0.35">
      <c r="A253" s="91">
        <f t="shared" si="6"/>
        <v>169</v>
      </c>
      <c r="B253" s="37" t="s">
        <v>4437</v>
      </c>
      <c r="C253" s="37" t="s">
        <v>4438</v>
      </c>
      <c r="D253" s="37" t="s">
        <v>4439</v>
      </c>
      <c r="E253" s="37" t="s">
        <v>4440</v>
      </c>
      <c r="F253" s="52" t="s">
        <v>2956</v>
      </c>
      <c r="G253" s="92" t="str">
        <f>IF(ISBLANK(Tableau3[[#This Row],[Points]]),"",RANK(Tableau3[[#This Row],[Points]],H:H))</f>
        <v/>
      </c>
      <c r="H253" s="37"/>
      <c r="I253" s="42"/>
      <c r="J253" s="93">
        <f>IF(ISBLANK(I253),,VLOOKUP(I253,Classement_points[],2,FALSE)*Paramètres!$M$4)</f>
        <v>0</v>
      </c>
      <c r="K253" s="58"/>
      <c r="L253" s="93">
        <f>IF(ISBLANK(K253),,VLOOKUP(K253,Classement_points[],2,FALSE)*Paramètres!$M$5)</f>
        <v>0</v>
      </c>
      <c r="M253" s="57"/>
      <c r="N253" s="93">
        <f>IF(ISBLANK(M253),,VLOOKUP(M253,Classement_points[],2,FALSE)*Paramètres!$M$6)</f>
        <v>0</v>
      </c>
      <c r="O253" s="94">
        <f t="shared" si="7"/>
        <v>0</v>
      </c>
      <c r="P253" s="90">
        <f>COUNTA(Tableau3[[#This Row],[Points]],Tableau3[[#This Row],[Clt2]],Tableau3[[#This Row],[Clt4]],Tableau3[[#This Row],[Clt6]])</f>
        <v>0</v>
      </c>
    </row>
    <row r="254" spans="1:16" x14ac:dyDescent="0.35">
      <c r="A254" s="91">
        <f t="shared" si="6"/>
        <v>169</v>
      </c>
      <c r="B254" s="37" t="s">
        <v>2045</v>
      </c>
      <c r="C254" s="37" t="s">
        <v>2046</v>
      </c>
      <c r="D254" s="37" t="s">
        <v>2047</v>
      </c>
      <c r="E254" s="52" t="s">
        <v>693</v>
      </c>
      <c r="F254" s="52" t="s">
        <v>648</v>
      </c>
      <c r="G254" s="92" t="str">
        <f>IF(ISBLANK(Tableau3[[#This Row],[Points]]),"",RANK(Tableau3[[#This Row],[Points]],H:H))</f>
        <v/>
      </c>
      <c r="H254" s="37"/>
      <c r="I254" s="42"/>
      <c r="J254" s="93">
        <f>IF(ISBLANK(I254),,VLOOKUP(I254,Classement_points[],2,FALSE)*Paramètres!$M$4)</f>
        <v>0</v>
      </c>
      <c r="K254" s="58"/>
      <c r="L254" s="93">
        <f>IF(ISBLANK(K254),,VLOOKUP(K254,Classement_points[],2,FALSE)*Paramètres!$M$5)</f>
        <v>0</v>
      </c>
      <c r="M254" s="57"/>
      <c r="N254" s="93">
        <f>IF(ISBLANK(M254),,VLOOKUP(M254,Classement_points[],2,FALSE)*Paramètres!$M$6)</f>
        <v>0</v>
      </c>
      <c r="O254" s="94">
        <f t="shared" si="7"/>
        <v>0</v>
      </c>
      <c r="P254" s="90">
        <f>COUNTA(Tableau3[[#This Row],[Points]],Tableau3[[#This Row],[Clt2]],Tableau3[[#This Row],[Clt4]],Tableau3[[#This Row],[Clt6]])</f>
        <v>0</v>
      </c>
    </row>
    <row r="255" spans="1:16" x14ac:dyDescent="0.35">
      <c r="A255" s="91">
        <f t="shared" si="6"/>
        <v>169</v>
      </c>
      <c r="B255" s="37" t="s">
        <v>2061</v>
      </c>
      <c r="C255" s="37" t="s">
        <v>2062</v>
      </c>
      <c r="D255" s="37" t="s">
        <v>2063</v>
      </c>
      <c r="E255" s="52" t="s">
        <v>650</v>
      </c>
      <c r="F255" s="52" t="s">
        <v>648</v>
      </c>
      <c r="G255" s="92" t="str">
        <f>IF(ISBLANK(Tableau3[[#This Row],[Points]]),"",RANK(Tableau3[[#This Row],[Points]],H:H))</f>
        <v/>
      </c>
      <c r="H255" s="37"/>
      <c r="I255" s="42"/>
      <c r="J255" s="93">
        <f>IF(ISBLANK(I255),,VLOOKUP(I255,Classement_points[],2,FALSE)*Paramètres!$M$4)</f>
        <v>0</v>
      </c>
      <c r="K255" s="58"/>
      <c r="L255" s="93">
        <f>IF(ISBLANK(K255),,VLOOKUP(K255,Classement_points[],2,FALSE)*Paramètres!$M$5)</f>
        <v>0</v>
      </c>
      <c r="M255" s="57"/>
      <c r="N255" s="93">
        <f>IF(ISBLANK(M255),,VLOOKUP(M255,Classement_points[],2,FALSE)*Paramètres!$M$6)</f>
        <v>0</v>
      </c>
      <c r="O255" s="94">
        <f t="shared" si="7"/>
        <v>0</v>
      </c>
      <c r="P255" s="90">
        <f>COUNTA(Tableau3[[#This Row],[Points]],Tableau3[[#This Row],[Clt2]],Tableau3[[#This Row],[Clt4]],Tableau3[[#This Row],[Clt6]])</f>
        <v>0</v>
      </c>
    </row>
    <row r="256" spans="1:16" x14ac:dyDescent="0.35">
      <c r="A256" s="91">
        <f t="shared" si="6"/>
        <v>169</v>
      </c>
      <c r="B256" s="37" t="s">
        <v>4256</v>
      </c>
      <c r="C256" s="37" t="s">
        <v>4241</v>
      </c>
      <c r="D256" s="37" t="s">
        <v>4257</v>
      </c>
      <c r="E256" s="37" t="s">
        <v>3998</v>
      </c>
      <c r="F256" s="52" t="s">
        <v>2956</v>
      </c>
      <c r="G256" s="92" t="str">
        <f>IF(ISBLANK(Tableau3[[#This Row],[Points]]),"",RANK(Tableau3[[#This Row],[Points]],H:H))</f>
        <v/>
      </c>
      <c r="H256" s="37"/>
      <c r="I256" s="42"/>
      <c r="J256" s="93">
        <f>IF(ISBLANK(I256),,VLOOKUP(I256,Classement_points[],2,FALSE)*Paramètres!$M$4)</f>
        <v>0</v>
      </c>
      <c r="K256" s="58"/>
      <c r="L256" s="93">
        <f>IF(ISBLANK(K256),,VLOOKUP(K256,Classement_points[],2,FALSE)*Paramètres!$M$5)</f>
        <v>0</v>
      </c>
      <c r="M256" s="57"/>
      <c r="N256" s="93">
        <f>IF(ISBLANK(M256),,VLOOKUP(M256,Classement_points[],2,FALSE)*Paramètres!$M$6)</f>
        <v>0</v>
      </c>
      <c r="O256" s="94">
        <f t="shared" si="7"/>
        <v>0</v>
      </c>
      <c r="P256" s="90">
        <f>COUNTA(Tableau3[[#This Row],[Points]],Tableau3[[#This Row],[Clt2]],Tableau3[[#This Row],[Clt4]],Tableau3[[#This Row],[Clt6]])</f>
        <v>0</v>
      </c>
    </row>
  </sheetData>
  <sheetProtection sheet="1" objects="1" scenarios="1"/>
  <sortState xmlns:xlrd2="http://schemas.microsoft.com/office/spreadsheetml/2017/richdata2" ref="B5:P71">
    <sortCondition descending="1" ref="O7:O71"/>
  </sortState>
  <mergeCells count="18">
    <mergeCell ref="F1:F3"/>
    <mergeCell ref="B1:B3"/>
    <mergeCell ref="C1:D3"/>
    <mergeCell ref="E1:E3"/>
    <mergeCell ref="G1:H1"/>
    <mergeCell ref="I1:J1"/>
    <mergeCell ref="K1:L1"/>
    <mergeCell ref="M1:N1"/>
    <mergeCell ref="G3:H3"/>
    <mergeCell ref="O1:P1"/>
    <mergeCell ref="G2:H2"/>
    <mergeCell ref="I2:J2"/>
    <mergeCell ref="K2:L2"/>
    <mergeCell ref="M2:N2"/>
    <mergeCell ref="I3:J3"/>
    <mergeCell ref="K3:L3"/>
    <mergeCell ref="M3:N3"/>
    <mergeCell ref="O2:P3"/>
  </mergeCells>
  <dataValidations count="2">
    <dataValidation type="list" allowBlank="1" showInputMessage="1" sqref="B5:B71" xr:uid="{00000000-0002-0000-0300-000000000000}">
      <formula1>IF(B5&lt;&gt;"",OFFSET(F_licences,MATCH(B5&amp;"*",F_licences,0)-1,,COUNTIF(F_licences,B5&amp;"*"),1),F_licences)</formula1>
    </dataValidation>
    <dataValidation type="list" allowBlank="1" showInputMessage="1" showErrorMessage="1" sqref="E5:F71" xr:uid="{00000000-0002-0000-0300-000001000000}">
      <formula1>liste_clubs</formula1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&amp;C&amp;"Calibri"&amp;11&amp;K000000Page &amp;P_x000D_&amp;1#&amp;"Calibri"&amp;10&amp;K0078D7C1 - Interne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4"/>
  <dimension ref="A1:P346"/>
  <sheetViews>
    <sheetView showGridLines="0" topLeftCell="A325" workbookViewId="0">
      <selection activeCell="M219" sqref="M219"/>
    </sheetView>
  </sheetViews>
  <sheetFormatPr baseColWidth="10" defaultColWidth="11" defaultRowHeight="14.5" x14ac:dyDescent="0.35"/>
  <cols>
    <col min="1" max="1" width="11.08984375" style="22" customWidth="1"/>
    <col min="2" max="2" width="22.08984375" style="22" bestFit="1" customWidth="1"/>
    <col min="3" max="3" width="14.81640625" style="22" bestFit="1" customWidth="1"/>
    <col min="4" max="4" width="22" style="22" bestFit="1" customWidth="1"/>
    <col min="5" max="5" width="44.81640625" style="22" bestFit="1" customWidth="1"/>
    <col min="6" max="6" width="7.36328125" style="22" customWidth="1"/>
    <col min="7" max="7" width="5.08984375" style="22" customWidth="1"/>
    <col min="8" max="8" width="8.08984375" style="22" customWidth="1"/>
    <col min="9" max="9" width="6.08984375" style="22" customWidth="1"/>
    <col min="10" max="10" width="9.08984375" style="22" customWidth="1"/>
    <col min="11" max="11" width="6.08984375" style="22" customWidth="1"/>
    <col min="12" max="12" width="9.08984375" style="22" customWidth="1"/>
    <col min="13" max="13" width="6.08984375" style="22" customWidth="1"/>
    <col min="14" max="14" width="9.08984375" style="22" customWidth="1"/>
    <col min="15" max="15" width="11.36328125" style="22" customWidth="1"/>
    <col min="16" max="16" width="19" style="22" customWidth="1"/>
    <col min="17" max="16384" width="11" style="22"/>
  </cols>
  <sheetData>
    <row r="1" spans="1:16" ht="32.25" customHeight="1" x14ac:dyDescent="0.35">
      <c r="B1" s="126"/>
      <c r="C1" s="129" t="s">
        <v>159</v>
      </c>
      <c r="D1" s="129"/>
      <c r="E1" s="123"/>
      <c r="F1" s="123"/>
      <c r="G1" s="120">
        <f>IF(Paramètres!J3&lt;&gt;"",Paramètres!J3,"")</f>
        <v>45732</v>
      </c>
      <c r="H1" s="120"/>
      <c r="I1" s="120" t="str">
        <f>IF(Paramètres!J4&lt;&gt;"",Paramètres!J4,"")</f>
        <v>22 &amp; 23/03/2025</v>
      </c>
      <c r="J1" s="120"/>
      <c r="K1" s="120">
        <f>IF(Paramètres!J5&lt;&gt;"",Paramètres!J5,"")</f>
        <v>45795</v>
      </c>
      <c r="L1" s="120"/>
      <c r="M1" s="120">
        <f>IF(Paramètres!J6&lt;&gt;"",Paramètres!J6,"")</f>
        <v>45830</v>
      </c>
      <c r="N1" s="120"/>
      <c r="O1" s="119"/>
      <c r="P1" s="119"/>
    </row>
    <row r="2" spans="1:16" ht="32.25" customHeight="1" x14ac:dyDescent="0.35">
      <c r="B2" s="127"/>
      <c r="C2" s="130"/>
      <c r="D2" s="130"/>
      <c r="E2" s="124"/>
      <c r="F2" s="124"/>
      <c r="G2" s="114" t="str">
        <f>IF(Paramètres!K3&lt;&gt;"",Paramètres!K3,"")</f>
        <v>Class Triathlon</v>
      </c>
      <c r="H2" s="115"/>
      <c r="I2" s="114" t="str">
        <f>IF(Paramètres!K4&lt;&gt;"",Paramètres!K4,"")</f>
        <v>Duathlon</v>
      </c>
      <c r="J2" s="115"/>
      <c r="K2" s="114" t="str">
        <f>IF(Paramètres!K5&lt;&gt;"",Paramètres!K5,"")</f>
        <v>Triathlon</v>
      </c>
      <c r="L2" s="115"/>
      <c r="M2" s="114" t="str">
        <f>IF(Paramètres!K6&lt;&gt;"",Paramètres!K6,"")</f>
        <v>Aquathlon</v>
      </c>
      <c r="N2" s="115"/>
      <c r="O2" s="122" t="s">
        <v>0</v>
      </c>
      <c r="P2" s="122"/>
    </row>
    <row r="3" spans="1:16" ht="44.25" customHeight="1" x14ac:dyDescent="0.35">
      <c r="B3" s="128"/>
      <c r="C3" s="131"/>
      <c r="D3" s="131"/>
      <c r="E3" s="125"/>
      <c r="F3" s="125"/>
      <c r="G3" s="117" t="str">
        <f>IF(G1&lt;&gt;"",Paramètres!L3,"")</f>
        <v>Espace tri</v>
      </c>
      <c r="H3" s="118"/>
      <c r="I3" s="117" t="str">
        <f>IF(I1&lt;&gt;"",Paramètres!L4,"")</f>
        <v>Liffré (35)</v>
      </c>
      <c r="J3" s="118"/>
      <c r="K3" s="117" t="str">
        <f>IF(K1&lt;&gt;"",Paramètres!L5,"")</f>
        <v>Pontivy (56)</v>
      </c>
      <c r="L3" s="118"/>
      <c r="M3" s="117" t="str">
        <f>IF(M1&lt;&gt;"",Paramètres!L6,"")</f>
        <v>Vendôme (41)</v>
      </c>
      <c r="N3" s="118"/>
      <c r="O3" s="122"/>
      <c r="P3" s="122"/>
    </row>
    <row r="4" spans="1:16" ht="38.25" customHeight="1" thickBot="1" x14ac:dyDescent="0.4">
      <c r="A4" s="36" t="s">
        <v>5060</v>
      </c>
      <c r="B4" s="16" t="s">
        <v>154</v>
      </c>
      <c r="C4" s="16" t="s">
        <v>1</v>
      </c>
      <c r="D4" s="16" t="s">
        <v>45</v>
      </c>
      <c r="E4" s="16" t="s">
        <v>2</v>
      </c>
      <c r="F4" s="16" t="s">
        <v>725</v>
      </c>
      <c r="G4" s="17" t="s">
        <v>3</v>
      </c>
      <c r="H4" s="18" t="s">
        <v>4</v>
      </c>
      <c r="I4" s="17" t="s">
        <v>5061</v>
      </c>
      <c r="J4" s="19" t="s">
        <v>5062</v>
      </c>
      <c r="K4" s="20" t="s">
        <v>5063</v>
      </c>
      <c r="L4" s="19" t="s">
        <v>5064</v>
      </c>
      <c r="M4" s="17" t="s">
        <v>5065</v>
      </c>
      <c r="N4" s="19" t="s">
        <v>5066</v>
      </c>
      <c r="O4" s="21" t="s">
        <v>5</v>
      </c>
      <c r="P4" s="34" t="s">
        <v>208</v>
      </c>
    </row>
    <row r="5" spans="1:16" ht="15" thickTop="1" x14ac:dyDescent="0.35">
      <c r="A5" s="91">
        <f t="shared" ref="A5:A68" si="0">RANK(O5,O:O)</f>
        <v>2</v>
      </c>
      <c r="B5" s="37" t="s">
        <v>3436</v>
      </c>
      <c r="C5" s="37" t="s">
        <v>3437</v>
      </c>
      <c r="D5" s="37" t="s">
        <v>276</v>
      </c>
      <c r="E5" s="37" t="s">
        <v>2937</v>
      </c>
      <c r="F5" s="52" t="s">
        <v>2957</v>
      </c>
      <c r="G5" s="92">
        <f>IF(ISBLANK(Tableau4[[#This Row],[Points]]),"",RANK(Tableau4[[#This Row],[Points]],H:H))</f>
        <v>1</v>
      </c>
      <c r="H5" s="37">
        <v>175</v>
      </c>
      <c r="I5" s="40">
        <v>3</v>
      </c>
      <c r="J5" s="93">
        <f>IF(ISBLANK(I5),,VLOOKUP(I5,Classement_points[],2,FALSE)*Paramètres!$M$4)</f>
        <v>97.5</v>
      </c>
      <c r="K5" s="58">
        <v>1</v>
      </c>
      <c r="L5" s="93">
        <f>IF(ISBLANK(K5),,VLOOKUP(K5,Classement_points[],2,FALSE)*Paramètres!$M$5)</f>
        <v>200</v>
      </c>
      <c r="M5" s="57">
        <v>4</v>
      </c>
      <c r="N5" s="93">
        <f>IF(ISBLANK(M5),,VLOOKUP(M5,Classement_points[],2,FALSE)*Paramètres!$M$6)</f>
        <v>82.5</v>
      </c>
      <c r="O5" s="89">
        <f t="shared" ref="O5:O68" si="1">H5+J5+L5+N5</f>
        <v>555</v>
      </c>
      <c r="P5" s="90">
        <f>COUNTA(Tableau4[[#This Row],[Points]],Tableau4[[#This Row],[Clt2]],Tableau4[[#This Row],[Clt4]],Tableau4[[#This Row],[Clt6]])</f>
        <v>4</v>
      </c>
    </row>
    <row r="6" spans="1:16" x14ac:dyDescent="0.35">
      <c r="A6" s="91">
        <f t="shared" si="0"/>
        <v>1</v>
      </c>
      <c r="B6" s="37" t="s">
        <v>1871</v>
      </c>
      <c r="C6" s="37" t="s">
        <v>62</v>
      </c>
      <c r="D6" s="37" t="s">
        <v>1598</v>
      </c>
      <c r="E6" s="37" t="s">
        <v>653</v>
      </c>
      <c r="F6" s="52" t="s">
        <v>648</v>
      </c>
      <c r="G6" s="92">
        <f>IF(ISBLANK(Tableau4[[#This Row],[Points]]),"",RANK(Tableau4[[#This Row],[Points]],H:H))</f>
        <v>5</v>
      </c>
      <c r="H6" s="37">
        <v>160</v>
      </c>
      <c r="I6" s="40">
        <v>1</v>
      </c>
      <c r="J6" s="88">
        <f>IF(ISBLANK(I6),,VLOOKUP(I6,Classement_points[],2,FALSE)*Paramètres!$M$4)</f>
        <v>150</v>
      </c>
      <c r="K6" s="41">
        <v>2</v>
      </c>
      <c r="L6" s="88">
        <f>IF(ISBLANK(K6),,VLOOKUP(K6,Classement_points[],2,FALSE)*Paramètres!$M$5)</f>
        <v>160</v>
      </c>
      <c r="M6" s="42">
        <v>2</v>
      </c>
      <c r="N6" s="88">
        <f>IF(ISBLANK(M6),,VLOOKUP(M6,Classement_points[],2,FALSE)*Paramètres!$M$6)</f>
        <v>120</v>
      </c>
      <c r="O6" s="89">
        <f t="shared" si="1"/>
        <v>590</v>
      </c>
      <c r="P6" s="90">
        <f>COUNTA(Tableau4[[#This Row],[Points]],Tableau4[[#This Row],[Clt2]],Tableau4[[#This Row],[Clt4]],Tableau4[[#This Row],[Clt6]])</f>
        <v>4</v>
      </c>
    </row>
    <row r="7" spans="1:16" x14ac:dyDescent="0.35">
      <c r="A7" s="91">
        <f t="shared" si="0"/>
        <v>3</v>
      </c>
      <c r="B7" s="54" t="s">
        <v>980</v>
      </c>
      <c r="C7" s="54" t="s">
        <v>115</v>
      </c>
      <c r="D7" s="54" t="s">
        <v>303</v>
      </c>
      <c r="E7" s="54" t="s">
        <v>40</v>
      </c>
      <c r="F7" s="54" t="s">
        <v>714</v>
      </c>
      <c r="G7" s="92">
        <f>IF(ISBLANK(Tableau4[[#This Row],[Points]]),"",RANK(Tableau4[[#This Row],[Points]],H:H))</f>
        <v>2</v>
      </c>
      <c r="H7" s="37">
        <v>170</v>
      </c>
      <c r="I7" s="40">
        <v>2</v>
      </c>
      <c r="J7" s="88">
        <f>IF(ISBLANK(I7),,VLOOKUP(I7,Classement_points[],2,FALSE)*Paramètres!$M$4)</f>
        <v>120</v>
      </c>
      <c r="K7" s="41">
        <v>4</v>
      </c>
      <c r="L7" s="88">
        <f>IF(ISBLANK(K7),,VLOOKUP(K7,Classement_points[],2,FALSE)*Paramètres!$M$5)</f>
        <v>110</v>
      </c>
      <c r="M7" s="42">
        <v>1</v>
      </c>
      <c r="N7" s="88">
        <f>IF(ISBLANK(M7),,VLOOKUP(M7,Classement_points[],2,FALSE)*Paramètres!$M$6)</f>
        <v>150</v>
      </c>
      <c r="O7" s="89">
        <f t="shared" si="1"/>
        <v>550</v>
      </c>
      <c r="P7" s="90">
        <f>COUNTA(Tableau4[[#This Row],[Points]],Tableau4[[#This Row],[Clt2]],Tableau4[[#This Row],[Clt4]],Tableau4[[#This Row],[Clt6]])</f>
        <v>4</v>
      </c>
    </row>
    <row r="8" spans="1:16" x14ac:dyDescent="0.35">
      <c r="A8" s="91">
        <f t="shared" si="0"/>
        <v>4</v>
      </c>
      <c r="B8" s="54" t="s">
        <v>521</v>
      </c>
      <c r="C8" s="54" t="s">
        <v>62</v>
      </c>
      <c r="D8" s="54" t="s">
        <v>270</v>
      </c>
      <c r="E8" s="54" t="s">
        <v>40</v>
      </c>
      <c r="F8" s="54" t="s">
        <v>714</v>
      </c>
      <c r="G8" s="92">
        <f>IF(ISBLANK(Tableau4[[#This Row],[Points]]),"",RANK(Tableau4[[#This Row],[Points]],H:H))</f>
        <v>3</v>
      </c>
      <c r="H8" s="37">
        <v>168</v>
      </c>
      <c r="I8" s="40">
        <v>4</v>
      </c>
      <c r="J8" s="88">
        <f>IF(ISBLANK(I8),,VLOOKUP(I8,Classement_points[],2,FALSE)*Paramètres!$M$4)</f>
        <v>82.5</v>
      </c>
      <c r="K8" s="41">
        <v>3</v>
      </c>
      <c r="L8" s="88">
        <f>IF(ISBLANK(K8),,VLOOKUP(K8,Classement_points[],2,FALSE)*Paramètres!$M$5)</f>
        <v>130</v>
      </c>
      <c r="M8" s="42">
        <v>5</v>
      </c>
      <c r="N8" s="88">
        <f>IF(ISBLANK(M8),,VLOOKUP(M8,Classement_points[],2,FALSE)*Paramètres!$M$6)</f>
        <v>75</v>
      </c>
      <c r="O8" s="89">
        <f t="shared" si="1"/>
        <v>455.5</v>
      </c>
      <c r="P8" s="90">
        <f>COUNTA(Tableau4[[#This Row],[Points]],Tableau4[[#This Row],[Clt2]],Tableau4[[#This Row],[Clt4]],Tableau4[[#This Row],[Clt6]])</f>
        <v>4</v>
      </c>
    </row>
    <row r="9" spans="1:16" x14ac:dyDescent="0.35">
      <c r="A9" s="91">
        <f t="shared" si="0"/>
        <v>6</v>
      </c>
      <c r="B9" s="37" t="s">
        <v>1632</v>
      </c>
      <c r="C9" s="37" t="s">
        <v>800</v>
      </c>
      <c r="D9" s="37" t="s">
        <v>1633</v>
      </c>
      <c r="E9" s="52" t="s">
        <v>701</v>
      </c>
      <c r="F9" s="52" t="s">
        <v>648</v>
      </c>
      <c r="G9" s="92">
        <f>IF(ISBLANK(Tableau4[[#This Row],[Points]]),"",RANK(Tableau4[[#This Row],[Points]],H:H))</f>
        <v>6</v>
      </c>
      <c r="H9" s="37">
        <v>159</v>
      </c>
      <c r="I9" s="40">
        <v>5</v>
      </c>
      <c r="J9" s="88">
        <f>IF(ISBLANK(I9),,VLOOKUP(I9,Classement_points[],2,FALSE)*Paramètres!$M$4)</f>
        <v>75</v>
      </c>
      <c r="K9" s="41">
        <v>7</v>
      </c>
      <c r="L9" s="88">
        <f>IF(ISBLANK(K9),,VLOOKUP(K9,Classement_points[],2,FALSE)*Paramètres!$M$5)</f>
        <v>88</v>
      </c>
      <c r="M9" s="42">
        <v>19</v>
      </c>
      <c r="N9" s="88">
        <f>IF(ISBLANK(M9),,VLOOKUP(M9,Classement_points[],2,FALSE)*Paramètres!$M$6)</f>
        <v>37.5</v>
      </c>
      <c r="O9" s="89">
        <f t="shared" si="1"/>
        <v>359.5</v>
      </c>
      <c r="P9" s="90">
        <f>COUNTA(Tableau4[[#This Row],[Points]],Tableau4[[#This Row],[Clt2]],Tableau4[[#This Row],[Clt4]],Tableau4[[#This Row],[Clt6]])</f>
        <v>4</v>
      </c>
    </row>
    <row r="10" spans="1:16" x14ac:dyDescent="0.35">
      <c r="A10" s="91">
        <f t="shared" si="0"/>
        <v>5</v>
      </c>
      <c r="B10" s="37" t="s">
        <v>4316</v>
      </c>
      <c r="C10" s="37" t="s">
        <v>4317</v>
      </c>
      <c r="D10" s="37" t="s">
        <v>4318</v>
      </c>
      <c r="E10" s="37" t="s">
        <v>3953</v>
      </c>
      <c r="F10" s="52" t="s">
        <v>2956</v>
      </c>
      <c r="G10" s="92">
        <f>IF(ISBLANK(Tableau4[[#This Row],[Points]]),"",RANK(Tableau4[[#This Row],[Points]],H:H))</f>
        <v>6</v>
      </c>
      <c r="H10" s="37">
        <v>159</v>
      </c>
      <c r="I10" s="40">
        <v>10</v>
      </c>
      <c r="J10" s="88">
        <f>IF(ISBLANK(I10),,VLOOKUP(I10,Classement_points[],2,FALSE)*Paramètres!$M$4)</f>
        <v>57</v>
      </c>
      <c r="K10" s="41">
        <v>9</v>
      </c>
      <c r="L10" s="88">
        <f>IF(ISBLANK(K10),,VLOOKUP(K10,Classement_points[],2,FALSE)*Paramètres!$M$5)</f>
        <v>80</v>
      </c>
      <c r="M10" s="42">
        <v>6</v>
      </c>
      <c r="N10" s="88">
        <f>IF(ISBLANK(M10),,VLOOKUP(M10,Classement_points[],2,FALSE)*Paramètres!$M$6)</f>
        <v>69</v>
      </c>
      <c r="O10" s="89">
        <f t="shared" si="1"/>
        <v>365</v>
      </c>
      <c r="P10" s="90">
        <f>COUNTA(Tableau4[[#This Row],[Points]],Tableau4[[#This Row],[Clt2]],Tableau4[[#This Row],[Clt4]],Tableau4[[#This Row],[Clt6]])</f>
        <v>4</v>
      </c>
    </row>
    <row r="11" spans="1:16" x14ac:dyDescent="0.35">
      <c r="A11" s="91">
        <f t="shared" si="0"/>
        <v>9</v>
      </c>
      <c r="B11" s="37" t="s">
        <v>3400</v>
      </c>
      <c r="C11" s="37" t="s">
        <v>80</v>
      </c>
      <c r="D11" s="37" t="s">
        <v>3401</v>
      </c>
      <c r="E11" s="37" t="s">
        <v>2919</v>
      </c>
      <c r="F11" s="52" t="s">
        <v>2957</v>
      </c>
      <c r="G11" s="92">
        <f>IF(ISBLANK(Tableau4[[#This Row],[Points]]),"",RANK(Tableau4[[#This Row],[Points]],H:H))</f>
        <v>13</v>
      </c>
      <c r="H11" s="37">
        <v>149</v>
      </c>
      <c r="I11" s="40">
        <v>16</v>
      </c>
      <c r="J11" s="88">
        <f>IF(ISBLANK(I11),,VLOOKUP(I11,Classement_points[],2,FALSE)*Paramètres!$M$4)</f>
        <v>42</v>
      </c>
      <c r="K11" s="41">
        <v>6</v>
      </c>
      <c r="L11" s="88">
        <f>IF(ISBLANK(K11),,VLOOKUP(K11,Classement_points[],2,FALSE)*Paramètres!$M$5)</f>
        <v>92</v>
      </c>
      <c r="M11" s="42">
        <v>16</v>
      </c>
      <c r="N11" s="88">
        <f>IF(ISBLANK(M11),,VLOOKUP(M11,Classement_points[],2,FALSE)*Paramètres!$M$6)</f>
        <v>42</v>
      </c>
      <c r="O11" s="89">
        <f t="shared" si="1"/>
        <v>325</v>
      </c>
      <c r="P11" s="90">
        <f>COUNTA(Tableau4[[#This Row],[Points]],Tableau4[[#This Row],[Clt2]],Tableau4[[#This Row],[Clt4]],Tableau4[[#This Row],[Clt6]])</f>
        <v>4</v>
      </c>
    </row>
    <row r="12" spans="1:16" x14ac:dyDescent="0.35">
      <c r="A12" s="91">
        <f t="shared" si="0"/>
        <v>7</v>
      </c>
      <c r="B12" s="37" t="s">
        <v>1684</v>
      </c>
      <c r="C12" s="37" t="s">
        <v>239</v>
      </c>
      <c r="D12" s="37" t="s">
        <v>1685</v>
      </c>
      <c r="E12" s="52" t="s">
        <v>691</v>
      </c>
      <c r="F12" s="52" t="s">
        <v>648</v>
      </c>
      <c r="G12" s="92">
        <f>IF(ISBLANK(Tableau4[[#This Row],[Points]]),"",RANK(Tableau4[[#This Row],[Points]],H:H))</f>
        <v>6</v>
      </c>
      <c r="H12" s="37">
        <v>159</v>
      </c>
      <c r="I12" s="40">
        <v>28</v>
      </c>
      <c r="J12" s="88">
        <f>IF(ISBLANK(I12),,VLOOKUP(I12,Classement_points[],2,FALSE)*Paramètres!$M$4)</f>
        <v>24</v>
      </c>
      <c r="K12" s="41">
        <v>5</v>
      </c>
      <c r="L12" s="88">
        <f>IF(ISBLANK(K12),,VLOOKUP(K12,Classement_points[],2,FALSE)*Paramètres!$M$5)</f>
        <v>100</v>
      </c>
      <c r="M12" s="42">
        <v>10</v>
      </c>
      <c r="N12" s="88">
        <f>IF(ISBLANK(M12),,VLOOKUP(M12,Classement_points[],2,FALSE)*Paramètres!$M$6)</f>
        <v>57</v>
      </c>
      <c r="O12" s="89">
        <f t="shared" si="1"/>
        <v>340</v>
      </c>
      <c r="P12" s="90">
        <f>COUNTA(Tableau4[[#This Row],[Points]],Tableau4[[#This Row],[Clt2]],Tableau4[[#This Row],[Clt4]],Tableau4[[#This Row],[Clt6]])</f>
        <v>4</v>
      </c>
    </row>
    <row r="13" spans="1:16" x14ac:dyDescent="0.35">
      <c r="A13" s="91">
        <f t="shared" si="0"/>
        <v>8</v>
      </c>
      <c r="B13" s="54" t="s">
        <v>939</v>
      </c>
      <c r="C13" s="54" t="s">
        <v>255</v>
      </c>
      <c r="D13" s="54" t="s">
        <v>256</v>
      </c>
      <c r="E13" s="54" t="s">
        <v>14</v>
      </c>
      <c r="F13" s="54" t="s">
        <v>714</v>
      </c>
      <c r="G13" s="92">
        <f>IF(ISBLANK(Tableau4[[#This Row],[Points]]),"",RANK(Tableau4[[#This Row],[Points]],H:H))</f>
        <v>18</v>
      </c>
      <c r="H13" s="37">
        <v>146</v>
      </c>
      <c r="I13" s="40">
        <v>11</v>
      </c>
      <c r="J13" s="88">
        <f>IF(ISBLANK(I13),,VLOOKUP(I13,Classement_points[],2,FALSE)*Paramètres!$M$4)</f>
        <v>54</v>
      </c>
      <c r="K13" s="41">
        <v>10</v>
      </c>
      <c r="L13" s="88">
        <f>IF(ISBLANK(K13),,VLOOKUP(K13,Classement_points[],2,FALSE)*Paramètres!$M$5)</f>
        <v>76</v>
      </c>
      <c r="M13" s="42">
        <v>9</v>
      </c>
      <c r="N13" s="88">
        <f>IF(ISBLANK(M13),,VLOOKUP(M13,Classement_points[],2,FALSE)*Paramètres!$M$6)</f>
        <v>60</v>
      </c>
      <c r="O13" s="89">
        <f t="shared" si="1"/>
        <v>336</v>
      </c>
      <c r="P13" s="90">
        <f>COUNTA(Tableau4[[#This Row],[Points]],Tableau4[[#This Row],[Clt2]],Tableau4[[#This Row],[Clt4]],Tableau4[[#This Row],[Clt6]])</f>
        <v>4</v>
      </c>
    </row>
    <row r="14" spans="1:16" x14ac:dyDescent="0.35">
      <c r="A14" s="91">
        <f t="shared" si="0"/>
        <v>10</v>
      </c>
      <c r="B14" s="37" t="s">
        <v>4342</v>
      </c>
      <c r="C14" s="37" t="s">
        <v>4343</v>
      </c>
      <c r="D14" s="37" t="s">
        <v>4344</v>
      </c>
      <c r="E14" s="37" t="s">
        <v>3953</v>
      </c>
      <c r="F14" s="52" t="s">
        <v>2956</v>
      </c>
      <c r="G14" s="92">
        <f>IF(ISBLANK(Tableau4[[#This Row],[Points]]),"",RANK(Tableau4[[#This Row],[Points]],H:H))</f>
        <v>19</v>
      </c>
      <c r="H14" s="37">
        <v>145</v>
      </c>
      <c r="I14" s="40">
        <v>23</v>
      </c>
      <c r="J14" s="88">
        <f>IF(ISBLANK(I14),,VLOOKUP(I14,Classement_points[],2,FALSE)*Paramètres!$M$4)</f>
        <v>31.5</v>
      </c>
      <c r="K14" s="41">
        <v>8</v>
      </c>
      <c r="L14" s="88">
        <f>IF(ISBLANK(K14),,VLOOKUP(K14,Classement_points[],2,FALSE)*Paramètres!$M$5)</f>
        <v>84</v>
      </c>
      <c r="M14" s="42">
        <v>8</v>
      </c>
      <c r="N14" s="88">
        <f>IF(ISBLANK(M14),,VLOOKUP(M14,Classement_points[],2,FALSE)*Paramètres!$M$6)</f>
        <v>63</v>
      </c>
      <c r="O14" s="89">
        <f t="shared" si="1"/>
        <v>323.5</v>
      </c>
      <c r="P14" s="90">
        <f>COUNTA(Tableau4[[#This Row],[Points]],Tableau4[[#This Row],[Clt2]],Tableau4[[#This Row],[Clt4]],Tableau4[[#This Row],[Clt6]])</f>
        <v>4</v>
      </c>
    </row>
    <row r="15" spans="1:16" x14ac:dyDescent="0.35">
      <c r="A15" s="91">
        <f t="shared" si="0"/>
        <v>17</v>
      </c>
      <c r="B15" s="54" t="s">
        <v>536</v>
      </c>
      <c r="C15" s="54" t="s">
        <v>931</v>
      </c>
      <c r="D15" s="54" t="s">
        <v>179</v>
      </c>
      <c r="E15" s="54" t="s">
        <v>40</v>
      </c>
      <c r="F15" s="54" t="s">
        <v>714</v>
      </c>
      <c r="G15" s="92">
        <f>IF(ISBLANK(Tableau4[[#This Row],[Points]]),"",RANK(Tableau4[[#This Row],[Points]],H:H))</f>
        <v>16</v>
      </c>
      <c r="H15" s="37">
        <v>148</v>
      </c>
      <c r="I15" s="40">
        <v>15</v>
      </c>
      <c r="J15" s="88">
        <f>IF(ISBLANK(I15),,VLOOKUP(I15,Classement_points[],2,FALSE)*Paramètres!$M$4)</f>
        <v>43.5</v>
      </c>
      <c r="K15" s="41">
        <v>12</v>
      </c>
      <c r="L15" s="88">
        <f>IF(ISBLANK(K15),,VLOOKUP(K15,Classement_points[],2,FALSE)*Paramètres!$M$5)</f>
        <v>68</v>
      </c>
      <c r="M15" s="42">
        <v>35</v>
      </c>
      <c r="N15" s="88">
        <f>IF(ISBLANK(M15),,VLOOKUP(M15,Classement_points[],2,FALSE)*Paramètres!$M$6)</f>
        <v>15</v>
      </c>
      <c r="O15" s="89">
        <f t="shared" si="1"/>
        <v>274.5</v>
      </c>
      <c r="P15" s="90">
        <f>COUNTA(Tableau4[[#This Row],[Points]],Tableau4[[#This Row],[Clt2]],Tableau4[[#This Row],[Clt4]],Tableau4[[#This Row],[Clt6]])</f>
        <v>4</v>
      </c>
    </row>
    <row r="16" spans="1:16" x14ac:dyDescent="0.35">
      <c r="A16" s="91">
        <f t="shared" si="0"/>
        <v>14</v>
      </c>
      <c r="B16" s="37" t="s">
        <v>4332</v>
      </c>
      <c r="C16" s="37" t="s">
        <v>505</v>
      </c>
      <c r="D16" s="37" t="s">
        <v>4333</v>
      </c>
      <c r="E16" s="37" t="s">
        <v>3933</v>
      </c>
      <c r="F16" s="52" t="s">
        <v>2956</v>
      </c>
      <c r="G16" s="92">
        <f>IF(ISBLANK(Tableau4[[#This Row],[Points]]),"",RANK(Tableau4[[#This Row],[Points]],H:H))</f>
        <v>13</v>
      </c>
      <c r="H16" s="37">
        <v>149</v>
      </c>
      <c r="I16" s="40">
        <v>9</v>
      </c>
      <c r="J16" s="88">
        <f>IF(ISBLANK(I16),,VLOOKUP(I16,Classement_points[],2,FALSE)*Paramètres!$M$4)</f>
        <v>60</v>
      </c>
      <c r="K16" s="41">
        <v>22</v>
      </c>
      <c r="L16" s="88">
        <f>IF(ISBLANK(K16),,VLOOKUP(K16,Classement_points[],2,FALSE)*Paramètres!$M$5)</f>
        <v>44</v>
      </c>
      <c r="M16" s="42">
        <v>21</v>
      </c>
      <c r="N16" s="88">
        <f>IF(ISBLANK(M16),,VLOOKUP(M16,Classement_points[],2,FALSE)*Paramètres!$M$6)</f>
        <v>34.5</v>
      </c>
      <c r="O16" s="89">
        <f t="shared" si="1"/>
        <v>287.5</v>
      </c>
      <c r="P16" s="90">
        <f>COUNTA(Tableau4[[#This Row],[Points]],Tableau4[[#This Row],[Clt2]],Tableau4[[#This Row],[Clt4]],Tableau4[[#This Row],[Clt6]])</f>
        <v>4</v>
      </c>
    </row>
    <row r="17" spans="1:16" x14ac:dyDescent="0.35">
      <c r="A17" s="91">
        <f t="shared" si="0"/>
        <v>11</v>
      </c>
      <c r="B17" s="37" t="s">
        <v>1737</v>
      </c>
      <c r="C17" s="37" t="s">
        <v>170</v>
      </c>
      <c r="D17" s="37" t="s">
        <v>1738</v>
      </c>
      <c r="E17" s="52" t="s">
        <v>647</v>
      </c>
      <c r="F17" s="52" t="s">
        <v>648</v>
      </c>
      <c r="G17" s="92">
        <f>IF(ISBLANK(Tableau4[[#This Row],[Points]]),"",RANK(Tableau4[[#This Row],[Points]],H:H))</f>
        <v>16</v>
      </c>
      <c r="H17" s="37">
        <v>148</v>
      </c>
      <c r="I17" s="40">
        <v>13</v>
      </c>
      <c r="J17" s="88">
        <f>IF(ISBLANK(I17),,VLOOKUP(I17,Classement_points[],2,FALSE)*Paramètres!$M$4)</f>
        <v>48</v>
      </c>
      <c r="K17" s="41">
        <v>16</v>
      </c>
      <c r="L17" s="88">
        <f>IF(ISBLANK(K17),,VLOOKUP(K17,Classement_points[],2,FALSE)*Paramètres!$M$5)</f>
        <v>56</v>
      </c>
      <c r="M17" s="42">
        <v>7</v>
      </c>
      <c r="N17" s="88">
        <f>IF(ISBLANK(M17),,VLOOKUP(M17,Classement_points[],2,FALSE)*Paramètres!$M$6)</f>
        <v>66</v>
      </c>
      <c r="O17" s="89">
        <f t="shared" si="1"/>
        <v>318</v>
      </c>
      <c r="P17" s="90">
        <f>COUNTA(Tableau4[[#This Row],[Points]],Tableau4[[#This Row],[Clt2]],Tableau4[[#This Row],[Clt4]],Tableau4[[#This Row],[Clt6]])</f>
        <v>4</v>
      </c>
    </row>
    <row r="18" spans="1:16" x14ac:dyDescent="0.35">
      <c r="A18" s="91">
        <f t="shared" si="0"/>
        <v>12</v>
      </c>
      <c r="B18" s="37" t="s">
        <v>3431</v>
      </c>
      <c r="C18" s="37" t="s">
        <v>47</v>
      </c>
      <c r="D18" s="37" t="s">
        <v>3355</v>
      </c>
      <c r="E18" s="37" t="s">
        <v>2921</v>
      </c>
      <c r="F18" s="52" t="s">
        <v>2957</v>
      </c>
      <c r="G18" s="92">
        <f>IF(ISBLANK(Tableau4[[#This Row],[Points]]),"",RANK(Tableau4[[#This Row],[Points]],H:H))</f>
        <v>27</v>
      </c>
      <c r="H18" s="37">
        <v>139</v>
      </c>
      <c r="I18" s="40">
        <v>14</v>
      </c>
      <c r="J18" s="88">
        <f>IF(ISBLANK(I18),,VLOOKUP(I18,Classement_points[],2,FALSE)*Paramètres!$M$4)</f>
        <v>45</v>
      </c>
      <c r="K18" s="41">
        <v>13</v>
      </c>
      <c r="L18" s="88">
        <f>IF(ISBLANK(K18),,VLOOKUP(K18,Classement_points[],2,FALSE)*Paramètres!$M$5)</f>
        <v>64</v>
      </c>
      <c r="M18" s="42">
        <v>12</v>
      </c>
      <c r="N18" s="88">
        <f>IF(ISBLANK(M18),,VLOOKUP(M18,Classement_points[],2,FALSE)*Paramètres!$M$6)</f>
        <v>51</v>
      </c>
      <c r="O18" s="89">
        <f t="shared" si="1"/>
        <v>299</v>
      </c>
      <c r="P18" s="90">
        <f>COUNTA(Tableau4[[#This Row],[Points]],Tableau4[[#This Row],[Clt2]],Tableau4[[#This Row],[Clt4]],Tableau4[[#This Row],[Clt6]])</f>
        <v>4</v>
      </c>
    </row>
    <row r="19" spans="1:16" x14ac:dyDescent="0.35">
      <c r="A19" s="91">
        <f t="shared" si="0"/>
        <v>15</v>
      </c>
      <c r="B19" s="37" t="s">
        <v>3480</v>
      </c>
      <c r="C19" s="37" t="s">
        <v>86</v>
      </c>
      <c r="D19" s="37" t="s">
        <v>3481</v>
      </c>
      <c r="E19" s="37" t="s">
        <v>2926</v>
      </c>
      <c r="F19" s="52" t="s">
        <v>2957</v>
      </c>
      <c r="G19" s="92">
        <f>IF(ISBLANK(Tableau4[[#This Row],[Points]]),"",RANK(Tableau4[[#This Row],[Points]],H:H))</f>
        <v>21</v>
      </c>
      <c r="H19" s="37">
        <v>144</v>
      </c>
      <c r="I19" s="40">
        <v>20</v>
      </c>
      <c r="J19" s="88">
        <f>IF(ISBLANK(I19),,VLOOKUP(I19,Classement_points[],2,FALSE)*Paramètres!$M$4)</f>
        <v>36</v>
      </c>
      <c r="K19" s="41">
        <v>14</v>
      </c>
      <c r="L19" s="88">
        <f>IF(ISBLANK(K19),,VLOOKUP(K19,Classement_points[],2,FALSE)*Paramètres!$M$5)</f>
        <v>60</v>
      </c>
      <c r="M19" s="42">
        <v>17</v>
      </c>
      <c r="N19" s="88">
        <f>IF(ISBLANK(M19),,VLOOKUP(M19,Classement_points[],2,FALSE)*Paramètres!$M$6)</f>
        <v>40.5</v>
      </c>
      <c r="O19" s="89">
        <f t="shared" si="1"/>
        <v>280.5</v>
      </c>
      <c r="P19" s="90">
        <f>COUNTA(Tableau4[[#This Row],[Points]],Tableau4[[#This Row],[Clt2]],Tableau4[[#This Row],[Clt4]],Tableau4[[#This Row],[Clt6]])</f>
        <v>4</v>
      </c>
    </row>
    <row r="20" spans="1:16" x14ac:dyDescent="0.35">
      <c r="A20" s="91">
        <f t="shared" si="0"/>
        <v>13</v>
      </c>
      <c r="B20" s="37" t="s">
        <v>1809</v>
      </c>
      <c r="C20" s="37" t="s">
        <v>1810</v>
      </c>
      <c r="D20" s="37" t="s">
        <v>1811</v>
      </c>
      <c r="E20" s="52" t="s">
        <v>678</v>
      </c>
      <c r="F20" s="52" t="s">
        <v>648</v>
      </c>
      <c r="G20" s="92">
        <f>IF(ISBLANK(Tableau4[[#This Row],[Points]]),"",RANK(Tableau4[[#This Row],[Points]],H:H))</f>
        <v>19</v>
      </c>
      <c r="H20" s="37">
        <v>145</v>
      </c>
      <c r="I20" s="40">
        <v>12</v>
      </c>
      <c r="J20" s="88">
        <f>IF(ISBLANK(I20),,VLOOKUP(I20,Classement_points[],2,FALSE)*Paramètres!$M$4)</f>
        <v>51</v>
      </c>
      <c r="K20" s="41">
        <v>23</v>
      </c>
      <c r="L20" s="88">
        <f>IF(ISBLANK(K20),,VLOOKUP(K20,Classement_points[],2,FALSE)*Paramètres!$M$5)</f>
        <v>42</v>
      </c>
      <c r="M20" s="42">
        <v>11</v>
      </c>
      <c r="N20" s="88">
        <f>IF(ISBLANK(M20),,VLOOKUP(M20,Classement_points[],2,FALSE)*Paramètres!$M$6)</f>
        <v>54</v>
      </c>
      <c r="O20" s="89">
        <f t="shared" si="1"/>
        <v>292</v>
      </c>
      <c r="P20" s="90">
        <f>COUNTA(Tableau4[[#This Row],[Points]],Tableau4[[#This Row],[Clt2]],Tableau4[[#This Row],[Clt4]],Tableau4[[#This Row],[Clt6]])</f>
        <v>4</v>
      </c>
    </row>
    <row r="21" spans="1:16" x14ac:dyDescent="0.35">
      <c r="A21" s="91">
        <f t="shared" si="0"/>
        <v>16</v>
      </c>
      <c r="B21" s="54" t="s">
        <v>522</v>
      </c>
      <c r="C21" s="54" t="s">
        <v>54</v>
      </c>
      <c r="D21" s="54" t="s">
        <v>220</v>
      </c>
      <c r="E21" s="54" t="s">
        <v>39</v>
      </c>
      <c r="F21" s="54" t="s">
        <v>714</v>
      </c>
      <c r="G21" s="92">
        <f>IF(ISBLANK(Tableau4[[#This Row],[Points]]),"",RANK(Tableau4[[#This Row],[Points]],H:H))</f>
        <v>4</v>
      </c>
      <c r="H21" s="37">
        <v>163</v>
      </c>
      <c r="I21" s="40">
        <v>6</v>
      </c>
      <c r="J21" s="88">
        <f>IF(ISBLANK(I21),,VLOOKUP(I21,Classement_points[],2,FALSE)*Paramètres!$M$4)</f>
        <v>69</v>
      </c>
      <c r="K21" s="41"/>
      <c r="L21" s="88">
        <f>IF(ISBLANK(K21),,VLOOKUP(K21,Classement_points[],2,FALSE)*Paramètres!$M$5)</f>
        <v>0</v>
      </c>
      <c r="M21" s="42">
        <v>14</v>
      </c>
      <c r="N21" s="88">
        <f>IF(ISBLANK(M21),,VLOOKUP(M21,Classement_points[],2,FALSE)*Paramètres!$M$6)</f>
        <v>45</v>
      </c>
      <c r="O21" s="89">
        <f t="shared" si="1"/>
        <v>277</v>
      </c>
      <c r="P21" s="90">
        <f>COUNTA(Tableau4[[#This Row],[Points]],Tableau4[[#This Row],[Clt2]],Tableau4[[#This Row],[Clt4]],Tableau4[[#This Row],[Clt6]])</f>
        <v>3</v>
      </c>
    </row>
    <row r="22" spans="1:16" x14ac:dyDescent="0.35">
      <c r="A22" s="91">
        <f t="shared" si="0"/>
        <v>23</v>
      </c>
      <c r="B22" s="37" t="s">
        <v>1645</v>
      </c>
      <c r="C22" s="37" t="s">
        <v>1646</v>
      </c>
      <c r="D22" s="37" t="s">
        <v>1647</v>
      </c>
      <c r="E22" s="52" t="s">
        <v>703</v>
      </c>
      <c r="F22" s="52" t="s">
        <v>648</v>
      </c>
      <c r="G22" s="92">
        <f>IF(ISBLANK(Tableau4[[#This Row],[Points]]),"",RANK(Tableau4[[#This Row],[Points]],H:H))</f>
        <v>13</v>
      </c>
      <c r="H22" s="37">
        <v>149</v>
      </c>
      <c r="I22" s="40">
        <v>24</v>
      </c>
      <c r="J22" s="88">
        <f>IF(ISBLANK(I22),,VLOOKUP(I22,Classement_points[],2,FALSE)*Paramètres!$M$4)</f>
        <v>30</v>
      </c>
      <c r="K22" s="41">
        <v>21</v>
      </c>
      <c r="L22" s="88">
        <f>IF(ISBLANK(K22),,VLOOKUP(K22,Classement_points[],2,FALSE)*Paramètres!$M$5)</f>
        <v>46</v>
      </c>
      <c r="M22" s="42"/>
      <c r="N22" s="88">
        <f>IF(ISBLANK(M22),,VLOOKUP(M22,Classement_points[],2,FALSE)*Paramètres!$M$6)</f>
        <v>0</v>
      </c>
      <c r="O22" s="89">
        <f t="shared" si="1"/>
        <v>225</v>
      </c>
      <c r="P22" s="90">
        <f>COUNTA(Tableau4[[#This Row],[Points]],Tableau4[[#This Row],[Clt2]],Tableau4[[#This Row],[Clt4]],Tableau4[[#This Row],[Clt6]])</f>
        <v>3</v>
      </c>
    </row>
    <row r="23" spans="1:16" x14ac:dyDescent="0.35">
      <c r="A23" s="91">
        <f t="shared" si="0"/>
        <v>18</v>
      </c>
      <c r="B23" s="54" t="s">
        <v>992</v>
      </c>
      <c r="C23" s="54" t="s">
        <v>290</v>
      </c>
      <c r="D23" s="54" t="s">
        <v>362</v>
      </c>
      <c r="E23" s="54" t="s">
        <v>14</v>
      </c>
      <c r="F23" s="54" t="s">
        <v>714</v>
      </c>
      <c r="G23" s="92">
        <f>IF(ISBLANK(Tableau4[[#This Row],[Points]]),"",RANK(Tableau4[[#This Row],[Points]],H:H))</f>
        <v>11</v>
      </c>
      <c r="H23" s="37">
        <v>151</v>
      </c>
      <c r="I23" s="40">
        <v>70</v>
      </c>
      <c r="J23" s="88">
        <f>IF(ISBLANK(I23),,VLOOKUP(I23,Classement_points[],2,FALSE)*Paramètres!$M$4)</f>
        <v>15</v>
      </c>
      <c r="K23" s="41">
        <v>17</v>
      </c>
      <c r="L23" s="88">
        <f>IF(ISBLANK(K23),,VLOOKUP(K23,Classement_points[],2,FALSE)*Paramètres!$M$5)</f>
        <v>54</v>
      </c>
      <c r="M23" s="42">
        <v>23</v>
      </c>
      <c r="N23" s="88">
        <f>IF(ISBLANK(M23),,VLOOKUP(M23,Classement_points[],2,FALSE)*Paramètres!$M$6)</f>
        <v>31.5</v>
      </c>
      <c r="O23" s="89">
        <f t="shared" si="1"/>
        <v>251.5</v>
      </c>
      <c r="P23" s="90">
        <f>COUNTA(Tableau4[[#This Row],[Points]],Tableau4[[#This Row],[Clt2]],Tableau4[[#This Row],[Clt4]],Tableau4[[#This Row],[Clt6]])</f>
        <v>4</v>
      </c>
    </row>
    <row r="24" spans="1:16" x14ac:dyDescent="0.35">
      <c r="A24" s="91">
        <f t="shared" si="0"/>
        <v>26</v>
      </c>
      <c r="B24" s="54" t="s">
        <v>556</v>
      </c>
      <c r="C24" s="54" t="s">
        <v>123</v>
      </c>
      <c r="D24" s="54" t="s">
        <v>557</v>
      </c>
      <c r="E24" s="54" t="s">
        <v>14</v>
      </c>
      <c r="F24" s="54" t="s">
        <v>714</v>
      </c>
      <c r="G24" s="92">
        <f>IF(ISBLANK(Tableau4[[#This Row],[Points]]),"",RANK(Tableau4[[#This Row],[Points]],H:H))</f>
        <v>33</v>
      </c>
      <c r="H24" s="37">
        <v>132</v>
      </c>
      <c r="I24" s="40">
        <v>34</v>
      </c>
      <c r="J24" s="88">
        <f>IF(ISBLANK(I24),,VLOOKUP(I24,Classement_points[],2,FALSE)*Paramètres!$M$4)</f>
        <v>15</v>
      </c>
      <c r="K24" s="41">
        <v>11</v>
      </c>
      <c r="L24" s="88">
        <f>IF(ISBLANK(K24),,VLOOKUP(K24,Classement_points[],2,FALSE)*Paramètres!$M$5)</f>
        <v>72</v>
      </c>
      <c r="M24" s="42"/>
      <c r="N24" s="88">
        <f>IF(ISBLANK(M24),,VLOOKUP(M24,Classement_points[],2,FALSE)*Paramètres!$M$6)</f>
        <v>0</v>
      </c>
      <c r="O24" s="89">
        <f t="shared" si="1"/>
        <v>219</v>
      </c>
      <c r="P24" s="90">
        <f>COUNTA(Tableau4[[#This Row],[Points]],Tableau4[[#This Row],[Clt2]],Tableau4[[#This Row],[Clt4]],Tableau4[[#This Row],[Clt6]])</f>
        <v>3</v>
      </c>
    </row>
    <row r="25" spans="1:16" x14ac:dyDescent="0.35">
      <c r="A25" s="91">
        <f t="shared" si="0"/>
        <v>21</v>
      </c>
      <c r="B25" s="54" t="s">
        <v>523</v>
      </c>
      <c r="C25" s="54" t="s">
        <v>123</v>
      </c>
      <c r="D25" s="54" t="s">
        <v>232</v>
      </c>
      <c r="E25" s="54" t="s">
        <v>39</v>
      </c>
      <c r="F25" s="54" t="s">
        <v>714</v>
      </c>
      <c r="G25" s="92">
        <f>IF(ISBLANK(Tableau4[[#This Row],[Points]]),"",RANK(Tableau4[[#This Row],[Points]],H:H))</f>
        <v>26</v>
      </c>
      <c r="H25" s="37">
        <v>140</v>
      </c>
      <c r="I25" s="40">
        <v>21</v>
      </c>
      <c r="J25" s="88">
        <f>IF(ISBLANK(I25),,VLOOKUP(I25,Classement_points[],2,FALSE)*Paramètres!$M$4)</f>
        <v>34.5</v>
      </c>
      <c r="K25" s="41">
        <v>26</v>
      </c>
      <c r="L25" s="88">
        <f>IF(ISBLANK(K25),,VLOOKUP(K25,Classement_points[],2,FALSE)*Paramètres!$M$5)</f>
        <v>36</v>
      </c>
      <c r="M25" s="42">
        <v>28</v>
      </c>
      <c r="N25" s="88">
        <f>IF(ISBLANK(M25),,VLOOKUP(M25,Classement_points[],2,FALSE)*Paramètres!$M$6)</f>
        <v>24</v>
      </c>
      <c r="O25" s="89">
        <f t="shared" si="1"/>
        <v>234.5</v>
      </c>
      <c r="P25" s="90">
        <f>COUNTA(Tableau4[[#This Row],[Points]],Tableau4[[#This Row],[Clt2]],Tableau4[[#This Row],[Clt4]],Tableau4[[#This Row],[Clt6]])</f>
        <v>4</v>
      </c>
    </row>
    <row r="26" spans="1:16" x14ac:dyDescent="0.35">
      <c r="A26" s="91">
        <f t="shared" si="0"/>
        <v>29</v>
      </c>
      <c r="B26" s="37" t="s">
        <v>4374</v>
      </c>
      <c r="C26" s="37" t="s">
        <v>4375</v>
      </c>
      <c r="D26" s="37" t="s">
        <v>4376</v>
      </c>
      <c r="E26" s="37" t="s">
        <v>4103</v>
      </c>
      <c r="F26" s="52" t="s">
        <v>2956</v>
      </c>
      <c r="G26" s="92">
        <f>IF(ISBLANK(Tableau4[[#This Row],[Points]]),"",RANK(Tableau4[[#This Row],[Points]],H:H))</f>
        <v>52</v>
      </c>
      <c r="H26" s="37">
        <v>124</v>
      </c>
      <c r="I26" s="40">
        <v>7</v>
      </c>
      <c r="J26" s="88">
        <f>IF(ISBLANK(I26),,VLOOKUP(I26,Classement_points[],2,FALSE)*Paramètres!$M$4)</f>
        <v>66</v>
      </c>
      <c r="K26" s="41">
        <v>35</v>
      </c>
      <c r="L26" s="88">
        <f>IF(ISBLANK(K26),,VLOOKUP(K26,Classement_points[],2,FALSE)*Paramètres!$M$5)</f>
        <v>20</v>
      </c>
      <c r="M26" s="42"/>
      <c r="N26" s="88">
        <f>IF(ISBLANK(M26),,VLOOKUP(M26,Classement_points[],2,FALSE)*Paramètres!$M$6)</f>
        <v>0</v>
      </c>
      <c r="O26" s="89">
        <f t="shared" si="1"/>
        <v>210</v>
      </c>
      <c r="P26" s="90">
        <f>COUNTA(Tableau4[[#This Row],[Points]],Tableau4[[#This Row],[Clt2]],Tableau4[[#This Row],[Clt4]],Tableau4[[#This Row],[Clt6]])</f>
        <v>3</v>
      </c>
    </row>
    <row r="27" spans="1:16" x14ac:dyDescent="0.35">
      <c r="A27" s="91">
        <f t="shared" si="0"/>
        <v>22</v>
      </c>
      <c r="B27" s="37" t="s">
        <v>1804</v>
      </c>
      <c r="C27" s="37" t="s">
        <v>1175</v>
      </c>
      <c r="D27" s="37" t="s">
        <v>1805</v>
      </c>
      <c r="E27" s="52" t="s">
        <v>691</v>
      </c>
      <c r="F27" s="52" t="s">
        <v>648</v>
      </c>
      <c r="G27" s="92">
        <f>IF(ISBLANK(Tableau4[[#This Row],[Points]]),"",RANK(Tableau4[[#This Row],[Points]],H:H))</f>
        <v>9</v>
      </c>
      <c r="H27" s="37">
        <v>153</v>
      </c>
      <c r="I27" s="40">
        <v>35</v>
      </c>
      <c r="J27" s="88">
        <f>IF(ISBLANK(I27),,VLOOKUP(I27,Classement_points[],2,FALSE)*Paramètres!$M$4)</f>
        <v>15</v>
      </c>
      <c r="K27" s="41">
        <v>24</v>
      </c>
      <c r="L27" s="88">
        <f>IF(ISBLANK(K27),,VLOOKUP(K27,Classement_points[],2,FALSE)*Paramètres!$M$5)</f>
        <v>40</v>
      </c>
      <c r="M27" s="42">
        <v>27</v>
      </c>
      <c r="N27" s="88">
        <f>IF(ISBLANK(M27),,VLOOKUP(M27,Classement_points[],2,FALSE)*Paramètres!$M$6)</f>
        <v>25.5</v>
      </c>
      <c r="O27" s="89">
        <f t="shared" si="1"/>
        <v>233.5</v>
      </c>
      <c r="P27" s="90">
        <f>COUNTA(Tableau4[[#This Row],[Points]],Tableau4[[#This Row],[Clt2]],Tableau4[[#This Row],[Clt4]],Tableau4[[#This Row],[Clt6]])</f>
        <v>4</v>
      </c>
    </row>
    <row r="28" spans="1:16" x14ac:dyDescent="0.35">
      <c r="A28" s="91">
        <f t="shared" si="0"/>
        <v>19</v>
      </c>
      <c r="B28" s="37" t="s">
        <v>3493</v>
      </c>
      <c r="C28" s="37" t="s">
        <v>310</v>
      </c>
      <c r="D28" s="37" t="s">
        <v>3494</v>
      </c>
      <c r="E28" s="37" t="s">
        <v>2937</v>
      </c>
      <c r="F28" s="52" t="s">
        <v>2957</v>
      </c>
      <c r="G28" s="92">
        <f>IF(ISBLANK(Tableau4[[#This Row],[Points]]),"",RANK(Tableau4[[#This Row],[Points]],H:H))</f>
        <v>12</v>
      </c>
      <c r="H28" s="37">
        <v>150</v>
      </c>
      <c r="I28" s="40">
        <v>44</v>
      </c>
      <c r="J28" s="88">
        <f>IF(ISBLANK(I28),,VLOOKUP(I28,Classement_points[],2,FALSE)*Paramètres!$M$4)</f>
        <v>15</v>
      </c>
      <c r="K28" s="41">
        <v>27</v>
      </c>
      <c r="L28" s="88">
        <f>IF(ISBLANK(K28),,VLOOKUP(K28,Classement_points[],2,FALSE)*Paramètres!$M$5)</f>
        <v>34</v>
      </c>
      <c r="M28" s="42">
        <v>13</v>
      </c>
      <c r="N28" s="88">
        <f>IF(ISBLANK(M28),,VLOOKUP(M28,Classement_points[],2,FALSE)*Paramètres!$M$6)</f>
        <v>48</v>
      </c>
      <c r="O28" s="89">
        <f t="shared" si="1"/>
        <v>247</v>
      </c>
      <c r="P28" s="90">
        <f>COUNTA(Tableau4[[#This Row],[Points]],Tableau4[[#This Row],[Clt2]],Tableau4[[#This Row],[Clt4]],Tableau4[[#This Row],[Clt6]])</f>
        <v>4</v>
      </c>
    </row>
    <row r="29" spans="1:16" x14ac:dyDescent="0.35">
      <c r="A29" s="91">
        <f t="shared" si="0"/>
        <v>25</v>
      </c>
      <c r="B29" s="37" t="s">
        <v>4345</v>
      </c>
      <c r="C29" s="37" t="s">
        <v>4346</v>
      </c>
      <c r="D29" s="37" t="s">
        <v>4347</v>
      </c>
      <c r="E29" s="37" t="s">
        <v>4046</v>
      </c>
      <c r="F29" s="52" t="s">
        <v>2956</v>
      </c>
      <c r="G29" s="92">
        <f>IF(ISBLANK(Tableau4[[#This Row],[Points]]),"",RANK(Tableau4[[#This Row],[Points]],H:H))</f>
        <v>53</v>
      </c>
      <c r="H29" s="37">
        <v>122</v>
      </c>
      <c r="I29" s="40">
        <v>25</v>
      </c>
      <c r="J29" s="88">
        <f>IF(ISBLANK(I29),,VLOOKUP(I29,Classement_points[],2,FALSE)*Paramètres!$M$4)</f>
        <v>28.5</v>
      </c>
      <c r="K29" s="41">
        <v>20</v>
      </c>
      <c r="L29" s="88">
        <f>IF(ISBLANK(K29),,VLOOKUP(K29,Classement_points[],2,FALSE)*Paramètres!$M$5)</f>
        <v>48</v>
      </c>
      <c r="M29" s="42">
        <v>29</v>
      </c>
      <c r="N29" s="88">
        <f>IF(ISBLANK(M29),,VLOOKUP(M29,Classement_points[],2,FALSE)*Paramètres!$M$6)</f>
        <v>22.5</v>
      </c>
      <c r="O29" s="89">
        <f t="shared" si="1"/>
        <v>221</v>
      </c>
      <c r="P29" s="90">
        <f>COUNTA(Tableau4[[#This Row],[Points]],Tableau4[[#This Row],[Clt2]],Tableau4[[#This Row],[Clt4]],Tableau4[[#This Row],[Clt6]])</f>
        <v>4</v>
      </c>
    </row>
    <row r="30" spans="1:16" x14ac:dyDescent="0.35">
      <c r="A30" s="91">
        <f t="shared" si="0"/>
        <v>20</v>
      </c>
      <c r="B30" s="37" t="s">
        <v>1694</v>
      </c>
      <c r="C30" s="37" t="s">
        <v>1695</v>
      </c>
      <c r="D30" s="37" t="s">
        <v>1696</v>
      </c>
      <c r="E30" s="52" t="s">
        <v>677</v>
      </c>
      <c r="F30" s="52" t="s">
        <v>648</v>
      </c>
      <c r="G30" s="92">
        <f>IF(ISBLANK(Tableau4[[#This Row],[Points]]),"",RANK(Tableau4[[#This Row],[Points]],H:H))</f>
        <v>23</v>
      </c>
      <c r="H30" s="37">
        <v>142</v>
      </c>
      <c r="I30" s="40"/>
      <c r="J30" s="88">
        <f>IF(ISBLANK(I30),,VLOOKUP(I30,Classement_points[],2,FALSE)*Paramètres!$M$4)</f>
        <v>0</v>
      </c>
      <c r="K30" s="41">
        <v>18</v>
      </c>
      <c r="L30" s="88">
        <f>IF(ISBLANK(K30),,VLOOKUP(K30,Classement_points[],2,FALSE)*Paramètres!$M$5)</f>
        <v>52</v>
      </c>
      <c r="M30" s="42">
        <v>15</v>
      </c>
      <c r="N30" s="88">
        <f>IF(ISBLANK(M30),,VLOOKUP(M30,Classement_points[],2,FALSE)*Paramètres!$M$6)</f>
        <v>43.5</v>
      </c>
      <c r="O30" s="89">
        <f t="shared" si="1"/>
        <v>237.5</v>
      </c>
      <c r="P30" s="90">
        <f>COUNTA(Tableau4[[#This Row],[Points]],Tableau4[[#This Row],[Clt2]],Tableau4[[#This Row],[Clt4]],Tableau4[[#This Row],[Clt6]])</f>
        <v>3</v>
      </c>
    </row>
    <row r="31" spans="1:16" x14ac:dyDescent="0.35">
      <c r="A31" s="91">
        <f t="shared" si="0"/>
        <v>28</v>
      </c>
      <c r="B31" s="37" t="s">
        <v>4402</v>
      </c>
      <c r="C31" s="37" t="s">
        <v>52</v>
      </c>
      <c r="D31" s="37" t="s">
        <v>4403</v>
      </c>
      <c r="E31" s="37" t="s">
        <v>3947</v>
      </c>
      <c r="F31" s="52" t="s">
        <v>2956</v>
      </c>
      <c r="G31" s="92">
        <f>IF(ISBLANK(Tableau4[[#This Row],[Points]]),"",RANK(Tableau4[[#This Row],[Points]],H:H))</f>
        <v>9</v>
      </c>
      <c r="H31" s="37">
        <v>153</v>
      </c>
      <c r="I31" s="40">
        <v>48</v>
      </c>
      <c r="J31" s="88">
        <f>IF(ISBLANK(I31),,VLOOKUP(I31,Classement_points[],2,FALSE)*Paramètres!$M$4)</f>
        <v>15</v>
      </c>
      <c r="K31" s="41">
        <v>40</v>
      </c>
      <c r="L31" s="88">
        <f>IF(ISBLANK(K31),,VLOOKUP(K31,Classement_points[],2,FALSE)*Paramètres!$M$5)</f>
        <v>20</v>
      </c>
      <c r="M31" s="42">
        <v>26</v>
      </c>
      <c r="N31" s="88">
        <f>IF(ISBLANK(M31),,VLOOKUP(M31,Classement_points[],2,FALSE)*Paramètres!$M$6)</f>
        <v>27</v>
      </c>
      <c r="O31" s="89">
        <f t="shared" si="1"/>
        <v>215</v>
      </c>
      <c r="P31" s="90">
        <f>COUNTA(Tableau4[[#This Row],[Points]],Tableau4[[#This Row],[Clt2]],Tableau4[[#This Row],[Clt4]],Tableau4[[#This Row],[Clt6]])</f>
        <v>4</v>
      </c>
    </row>
    <row r="32" spans="1:16" x14ac:dyDescent="0.35">
      <c r="A32" s="91">
        <f t="shared" si="0"/>
        <v>30</v>
      </c>
      <c r="B32" s="37" t="s">
        <v>3422</v>
      </c>
      <c r="C32" s="37" t="s">
        <v>81</v>
      </c>
      <c r="D32" s="37" t="s">
        <v>3423</v>
      </c>
      <c r="E32" s="37" t="s">
        <v>2948</v>
      </c>
      <c r="F32" s="52" t="s">
        <v>2957</v>
      </c>
      <c r="G32" s="92">
        <f>IF(ISBLANK(Tableau4[[#This Row],[Points]]),"",RANK(Tableau4[[#This Row],[Points]],H:H))</f>
        <v>30</v>
      </c>
      <c r="H32" s="37">
        <v>135</v>
      </c>
      <c r="I32" s="40">
        <v>22</v>
      </c>
      <c r="J32" s="88">
        <f>IF(ISBLANK(I32),,VLOOKUP(I32,Classement_points[],2,FALSE)*Paramètres!$M$4)</f>
        <v>33</v>
      </c>
      <c r="K32" s="41">
        <v>42</v>
      </c>
      <c r="L32" s="88">
        <f>IF(ISBLANK(K32),,VLOOKUP(K32,Classement_points[],2,FALSE)*Paramètres!$M$5)</f>
        <v>20</v>
      </c>
      <c r="M32" s="42">
        <v>32</v>
      </c>
      <c r="N32" s="88">
        <f>IF(ISBLANK(M32),,VLOOKUP(M32,Classement_points[],2,FALSE)*Paramètres!$M$6)</f>
        <v>18</v>
      </c>
      <c r="O32" s="89">
        <f t="shared" si="1"/>
        <v>206</v>
      </c>
      <c r="P32" s="90">
        <f>COUNTA(Tableau4[[#This Row],[Points]],Tableau4[[#This Row],[Clt2]],Tableau4[[#This Row],[Clt4]],Tableau4[[#This Row],[Clt6]])</f>
        <v>4</v>
      </c>
    </row>
    <row r="33" spans="1:16" x14ac:dyDescent="0.35">
      <c r="A33" s="91">
        <f t="shared" si="0"/>
        <v>24</v>
      </c>
      <c r="B33" s="37" t="s">
        <v>4334</v>
      </c>
      <c r="C33" s="37" t="s">
        <v>55</v>
      </c>
      <c r="D33" s="37" t="s">
        <v>4335</v>
      </c>
      <c r="E33" s="37" t="s">
        <v>3953</v>
      </c>
      <c r="F33" s="52" t="s">
        <v>2956</v>
      </c>
      <c r="G33" s="92">
        <f>IF(ISBLANK(Tableau4[[#This Row],[Points]]),"",RANK(Tableau4[[#This Row],[Points]],H:H))</f>
        <v>28</v>
      </c>
      <c r="H33" s="37">
        <v>137</v>
      </c>
      <c r="I33" s="40">
        <v>0</v>
      </c>
      <c r="J33" s="88">
        <f>IF(ISBLANK(I33),,VLOOKUP(I33,Classement_points[],2,FALSE)*Paramètres!$M$4)</f>
        <v>0</v>
      </c>
      <c r="K33" s="41">
        <v>19</v>
      </c>
      <c r="L33" s="88">
        <f>IF(ISBLANK(K33),,VLOOKUP(K33,Classement_points[],2,FALSE)*Paramètres!$M$5)</f>
        <v>50</v>
      </c>
      <c r="M33" s="42">
        <v>20</v>
      </c>
      <c r="N33" s="88">
        <f>IF(ISBLANK(M33),,VLOOKUP(M33,Classement_points[],2,FALSE)*Paramètres!$M$6)</f>
        <v>36</v>
      </c>
      <c r="O33" s="89">
        <f t="shared" si="1"/>
        <v>223</v>
      </c>
      <c r="P33" s="90">
        <f>COUNTA(Tableau4[[#This Row],[Points]],Tableau4[[#This Row],[Clt2]],Tableau4[[#This Row],[Clt4]],Tableau4[[#This Row],[Clt6]])</f>
        <v>4</v>
      </c>
    </row>
    <row r="34" spans="1:16" x14ac:dyDescent="0.35">
      <c r="A34" s="91">
        <f t="shared" si="0"/>
        <v>26</v>
      </c>
      <c r="B34" s="54" t="s">
        <v>932</v>
      </c>
      <c r="C34" s="54" t="s">
        <v>255</v>
      </c>
      <c r="D34" s="54" t="s">
        <v>351</v>
      </c>
      <c r="E34" s="54" t="s">
        <v>14</v>
      </c>
      <c r="F34" s="54" t="s">
        <v>714</v>
      </c>
      <c r="G34" s="92">
        <f>IF(ISBLANK(Tableau4[[#This Row],[Points]]),"",RANK(Tableau4[[#This Row],[Points]],H:H))</f>
        <v>23</v>
      </c>
      <c r="H34" s="37">
        <v>142</v>
      </c>
      <c r="I34" s="40"/>
      <c r="J34" s="88">
        <f>IF(ISBLANK(I34),,VLOOKUP(I34,Classement_points[],2,FALSE)*Paramètres!$M$4)</f>
        <v>0</v>
      </c>
      <c r="K34" s="41">
        <v>25</v>
      </c>
      <c r="L34" s="88">
        <f>IF(ISBLANK(K34),,VLOOKUP(K34,Classement_points[],2,FALSE)*Paramètres!$M$5)</f>
        <v>38</v>
      </c>
      <c r="M34" s="42">
        <v>18</v>
      </c>
      <c r="N34" s="88">
        <f>IF(ISBLANK(M34),,VLOOKUP(M34,Classement_points[],2,FALSE)*Paramètres!$M$6)</f>
        <v>39</v>
      </c>
      <c r="O34" s="89">
        <f t="shared" si="1"/>
        <v>219</v>
      </c>
      <c r="P34" s="90">
        <f>COUNTA(Tableau4[[#This Row],[Points]],Tableau4[[#This Row],[Clt2]],Tableau4[[#This Row],[Clt4]],Tableau4[[#This Row],[Clt6]])</f>
        <v>3</v>
      </c>
    </row>
    <row r="35" spans="1:16" x14ac:dyDescent="0.35">
      <c r="A35" s="91">
        <f t="shared" si="0"/>
        <v>31</v>
      </c>
      <c r="B35" s="37" t="s">
        <v>1728</v>
      </c>
      <c r="C35" s="37" t="s">
        <v>252</v>
      </c>
      <c r="D35" s="37" t="s">
        <v>1317</v>
      </c>
      <c r="E35" s="52" t="s">
        <v>682</v>
      </c>
      <c r="F35" s="52" t="s">
        <v>648</v>
      </c>
      <c r="G35" s="92">
        <f>IF(ISBLANK(Tableau4[[#This Row],[Points]]),"",RANK(Tableau4[[#This Row],[Points]],H:H))</f>
        <v>22</v>
      </c>
      <c r="H35" s="37">
        <v>143</v>
      </c>
      <c r="I35" s="40">
        <v>36</v>
      </c>
      <c r="J35" s="88">
        <f>IF(ISBLANK(I35),,VLOOKUP(I35,Classement_points[],2,FALSE)*Paramètres!$M$4)</f>
        <v>15</v>
      </c>
      <c r="K35" s="41">
        <v>54</v>
      </c>
      <c r="L35" s="88">
        <f>IF(ISBLANK(K35),,VLOOKUP(K35,Classement_points[],2,FALSE)*Paramètres!$M$5)</f>
        <v>20</v>
      </c>
      <c r="M35" s="42">
        <v>40</v>
      </c>
      <c r="N35" s="88">
        <f>IF(ISBLANK(M35),,VLOOKUP(M35,Classement_points[],2,FALSE)*Paramètres!$M$6)</f>
        <v>15</v>
      </c>
      <c r="O35" s="89">
        <f t="shared" si="1"/>
        <v>193</v>
      </c>
      <c r="P35" s="90">
        <f>COUNTA(Tableau4[[#This Row],[Points]],Tableau4[[#This Row],[Clt2]],Tableau4[[#This Row],[Clt4]],Tableau4[[#This Row],[Clt6]])</f>
        <v>4</v>
      </c>
    </row>
    <row r="36" spans="1:16" x14ac:dyDescent="0.35">
      <c r="A36" s="91">
        <f t="shared" si="0"/>
        <v>34</v>
      </c>
      <c r="B36" s="37" t="s">
        <v>1655</v>
      </c>
      <c r="C36" s="37" t="s">
        <v>58</v>
      </c>
      <c r="D36" s="37" t="s">
        <v>1656</v>
      </c>
      <c r="E36" s="52" t="s">
        <v>679</v>
      </c>
      <c r="F36" s="52" t="s">
        <v>648</v>
      </c>
      <c r="G36" s="92">
        <f>IF(ISBLANK(Tableau4[[#This Row],[Points]]),"",RANK(Tableau4[[#This Row],[Points]],H:H))</f>
        <v>47</v>
      </c>
      <c r="H36" s="37">
        <v>127</v>
      </c>
      <c r="I36" s="40">
        <v>26</v>
      </c>
      <c r="J36" s="88">
        <f>IF(ISBLANK(I36),,VLOOKUP(I36,Classement_points[],2,FALSE)*Paramètres!$M$4)</f>
        <v>27</v>
      </c>
      <c r="K36" s="41">
        <v>34</v>
      </c>
      <c r="L36" s="88">
        <f>IF(ISBLANK(K36),,VLOOKUP(K36,Classement_points[],2,FALSE)*Paramètres!$M$5)</f>
        <v>20</v>
      </c>
      <c r="M36" s="42">
        <v>41</v>
      </c>
      <c r="N36" s="88">
        <f>IF(ISBLANK(M36),,VLOOKUP(M36,Classement_points[],2,FALSE)*Paramètres!$M$6)</f>
        <v>15</v>
      </c>
      <c r="O36" s="89">
        <f t="shared" si="1"/>
        <v>189</v>
      </c>
      <c r="P36" s="90">
        <f>COUNTA(Tableau4[[#This Row],[Points]],Tableau4[[#This Row],[Clt2]],Tableau4[[#This Row],[Clt4]],Tableau4[[#This Row],[Clt6]])</f>
        <v>4</v>
      </c>
    </row>
    <row r="37" spans="1:16" x14ac:dyDescent="0.35">
      <c r="A37" s="91">
        <f t="shared" si="0"/>
        <v>34</v>
      </c>
      <c r="B37" s="54" t="s">
        <v>944</v>
      </c>
      <c r="C37" s="54" t="s">
        <v>246</v>
      </c>
      <c r="D37" s="54" t="s">
        <v>327</v>
      </c>
      <c r="E37" s="54" t="s">
        <v>37</v>
      </c>
      <c r="F37" s="54" t="s">
        <v>714</v>
      </c>
      <c r="G37" s="92">
        <f>IF(ISBLANK(Tableau4[[#This Row],[Points]]),"",RANK(Tableau4[[#This Row],[Points]],H:H))</f>
        <v>40</v>
      </c>
      <c r="H37" s="37">
        <v>129</v>
      </c>
      <c r="I37" s="40">
        <v>49</v>
      </c>
      <c r="J37" s="88">
        <f>IF(ISBLANK(I37),,VLOOKUP(I37,Classement_points[],2,FALSE)*Paramètres!$M$4)</f>
        <v>15</v>
      </c>
      <c r="K37" s="41">
        <v>29</v>
      </c>
      <c r="L37" s="88">
        <f>IF(ISBLANK(K37),,VLOOKUP(K37,Classement_points[],2,FALSE)*Paramètres!$M$5)</f>
        <v>30</v>
      </c>
      <c r="M37" s="42">
        <v>51</v>
      </c>
      <c r="N37" s="88">
        <f>IF(ISBLANK(M37),,VLOOKUP(M37,Classement_points[],2,FALSE)*Paramètres!$M$6)</f>
        <v>15</v>
      </c>
      <c r="O37" s="89">
        <f t="shared" si="1"/>
        <v>189</v>
      </c>
      <c r="P37" s="90">
        <f>COUNTA(Tableau4[[#This Row],[Points]],Tableau4[[#This Row],[Clt2]],Tableau4[[#This Row],[Clt4]],Tableau4[[#This Row],[Clt6]])</f>
        <v>4</v>
      </c>
    </row>
    <row r="38" spans="1:16" x14ac:dyDescent="0.35">
      <c r="A38" s="91">
        <f t="shared" si="0"/>
        <v>36</v>
      </c>
      <c r="B38" s="37" t="s">
        <v>3413</v>
      </c>
      <c r="C38" s="37" t="s">
        <v>634</v>
      </c>
      <c r="D38" s="37" t="s">
        <v>3414</v>
      </c>
      <c r="E38" s="37" t="s">
        <v>2926</v>
      </c>
      <c r="F38" s="52" t="s">
        <v>2957</v>
      </c>
      <c r="G38" s="92">
        <f>IF(ISBLANK(Tableau4[[#This Row],[Points]]),"",RANK(Tableau4[[#This Row],[Points]],H:H))</f>
        <v>86</v>
      </c>
      <c r="H38" s="37">
        <v>105</v>
      </c>
      <c r="I38" s="40">
        <v>17</v>
      </c>
      <c r="J38" s="88">
        <f>IF(ISBLANK(I38),,VLOOKUP(I38,Classement_points[],2,FALSE)*Paramètres!$M$4)</f>
        <v>40.5</v>
      </c>
      <c r="K38" s="41">
        <v>30</v>
      </c>
      <c r="L38" s="88">
        <f>IF(ISBLANK(K38),,VLOOKUP(K38,Classement_points[],2,FALSE)*Paramètres!$M$5)</f>
        <v>28</v>
      </c>
      <c r="M38" s="42">
        <v>36</v>
      </c>
      <c r="N38" s="88">
        <f>IF(ISBLANK(M38),,VLOOKUP(M38,Classement_points[],2,FALSE)*Paramètres!$M$6)</f>
        <v>15</v>
      </c>
      <c r="O38" s="89">
        <f t="shared" si="1"/>
        <v>188.5</v>
      </c>
      <c r="P38" s="90">
        <f>COUNTA(Tableau4[[#This Row],[Points]],Tableau4[[#This Row],[Clt2]],Tableau4[[#This Row],[Clt4]],Tableau4[[#This Row],[Clt6]])</f>
        <v>4</v>
      </c>
    </row>
    <row r="39" spans="1:16" x14ac:dyDescent="0.35">
      <c r="A39" s="91">
        <f t="shared" si="0"/>
        <v>33</v>
      </c>
      <c r="B39" s="37" t="s">
        <v>3417</v>
      </c>
      <c r="C39" s="37" t="s">
        <v>3418</v>
      </c>
      <c r="D39" s="37" t="s">
        <v>3164</v>
      </c>
      <c r="E39" s="37" t="s">
        <v>2941</v>
      </c>
      <c r="F39" s="52" t="s">
        <v>2957</v>
      </c>
      <c r="G39" s="92">
        <f>IF(ISBLANK(Tableau4[[#This Row],[Points]]),"",RANK(Tableau4[[#This Row],[Points]],H:H))</f>
        <v>28</v>
      </c>
      <c r="H39" s="37">
        <v>137</v>
      </c>
      <c r="I39" s="40">
        <v>56</v>
      </c>
      <c r="J39" s="88">
        <f>IF(ISBLANK(I39),,VLOOKUP(I39,Classement_points[],2,FALSE)*Paramètres!$M$4)</f>
        <v>15</v>
      </c>
      <c r="K39" s="41">
        <v>53</v>
      </c>
      <c r="L39" s="88">
        <f>IF(ISBLANK(K39),,VLOOKUP(K39,Classement_points[],2,FALSE)*Paramètres!$M$5)</f>
        <v>20</v>
      </c>
      <c r="M39" s="42">
        <v>31</v>
      </c>
      <c r="N39" s="88">
        <f>IF(ISBLANK(M39),,VLOOKUP(M39,Classement_points[],2,FALSE)*Paramètres!$M$6)</f>
        <v>19.5</v>
      </c>
      <c r="O39" s="89">
        <f t="shared" si="1"/>
        <v>191.5</v>
      </c>
      <c r="P39" s="90">
        <f>COUNTA(Tableau4[[#This Row],[Points]],Tableau4[[#This Row],[Clt2]],Tableau4[[#This Row],[Clt4]],Tableau4[[#This Row],[Clt6]])</f>
        <v>4</v>
      </c>
    </row>
    <row r="40" spans="1:16" x14ac:dyDescent="0.35">
      <c r="A40" s="91">
        <f t="shared" si="0"/>
        <v>43</v>
      </c>
      <c r="B40" s="37" t="s">
        <v>3420</v>
      </c>
      <c r="C40" s="37" t="s">
        <v>51</v>
      </c>
      <c r="D40" s="37" t="s">
        <v>3421</v>
      </c>
      <c r="E40" s="37" t="s">
        <v>2926</v>
      </c>
      <c r="F40" s="52" t="s">
        <v>2957</v>
      </c>
      <c r="G40" s="92">
        <f>IF(ISBLANK(Tableau4[[#This Row],[Points]]),"",RANK(Tableau4[[#This Row],[Points]],H:H))</f>
        <v>32</v>
      </c>
      <c r="H40" s="37">
        <v>134</v>
      </c>
      <c r="I40" s="40">
        <v>19</v>
      </c>
      <c r="J40" s="88">
        <f>IF(ISBLANK(I40),,VLOOKUP(I40,Classement_points[],2,FALSE)*Paramètres!$M$4)</f>
        <v>37.5</v>
      </c>
      <c r="K40" s="41">
        <v>0</v>
      </c>
      <c r="L40" s="88">
        <f>IF(ISBLANK(K40),,VLOOKUP(K40,Classement_points[],2,FALSE)*Paramètres!$M$5)</f>
        <v>0</v>
      </c>
      <c r="M40" s="42"/>
      <c r="N40" s="88">
        <f>IF(ISBLANK(M40),,VLOOKUP(M40,Classement_points[],2,FALSE)*Paramètres!$M$6)</f>
        <v>0</v>
      </c>
      <c r="O40" s="89">
        <f t="shared" si="1"/>
        <v>171.5</v>
      </c>
      <c r="P40" s="90">
        <f>COUNTA(Tableau4[[#This Row],[Points]],Tableau4[[#This Row],[Clt2]],Tableau4[[#This Row],[Clt4]],Tableau4[[#This Row],[Clt6]])</f>
        <v>3</v>
      </c>
    </row>
    <row r="41" spans="1:16" x14ac:dyDescent="0.35">
      <c r="A41" s="91">
        <f t="shared" si="0"/>
        <v>37</v>
      </c>
      <c r="B41" s="37" t="s">
        <v>1712</v>
      </c>
      <c r="C41" s="37" t="s">
        <v>904</v>
      </c>
      <c r="D41" s="37" t="s">
        <v>1711</v>
      </c>
      <c r="E41" s="52" t="s">
        <v>701</v>
      </c>
      <c r="F41" s="52" t="s">
        <v>648</v>
      </c>
      <c r="G41" s="92">
        <f>IF(ISBLANK(Tableau4[[#This Row],[Points]]),"",RANK(Tableau4[[#This Row],[Points]],H:H))</f>
        <v>64</v>
      </c>
      <c r="H41" s="37">
        <v>116</v>
      </c>
      <c r="I41" s="40">
        <v>30</v>
      </c>
      <c r="J41" s="88">
        <f>IF(ISBLANK(I41),,VLOOKUP(I41,Classement_points[],2,FALSE)*Paramètres!$M$4)</f>
        <v>21</v>
      </c>
      <c r="K41" s="41">
        <v>28</v>
      </c>
      <c r="L41" s="88">
        <f>IF(ISBLANK(K41),,VLOOKUP(K41,Classement_points[],2,FALSE)*Paramètres!$M$5)</f>
        <v>32</v>
      </c>
      <c r="M41" s="42">
        <v>38</v>
      </c>
      <c r="N41" s="88">
        <f>IF(ISBLANK(M41),,VLOOKUP(M41,Classement_points[],2,FALSE)*Paramètres!$M$6)</f>
        <v>15</v>
      </c>
      <c r="O41" s="89">
        <f t="shared" si="1"/>
        <v>184</v>
      </c>
      <c r="P41" s="90">
        <f>COUNTA(Tableau4[[#This Row],[Points]],Tableau4[[#This Row],[Clt2]],Tableau4[[#This Row],[Clt4]],Tableau4[[#This Row],[Clt6]])</f>
        <v>4</v>
      </c>
    </row>
    <row r="42" spans="1:16" x14ac:dyDescent="0.35">
      <c r="A42" s="91">
        <f t="shared" si="0"/>
        <v>45</v>
      </c>
      <c r="B42" s="37" t="s">
        <v>3409</v>
      </c>
      <c r="C42" s="37" t="s">
        <v>58</v>
      </c>
      <c r="D42" s="37" t="s">
        <v>3410</v>
      </c>
      <c r="E42" s="37" t="s">
        <v>2952</v>
      </c>
      <c r="F42" s="52" t="s">
        <v>2957</v>
      </c>
      <c r="G42" s="92">
        <f>IF(ISBLANK(Tableau4[[#This Row],[Points]]),"",RANK(Tableau4[[#This Row],[Points]],H:H))</f>
        <v>36</v>
      </c>
      <c r="H42" s="37">
        <v>130</v>
      </c>
      <c r="I42" s="40">
        <v>33</v>
      </c>
      <c r="J42" s="88">
        <f>IF(ISBLANK(I42),,VLOOKUP(I42,Classement_points[],2,FALSE)*Paramètres!$M$4)</f>
        <v>16.5</v>
      </c>
      <c r="K42" s="41">
        <v>33</v>
      </c>
      <c r="L42" s="88">
        <f>IF(ISBLANK(K42),,VLOOKUP(K42,Classement_points[],2,FALSE)*Paramètres!$M$5)</f>
        <v>22</v>
      </c>
      <c r="M42" s="42"/>
      <c r="N42" s="88">
        <f>IF(ISBLANK(M42),,VLOOKUP(M42,Classement_points[],2,FALSE)*Paramètres!$M$6)</f>
        <v>0</v>
      </c>
      <c r="O42" s="89">
        <f t="shared" si="1"/>
        <v>168.5</v>
      </c>
      <c r="P42" s="90">
        <f>COUNTA(Tableau4[[#This Row],[Points]],Tableau4[[#This Row],[Clt2]],Tableau4[[#This Row],[Clt4]],Tableau4[[#This Row],[Clt6]])</f>
        <v>3</v>
      </c>
    </row>
    <row r="43" spans="1:16" x14ac:dyDescent="0.35">
      <c r="A43" s="91">
        <f t="shared" si="0"/>
        <v>38</v>
      </c>
      <c r="B43" s="37" t="s">
        <v>1690</v>
      </c>
      <c r="C43" s="37" t="s">
        <v>1691</v>
      </c>
      <c r="D43" s="37" t="s">
        <v>1297</v>
      </c>
      <c r="E43" s="52" t="s">
        <v>708</v>
      </c>
      <c r="F43" s="52" t="s">
        <v>648</v>
      </c>
      <c r="G43" s="92">
        <f>IF(ISBLANK(Tableau4[[#This Row],[Points]]),"",RANK(Tableau4[[#This Row],[Points]],H:H))</f>
        <v>23</v>
      </c>
      <c r="H43" s="37">
        <v>142</v>
      </c>
      <c r="I43" s="40">
        <v>27</v>
      </c>
      <c r="J43" s="88">
        <f>IF(ISBLANK(I43),,VLOOKUP(I43,Classement_points[],2,FALSE)*Paramètres!$M$4)</f>
        <v>25.5</v>
      </c>
      <c r="K43" s="41"/>
      <c r="L43" s="88">
        <f>IF(ISBLANK(K43),,VLOOKUP(K43,Classement_points[],2,FALSE)*Paramètres!$M$5)</f>
        <v>0</v>
      </c>
      <c r="M43" s="42">
        <v>37</v>
      </c>
      <c r="N43" s="88">
        <f>IF(ISBLANK(M43),,VLOOKUP(M43,Classement_points[],2,FALSE)*Paramètres!$M$6)</f>
        <v>15</v>
      </c>
      <c r="O43" s="89">
        <f t="shared" si="1"/>
        <v>182.5</v>
      </c>
      <c r="P43" s="90">
        <f>COUNTA(Tableau4[[#This Row],[Points]],Tableau4[[#This Row],[Clt2]],Tableau4[[#This Row],[Clt4]],Tableau4[[#This Row],[Clt6]])</f>
        <v>3</v>
      </c>
    </row>
    <row r="44" spans="1:16" x14ac:dyDescent="0.35">
      <c r="A44" s="91">
        <f t="shared" si="0"/>
        <v>38</v>
      </c>
      <c r="B44" s="37" t="s">
        <v>1758</v>
      </c>
      <c r="C44" s="37" t="s">
        <v>1759</v>
      </c>
      <c r="D44" s="37" t="s">
        <v>1760</v>
      </c>
      <c r="E44" s="52" t="s">
        <v>653</v>
      </c>
      <c r="F44" s="52" t="s">
        <v>648</v>
      </c>
      <c r="G44" s="92">
        <f>IF(ISBLANK(Tableau4[[#This Row],[Points]]),"",RANK(Tableau4[[#This Row],[Points]],H:H))</f>
        <v>44</v>
      </c>
      <c r="H44" s="37">
        <v>128</v>
      </c>
      <c r="I44" s="40">
        <v>31</v>
      </c>
      <c r="J44" s="88">
        <f>IF(ISBLANK(I44),,VLOOKUP(I44,Classement_points[],2,FALSE)*Paramètres!$M$4)</f>
        <v>19.5</v>
      </c>
      <c r="K44" s="41">
        <v>36</v>
      </c>
      <c r="L44" s="88">
        <f>IF(ISBLANK(K44),,VLOOKUP(K44,Classement_points[],2,FALSE)*Paramètres!$M$5)</f>
        <v>20</v>
      </c>
      <c r="M44" s="42">
        <v>34</v>
      </c>
      <c r="N44" s="88">
        <f>IF(ISBLANK(M44),,VLOOKUP(M44,Classement_points[],2,FALSE)*Paramètres!$M$6)</f>
        <v>15</v>
      </c>
      <c r="O44" s="89">
        <f t="shared" si="1"/>
        <v>182.5</v>
      </c>
      <c r="P44" s="90">
        <f>COUNTA(Tableau4[[#This Row],[Points]],Tableau4[[#This Row],[Clt2]],Tableau4[[#This Row],[Clt4]],Tableau4[[#This Row],[Clt6]])</f>
        <v>4</v>
      </c>
    </row>
    <row r="45" spans="1:16" x14ac:dyDescent="0.35">
      <c r="A45" s="91">
        <f t="shared" si="0"/>
        <v>47</v>
      </c>
      <c r="B45" s="37" t="s">
        <v>1657</v>
      </c>
      <c r="C45" s="37" t="s">
        <v>1658</v>
      </c>
      <c r="D45" s="37" t="s">
        <v>1659</v>
      </c>
      <c r="E45" s="52" t="s">
        <v>677</v>
      </c>
      <c r="F45" s="52" t="s">
        <v>648</v>
      </c>
      <c r="G45" s="92">
        <f>IF(ISBLANK(Tableau4[[#This Row],[Points]]),"",RANK(Tableau4[[#This Row],[Points]],H:H))</f>
        <v>36</v>
      </c>
      <c r="H45" s="37">
        <v>130</v>
      </c>
      <c r="I45" s="40">
        <v>73</v>
      </c>
      <c r="J45" s="88">
        <f>IF(ISBLANK(I45),,VLOOKUP(I45,Classement_points[],2,FALSE)*Paramètres!$M$4)</f>
        <v>15</v>
      </c>
      <c r="K45" s="41">
        <v>64</v>
      </c>
      <c r="L45" s="88">
        <f>IF(ISBLANK(K45),,VLOOKUP(K45,Classement_points[],2,FALSE)*Paramètres!$M$5)</f>
        <v>20</v>
      </c>
      <c r="M45" s="42">
        <v>0</v>
      </c>
      <c r="N45" s="88">
        <f>IF(ISBLANK(M45),,VLOOKUP(M45,Classement_points[],2,FALSE)*Paramètres!$M$6)</f>
        <v>0</v>
      </c>
      <c r="O45" s="89">
        <f t="shared" si="1"/>
        <v>165</v>
      </c>
      <c r="P45" s="90">
        <f>COUNTA(Tableau4[[#This Row],[Points]],Tableau4[[#This Row],[Clt2]],Tableau4[[#This Row],[Clt4]],Tableau4[[#This Row],[Clt6]])</f>
        <v>4</v>
      </c>
    </row>
    <row r="46" spans="1:16" x14ac:dyDescent="0.35">
      <c r="A46" s="91">
        <f t="shared" si="0"/>
        <v>47</v>
      </c>
      <c r="B46" s="37" t="s">
        <v>4307</v>
      </c>
      <c r="C46" s="37" t="s">
        <v>27</v>
      </c>
      <c r="D46" s="37" t="s">
        <v>3986</v>
      </c>
      <c r="E46" s="37" t="s">
        <v>3933</v>
      </c>
      <c r="F46" s="52" t="s">
        <v>2956</v>
      </c>
      <c r="G46" s="92">
        <f>IF(ISBLANK(Tableau4[[#This Row],[Points]]),"",RANK(Tableau4[[#This Row],[Points]],H:H))</f>
        <v>36</v>
      </c>
      <c r="H46" s="37">
        <v>130</v>
      </c>
      <c r="I46" s="40">
        <v>38</v>
      </c>
      <c r="J46" s="88">
        <f>IF(ISBLANK(I46),,VLOOKUP(I46,Classement_points[],2,FALSE)*Paramètres!$M$4)</f>
        <v>15</v>
      </c>
      <c r="K46" s="41">
        <v>44</v>
      </c>
      <c r="L46" s="88">
        <f>IF(ISBLANK(K46),,VLOOKUP(K46,Classement_points[],2,FALSE)*Paramètres!$M$5)</f>
        <v>20</v>
      </c>
      <c r="M46" s="42"/>
      <c r="N46" s="88">
        <f>IF(ISBLANK(M46),,VLOOKUP(M46,Classement_points[],2,FALSE)*Paramètres!$M$6)</f>
        <v>0</v>
      </c>
      <c r="O46" s="89">
        <f t="shared" si="1"/>
        <v>165</v>
      </c>
      <c r="P46" s="90">
        <f>COUNTA(Tableau4[[#This Row],[Points]],Tableau4[[#This Row],[Clt2]],Tableau4[[#This Row],[Clt4]],Tableau4[[#This Row],[Clt6]])</f>
        <v>3</v>
      </c>
    </row>
    <row r="47" spans="1:16" x14ac:dyDescent="0.35">
      <c r="A47" s="91">
        <f t="shared" si="0"/>
        <v>41</v>
      </c>
      <c r="B47" s="37" t="s">
        <v>1623</v>
      </c>
      <c r="C47" s="37" t="s">
        <v>260</v>
      </c>
      <c r="D47" s="37" t="s">
        <v>1624</v>
      </c>
      <c r="E47" s="52" t="s">
        <v>709</v>
      </c>
      <c r="F47" s="52" t="s">
        <v>648</v>
      </c>
      <c r="G47" s="92">
        <f>IF(ISBLANK(Tableau4[[#This Row],[Points]]),"",RANK(Tableau4[[#This Row],[Points]],H:H))</f>
        <v>40</v>
      </c>
      <c r="H47" s="37">
        <v>129</v>
      </c>
      <c r="I47" s="40">
        <v>101</v>
      </c>
      <c r="J47" s="88">
        <f>IF(ISBLANK(I47),,VLOOKUP(I47,Classement_points[],2,FALSE)*Paramètres!$M$4)</f>
        <v>15</v>
      </c>
      <c r="K47" s="41">
        <v>73</v>
      </c>
      <c r="L47" s="88">
        <f>IF(ISBLANK(K47),,VLOOKUP(K47,Classement_points[],2,FALSE)*Paramètres!$M$5)</f>
        <v>20</v>
      </c>
      <c r="M47" s="42">
        <v>45</v>
      </c>
      <c r="N47" s="88">
        <f>IF(ISBLANK(M47),,VLOOKUP(M47,Classement_points[],2,FALSE)*Paramètres!$M$6)</f>
        <v>15</v>
      </c>
      <c r="O47" s="89">
        <f t="shared" si="1"/>
        <v>179</v>
      </c>
      <c r="P47" s="90">
        <f>COUNTA(Tableau4[[#This Row],[Points]],Tableau4[[#This Row],[Clt2]],Tableau4[[#This Row],[Clt4]],Tableau4[[#This Row],[Clt6]])</f>
        <v>4</v>
      </c>
    </row>
    <row r="48" spans="1:16" x14ac:dyDescent="0.35">
      <c r="A48" s="91">
        <f t="shared" si="0"/>
        <v>32</v>
      </c>
      <c r="B48" s="37" t="s">
        <v>1819</v>
      </c>
      <c r="C48" s="37" t="s">
        <v>1820</v>
      </c>
      <c r="D48" s="37" t="s">
        <v>497</v>
      </c>
      <c r="E48" s="52" t="s">
        <v>652</v>
      </c>
      <c r="F48" s="52" t="s">
        <v>648</v>
      </c>
      <c r="G48" s="92">
        <f>IF(ISBLANK(Tableau4[[#This Row],[Points]]),"",RANK(Tableau4[[#This Row],[Points]],H:H))</f>
        <v>40</v>
      </c>
      <c r="H48" s="37">
        <v>129</v>
      </c>
      <c r="I48" s="40">
        <v>52</v>
      </c>
      <c r="J48" s="88">
        <f>IF(ISBLANK(I48),,VLOOKUP(I48,Classement_points[],2,FALSE)*Paramètres!$M$4)</f>
        <v>15</v>
      </c>
      <c r="K48" s="41">
        <v>37</v>
      </c>
      <c r="L48" s="88">
        <f>IF(ISBLANK(K48),,VLOOKUP(K48,Classement_points[],2,FALSE)*Paramètres!$M$5)</f>
        <v>20</v>
      </c>
      <c r="M48" s="42">
        <v>25</v>
      </c>
      <c r="N48" s="88">
        <f>IF(ISBLANK(M48),,VLOOKUP(M48,Classement_points[],2,FALSE)*Paramètres!$M$6)</f>
        <v>28.5</v>
      </c>
      <c r="O48" s="89">
        <f t="shared" si="1"/>
        <v>192.5</v>
      </c>
      <c r="P48" s="90">
        <f>COUNTA(Tableau4[[#This Row],[Points]],Tableau4[[#This Row],[Clt2]],Tableau4[[#This Row],[Clt4]],Tableau4[[#This Row],[Clt6]])</f>
        <v>4</v>
      </c>
    </row>
    <row r="49" spans="1:16" x14ac:dyDescent="0.35">
      <c r="A49" s="91">
        <f t="shared" si="0"/>
        <v>40</v>
      </c>
      <c r="B49" s="37" t="s">
        <v>1682</v>
      </c>
      <c r="C49" s="37" t="s">
        <v>54</v>
      </c>
      <c r="D49" s="37" t="s">
        <v>1683</v>
      </c>
      <c r="E49" s="52" t="s">
        <v>691</v>
      </c>
      <c r="F49" s="52" t="s">
        <v>648</v>
      </c>
      <c r="G49" s="92">
        <f>IF(ISBLANK(Tableau4[[#This Row],[Points]]),"",RANK(Tableau4[[#This Row],[Points]],H:H))</f>
        <v>44</v>
      </c>
      <c r="H49" s="37">
        <v>128</v>
      </c>
      <c r="I49" s="40">
        <v>46</v>
      </c>
      <c r="J49" s="88">
        <f>IF(ISBLANK(I49),,VLOOKUP(I49,Classement_points[],2,FALSE)*Paramètres!$M$4)</f>
        <v>15</v>
      </c>
      <c r="K49" s="41">
        <v>46</v>
      </c>
      <c r="L49" s="88">
        <f>IF(ISBLANK(K49),,VLOOKUP(K49,Classement_points[],2,FALSE)*Paramètres!$M$5)</f>
        <v>20</v>
      </c>
      <c r="M49" s="42">
        <v>33</v>
      </c>
      <c r="N49" s="88">
        <f>IF(ISBLANK(M49),,VLOOKUP(M49,Classement_points[],2,FALSE)*Paramètres!$M$6)</f>
        <v>16.5</v>
      </c>
      <c r="O49" s="89">
        <f t="shared" si="1"/>
        <v>179.5</v>
      </c>
      <c r="P49" s="90">
        <f>COUNTA(Tableau4[[#This Row],[Points]],Tableau4[[#This Row],[Clt2]],Tableau4[[#This Row],[Clt4]],Tableau4[[#This Row],[Clt6]])</f>
        <v>4</v>
      </c>
    </row>
    <row r="50" spans="1:16" x14ac:dyDescent="0.35">
      <c r="A50" s="91">
        <f t="shared" si="0"/>
        <v>41</v>
      </c>
      <c r="B50" s="54" t="s">
        <v>988</v>
      </c>
      <c r="C50" s="54" t="s">
        <v>280</v>
      </c>
      <c r="D50" s="54" t="s">
        <v>353</v>
      </c>
      <c r="E50" s="54" t="s">
        <v>40</v>
      </c>
      <c r="F50" s="54" t="s">
        <v>714</v>
      </c>
      <c r="G50" s="92">
        <f>IF(ISBLANK(Tableau4[[#This Row],[Points]]),"",RANK(Tableau4[[#This Row],[Points]],H:H))</f>
        <v>33</v>
      </c>
      <c r="H50" s="37">
        <v>132</v>
      </c>
      <c r="I50" s="40"/>
      <c r="J50" s="88">
        <f>IF(ISBLANK(I50),,VLOOKUP(I50,Classement_points[],2,FALSE)*Paramètres!$M$4)</f>
        <v>0</v>
      </c>
      <c r="K50" s="41">
        <v>31</v>
      </c>
      <c r="L50" s="88">
        <f>IF(ISBLANK(K50),,VLOOKUP(K50,Classement_points[],2,FALSE)*Paramètres!$M$5)</f>
        <v>26</v>
      </c>
      <c r="M50" s="42">
        <v>30</v>
      </c>
      <c r="N50" s="88">
        <f>IF(ISBLANK(M50),,VLOOKUP(M50,Classement_points[],2,FALSE)*Paramètres!$M$6)</f>
        <v>21</v>
      </c>
      <c r="O50" s="89">
        <f t="shared" si="1"/>
        <v>179</v>
      </c>
      <c r="P50" s="90">
        <f>COUNTA(Tableau4[[#This Row],[Points]],Tableau4[[#This Row],[Clt2]],Tableau4[[#This Row],[Clt4]],Tableau4[[#This Row],[Clt6]])</f>
        <v>3</v>
      </c>
    </row>
    <row r="51" spans="1:16" x14ac:dyDescent="0.35">
      <c r="A51" s="91">
        <f t="shared" si="0"/>
        <v>51</v>
      </c>
      <c r="B51" s="37" t="s">
        <v>4360</v>
      </c>
      <c r="C51" s="37" t="s">
        <v>55</v>
      </c>
      <c r="D51" s="37" t="s">
        <v>4361</v>
      </c>
      <c r="E51" s="37" t="s">
        <v>4299</v>
      </c>
      <c r="F51" s="52" t="s">
        <v>2956</v>
      </c>
      <c r="G51" s="92">
        <f>IF(ISBLANK(Tableau4[[#This Row],[Points]]),"",RANK(Tableau4[[#This Row],[Points]],H:H))</f>
        <v>67</v>
      </c>
      <c r="H51" s="37">
        <v>115</v>
      </c>
      <c r="I51" s="40">
        <v>29</v>
      </c>
      <c r="J51" s="88">
        <f>IF(ISBLANK(I51),,VLOOKUP(I51,Classement_points[],2,FALSE)*Paramètres!$M$4)</f>
        <v>22.5</v>
      </c>
      <c r="K51" s="41">
        <v>47</v>
      </c>
      <c r="L51" s="88">
        <f>IF(ISBLANK(K51),,VLOOKUP(K51,Classement_points[],2,FALSE)*Paramètres!$M$5)</f>
        <v>20</v>
      </c>
      <c r="M51" s="42"/>
      <c r="N51" s="88">
        <f>IF(ISBLANK(M51),,VLOOKUP(M51,Classement_points[],2,FALSE)*Paramètres!$M$6)</f>
        <v>0</v>
      </c>
      <c r="O51" s="89">
        <f t="shared" si="1"/>
        <v>157.5</v>
      </c>
      <c r="P51" s="90">
        <f>COUNTA(Tableau4[[#This Row],[Points]],Tableau4[[#This Row],[Clt2]],Tableau4[[#This Row],[Clt4]],Tableau4[[#This Row],[Clt6]])</f>
        <v>3</v>
      </c>
    </row>
    <row r="52" spans="1:16" x14ac:dyDescent="0.35">
      <c r="A52" s="91">
        <f t="shared" si="0"/>
        <v>53</v>
      </c>
      <c r="B52" s="37" t="s">
        <v>1773</v>
      </c>
      <c r="C52" s="37" t="s">
        <v>1774</v>
      </c>
      <c r="D52" s="37" t="s">
        <v>1772</v>
      </c>
      <c r="E52" s="52" t="s">
        <v>709</v>
      </c>
      <c r="F52" s="52" t="s">
        <v>648</v>
      </c>
      <c r="G52" s="92">
        <f>IF(ISBLANK(Tableau4[[#This Row],[Points]]),"",RANK(Tableau4[[#This Row],[Points]],H:H))</f>
        <v>55</v>
      </c>
      <c r="H52" s="37">
        <v>121</v>
      </c>
      <c r="I52" s="40">
        <v>37</v>
      </c>
      <c r="J52" s="88">
        <f>IF(ISBLANK(I52),,VLOOKUP(I52,Classement_points[],2,FALSE)*Paramètres!$M$4)</f>
        <v>15</v>
      </c>
      <c r="K52" s="41">
        <v>88</v>
      </c>
      <c r="L52" s="88">
        <f>IF(ISBLANK(K52),,VLOOKUP(K52,Classement_points[],2,FALSE)*Paramètres!$M$5)</f>
        <v>20</v>
      </c>
      <c r="M52" s="42"/>
      <c r="N52" s="88">
        <f>IF(ISBLANK(M52),,VLOOKUP(M52,Classement_points[],2,FALSE)*Paramètres!$M$6)</f>
        <v>0</v>
      </c>
      <c r="O52" s="89">
        <f t="shared" si="1"/>
        <v>156</v>
      </c>
      <c r="P52" s="90">
        <f>COUNTA(Tableau4[[#This Row],[Points]],Tableau4[[#This Row],[Clt2]],Tableau4[[#This Row],[Clt4]],Tableau4[[#This Row],[Clt6]])</f>
        <v>3</v>
      </c>
    </row>
    <row r="53" spans="1:16" x14ac:dyDescent="0.35">
      <c r="A53" s="91">
        <f t="shared" si="0"/>
        <v>44</v>
      </c>
      <c r="B53" s="54" t="s">
        <v>993</v>
      </c>
      <c r="C53" s="54" t="s">
        <v>71</v>
      </c>
      <c r="D53" s="54" t="s">
        <v>480</v>
      </c>
      <c r="E53" s="54" t="s">
        <v>40</v>
      </c>
      <c r="F53" s="54" t="s">
        <v>714</v>
      </c>
      <c r="G53" s="92">
        <f>IF(ISBLANK(Tableau4[[#This Row],[Points]]),"",RANK(Tableau4[[#This Row],[Points]],H:H))</f>
        <v>59</v>
      </c>
      <c r="H53" s="37">
        <v>119</v>
      </c>
      <c r="I53" s="40">
        <v>83</v>
      </c>
      <c r="J53" s="88">
        <f>IF(ISBLANK(I53),,VLOOKUP(I53,Classement_points[],2,FALSE)*Paramètres!$M$4)</f>
        <v>15</v>
      </c>
      <c r="K53" s="41">
        <v>82</v>
      </c>
      <c r="L53" s="88">
        <f>IF(ISBLANK(K53),,VLOOKUP(K53,Classement_points[],2,FALSE)*Paramètres!$M$5)</f>
        <v>20</v>
      </c>
      <c r="M53" s="42">
        <v>48</v>
      </c>
      <c r="N53" s="88">
        <f>IF(ISBLANK(M53),,VLOOKUP(M53,Classement_points[],2,FALSE)*Paramètres!$M$6)</f>
        <v>15</v>
      </c>
      <c r="O53" s="89">
        <f t="shared" si="1"/>
        <v>169</v>
      </c>
      <c r="P53" s="90">
        <f>COUNTA(Tableau4[[#This Row],[Points]],Tableau4[[#This Row],[Clt2]],Tableau4[[#This Row],[Clt4]],Tableau4[[#This Row],[Clt6]])</f>
        <v>4</v>
      </c>
    </row>
    <row r="54" spans="1:16" x14ac:dyDescent="0.35">
      <c r="A54" s="91">
        <f t="shared" si="0"/>
        <v>57</v>
      </c>
      <c r="B54" s="37" t="s">
        <v>4308</v>
      </c>
      <c r="C54" s="37" t="s">
        <v>1183</v>
      </c>
      <c r="D54" s="37" t="s">
        <v>4309</v>
      </c>
      <c r="E54" s="37" t="s">
        <v>3933</v>
      </c>
      <c r="F54" s="52" t="s">
        <v>2956</v>
      </c>
      <c r="G54" s="92">
        <f>IF(ISBLANK(Tableau4[[#This Row],[Points]]),"",RANK(Tableau4[[#This Row],[Points]],H:H))</f>
        <v>61</v>
      </c>
      <c r="H54" s="37">
        <v>118</v>
      </c>
      <c r="I54" s="40">
        <v>68</v>
      </c>
      <c r="J54" s="88">
        <f>IF(ISBLANK(I54),,VLOOKUP(I54,Classement_points[],2,FALSE)*Paramètres!$M$4)</f>
        <v>15</v>
      </c>
      <c r="K54" s="41">
        <v>52</v>
      </c>
      <c r="L54" s="88">
        <f>IF(ISBLANK(K54),,VLOOKUP(K54,Classement_points[],2,FALSE)*Paramètres!$M$5)</f>
        <v>20</v>
      </c>
      <c r="M54" s="42"/>
      <c r="N54" s="88">
        <f>IF(ISBLANK(M54),,VLOOKUP(M54,Classement_points[],2,FALSE)*Paramètres!$M$6)</f>
        <v>0</v>
      </c>
      <c r="O54" s="89">
        <f t="shared" si="1"/>
        <v>153</v>
      </c>
      <c r="P54" s="90">
        <f>COUNTA(Tableau4[[#This Row],[Points]],Tableau4[[#This Row],[Clt2]],Tableau4[[#This Row],[Clt4]],Tableau4[[#This Row],[Clt6]])</f>
        <v>3</v>
      </c>
    </row>
    <row r="55" spans="1:16" x14ac:dyDescent="0.35">
      <c r="A55" s="91">
        <f t="shared" si="0"/>
        <v>46</v>
      </c>
      <c r="B55" s="37" t="s">
        <v>1786</v>
      </c>
      <c r="C55" s="37" t="s">
        <v>80</v>
      </c>
      <c r="D55" s="37" t="s">
        <v>1787</v>
      </c>
      <c r="E55" s="52" t="s">
        <v>647</v>
      </c>
      <c r="F55" s="52" t="s">
        <v>648</v>
      </c>
      <c r="G55" s="92">
        <f>IF(ISBLANK(Tableau4[[#This Row],[Points]]),"",RANK(Tableau4[[#This Row],[Points]],H:H))</f>
        <v>61</v>
      </c>
      <c r="H55" s="37">
        <v>118</v>
      </c>
      <c r="I55" s="40">
        <v>67</v>
      </c>
      <c r="J55" s="88">
        <f>IF(ISBLANK(I55),,VLOOKUP(I55,Classement_points[],2,FALSE)*Paramètres!$M$4)</f>
        <v>15</v>
      </c>
      <c r="K55" s="41">
        <v>70</v>
      </c>
      <c r="L55" s="88">
        <f>IF(ISBLANK(K55),,VLOOKUP(K55,Classement_points[],2,FALSE)*Paramètres!$M$5)</f>
        <v>20</v>
      </c>
      <c r="M55" s="42">
        <v>49</v>
      </c>
      <c r="N55" s="88">
        <f>IF(ISBLANK(M55),,VLOOKUP(M55,Classement_points[],2,FALSE)*Paramètres!$M$6)</f>
        <v>15</v>
      </c>
      <c r="O55" s="89">
        <f t="shared" si="1"/>
        <v>168</v>
      </c>
      <c r="P55" s="90">
        <f>COUNTA(Tableau4[[#This Row],[Points]],Tableau4[[#This Row],[Clt2]],Tableau4[[#This Row],[Clt4]],Tableau4[[#This Row],[Clt6]])</f>
        <v>4</v>
      </c>
    </row>
    <row r="56" spans="1:16" x14ac:dyDescent="0.35">
      <c r="A56" s="91">
        <f t="shared" si="0"/>
        <v>60</v>
      </c>
      <c r="B56" s="37" t="s">
        <v>1863</v>
      </c>
      <c r="C56" s="37" t="s">
        <v>1864</v>
      </c>
      <c r="D56" s="37" t="s">
        <v>1865</v>
      </c>
      <c r="E56" s="37" t="s">
        <v>680</v>
      </c>
      <c r="F56" s="52" t="s">
        <v>648</v>
      </c>
      <c r="G56" s="92">
        <f>IF(ISBLANK(Tableau4[[#This Row],[Points]]),"",RANK(Tableau4[[#This Row],[Points]],H:H))</f>
        <v>44</v>
      </c>
      <c r="H56" s="37">
        <v>128</v>
      </c>
      <c r="I56" s="40"/>
      <c r="J56" s="88">
        <f>IF(ISBLANK(I56),,VLOOKUP(I56,Classement_points[],2,FALSE)*Paramètres!$M$4)</f>
        <v>0</v>
      </c>
      <c r="K56" s="41">
        <v>32</v>
      </c>
      <c r="L56" s="88">
        <f>IF(ISBLANK(K56),,VLOOKUP(K56,Classement_points[],2,FALSE)*Paramètres!$M$5)</f>
        <v>24</v>
      </c>
      <c r="M56" s="42"/>
      <c r="N56" s="88">
        <f>IF(ISBLANK(M56),,VLOOKUP(M56,Classement_points[],2,FALSE)*Paramètres!$M$6)</f>
        <v>0</v>
      </c>
      <c r="O56" s="89">
        <f t="shared" si="1"/>
        <v>152</v>
      </c>
      <c r="P56" s="90">
        <f>COUNTA(Tableau4[[#This Row],[Points]],Tableau4[[#This Row],[Clt2]],Tableau4[[#This Row],[Clt4]],Tableau4[[#This Row],[Clt6]])</f>
        <v>2</v>
      </c>
    </row>
    <row r="57" spans="1:16" x14ac:dyDescent="0.35">
      <c r="A57" s="91">
        <f t="shared" si="0"/>
        <v>61</v>
      </c>
      <c r="B57" s="37" t="s">
        <v>3369</v>
      </c>
      <c r="C57" s="37" t="s">
        <v>3370</v>
      </c>
      <c r="D57" s="37" t="s">
        <v>3371</v>
      </c>
      <c r="E57" s="37" t="s">
        <v>2916</v>
      </c>
      <c r="F57" s="52" t="s">
        <v>2957</v>
      </c>
      <c r="G57" s="92">
        <f>IF(ISBLANK(Tableau4[[#This Row],[Points]]),"",RANK(Tableau4[[#This Row],[Points]],H:H))</f>
        <v>35</v>
      </c>
      <c r="H57" s="37">
        <v>131</v>
      </c>
      <c r="I57" s="40"/>
      <c r="J57" s="88">
        <f>IF(ISBLANK(I57),,VLOOKUP(I57,Classement_points[],2,FALSE)*Paramètres!$M$4)</f>
        <v>0</v>
      </c>
      <c r="K57" s="41">
        <v>63</v>
      </c>
      <c r="L57" s="88">
        <f>IF(ISBLANK(K57),,VLOOKUP(K57,Classement_points[],2,FALSE)*Paramètres!$M$5)</f>
        <v>20</v>
      </c>
      <c r="M57" s="42"/>
      <c r="N57" s="88">
        <f>IF(ISBLANK(M57),,VLOOKUP(M57,Classement_points[],2,FALSE)*Paramètres!$M$6)</f>
        <v>0</v>
      </c>
      <c r="O57" s="89">
        <f t="shared" si="1"/>
        <v>151</v>
      </c>
      <c r="P57" s="90">
        <f>COUNTA(Tableau4[[#This Row],[Points]],Tableau4[[#This Row],[Clt2]],Tableau4[[#This Row],[Clt4]],Tableau4[[#This Row],[Clt6]])</f>
        <v>2</v>
      </c>
    </row>
    <row r="58" spans="1:16" x14ac:dyDescent="0.35">
      <c r="A58" s="91">
        <f t="shared" si="0"/>
        <v>61</v>
      </c>
      <c r="B58" s="37" t="s">
        <v>4301</v>
      </c>
      <c r="C58" s="37" t="s">
        <v>1183</v>
      </c>
      <c r="D58" s="37" t="s">
        <v>3975</v>
      </c>
      <c r="E58" s="37" t="s">
        <v>3976</v>
      </c>
      <c r="F58" s="52" t="s">
        <v>2956</v>
      </c>
      <c r="G58" s="92">
        <f>IF(ISBLANK(Tableau4[[#This Row],[Points]]),"",RANK(Tableau4[[#This Row],[Points]],H:H))</f>
        <v>64</v>
      </c>
      <c r="H58" s="37">
        <v>116</v>
      </c>
      <c r="I58" s="40">
        <v>41</v>
      </c>
      <c r="J58" s="88">
        <f>IF(ISBLANK(I58),,VLOOKUP(I58,Classement_points[],2,FALSE)*Paramètres!$M$4)</f>
        <v>15</v>
      </c>
      <c r="K58" s="41">
        <v>38</v>
      </c>
      <c r="L58" s="88">
        <f>IF(ISBLANK(K58),,VLOOKUP(K58,Classement_points[],2,FALSE)*Paramètres!$M$5)</f>
        <v>20</v>
      </c>
      <c r="M58" s="42"/>
      <c r="N58" s="88">
        <f>IF(ISBLANK(M58),,VLOOKUP(M58,Classement_points[],2,FALSE)*Paramètres!$M$6)</f>
        <v>0</v>
      </c>
      <c r="O58" s="89">
        <f t="shared" si="1"/>
        <v>151</v>
      </c>
      <c r="P58" s="90">
        <f>COUNTA(Tableau4[[#This Row],[Points]],Tableau4[[#This Row],[Clt2]],Tableau4[[#This Row],[Clt4]],Tableau4[[#This Row],[Clt6]])</f>
        <v>3</v>
      </c>
    </row>
    <row r="59" spans="1:16" x14ac:dyDescent="0.35">
      <c r="A59" s="91">
        <f t="shared" si="0"/>
        <v>47</v>
      </c>
      <c r="B59" s="37" t="s">
        <v>1840</v>
      </c>
      <c r="C59" s="37" t="s">
        <v>80</v>
      </c>
      <c r="D59" s="37" t="s">
        <v>1841</v>
      </c>
      <c r="E59" s="37" t="s">
        <v>647</v>
      </c>
      <c r="F59" s="52" t="s">
        <v>648</v>
      </c>
      <c r="G59" s="92">
        <f>IF(ISBLANK(Tableau4[[#This Row],[Points]]),"",RANK(Tableau4[[#This Row],[Points]],H:H))</f>
        <v>67</v>
      </c>
      <c r="H59" s="37">
        <v>115</v>
      </c>
      <c r="I59" s="40">
        <v>71</v>
      </c>
      <c r="J59" s="88">
        <f>IF(ISBLANK(I59),,VLOOKUP(I59,Classement_points[],2,FALSE)*Paramètres!$M$4)</f>
        <v>15</v>
      </c>
      <c r="K59" s="41">
        <v>80</v>
      </c>
      <c r="L59" s="88">
        <f>IF(ISBLANK(K59),,VLOOKUP(K59,Classement_points[],2,FALSE)*Paramètres!$M$5)</f>
        <v>20</v>
      </c>
      <c r="M59" s="42">
        <v>42</v>
      </c>
      <c r="N59" s="88">
        <f>IF(ISBLANK(M59),,VLOOKUP(M59,Classement_points[],2,FALSE)*Paramètres!$M$6)</f>
        <v>15</v>
      </c>
      <c r="O59" s="89">
        <f t="shared" si="1"/>
        <v>165</v>
      </c>
      <c r="P59" s="90">
        <f>COUNTA(Tableau4[[#This Row],[Points]],Tableau4[[#This Row],[Clt2]],Tableau4[[#This Row],[Clt4]],Tableau4[[#This Row],[Clt6]])</f>
        <v>4</v>
      </c>
    </row>
    <row r="60" spans="1:16" x14ac:dyDescent="0.35">
      <c r="A60" s="91">
        <f t="shared" si="0"/>
        <v>65</v>
      </c>
      <c r="B60" s="37" t="s">
        <v>1806</v>
      </c>
      <c r="C60" s="37" t="s">
        <v>837</v>
      </c>
      <c r="D60" s="37" t="s">
        <v>1807</v>
      </c>
      <c r="E60" s="52" t="s">
        <v>680</v>
      </c>
      <c r="F60" s="52" t="s">
        <v>648</v>
      </c>
      <c r="G60" s="92">
        <f>IF(ISBLANK(Tableau4[[#This Row],[Points]]),"",RANK(Tableau4[[#This Row],[Points]],H:H))</f>
        <v>40</v>
      </c>
      <c r="H60" s="37">
        <v>129</v>
      </c>
      <c r="I60" s="40"/>
      <c r="J60" s="88">
        <f>IF(ISBLANK(I60),,VLOOKUP(I60,Classement_points[],2,FALSE)*Paramètres!$M$4)</f>
        <v>0</v>
      </c>
      <c r="K60" s="41">
        <v>39</v>
      </c>
      <c r="L60" s="88">
        <f>IF(ISBLANK(K60),,VLOOKUP(K60,Classement_points[],2,FALSE)*Paramètres!$M$5)</f>
        <v>20</v>
      </c>
      <c r="M60" s="42"/>
      <c r="N60" s="88">
        <f>IF(ISBLANK(M60),,VLOOKUP(M60,Classement_points[],2,FALSE)*Paramètres!$M$6)</f>
        <v>0</v>
      </c>
      <c r="O60" s="89">
        <f t="shared" si="1"/>
        <v>149</v>
      </c>
      <c r="P60" s="90">
        <f>COUNTA(Tableau4[[#This Row],[Points]],Tableau4[[#This Row],[Clt2]],Tableau4[[#This Row],[Clt4]],Tableau4[[#This Row],[Clt6]])</f>
        <v>2</v>
      </c>
    </row>
    <row r="61" spans="1:16" x14ac:dyDescent="0.35">
      <c r="A61" s="91">
        <f t="shared" si="0"/>
        <v>67</v>
      </c>
      <c r="B61" s="54" t="s">
        <v>529</v>
      </c>
      <c r="C61" s="54" t="s">
        <v>123</v>
      </c>
      <c r="D61" s="54" t="s">
        <v>74</v>
      </c>
      <c r="E61" s="54" t="s">
        <v>39</v>
      </c>
      <c r="F61" s="54" t="s">
        <v>714</v>
      </c>
      <c r="G61" s="92">
        <f>IF(ISBLANK(Tableau4[[#This Row],[Points]]),"",RANK(Tableau4[[#This Row],[Points]],H:H))</f>
        <v>47</v>
      </c>
      <c r="H61" s="37">
        <v>127</v>
      </c>
      <c r="I61" s="40">
        <v>0</v>
      </c>
      <c r="J61" s="88">
        <f>IF(ISBLANK(I61),,VLOOKUP(I61,Classement_points[],2,FALSE)*Paramètres!$M$4)</f>
        <v>0</v>
      </c>
      <c r="K61" s="41">
        <v>55</v>
      </c>
      <c r="L61" s="88">
        <f>IF(ISBLANK(K61),,VLOOKUP(K61,Classement_points[],2,FALSE)*Paramètres!$M$5)</f>
        <v>20</v>
      </c>
      <c r="M61" s="42"/>
      <c r="N61" s="88">
        <f>IF(ISBLANK(M61),,VLOOKUP(M61,Classement_points[],2,FALSE)*Paramètres!$M$6)</f>
        <v>0</v>
      </c>
      <c r="O61" s="89">
        <f t="shared" si="1"/>
        <v>147</v>
      </c>
      <c r="P61" s="90">
        <f>COUNTA(Tableau4[[#This Row],[Points]],Tableau4[[#This Row],[Clt2]],Tableau4[[#This Row],[Clt4]],Tableau4[[#This Row],[Clt6]])</f>
        <v>3</v>
      </c>
    </row>
    <row r="62" spans="1:16" x14ac:dyDescent="0.35">
      <c r="A62" s="91">
        <f t="shared" si="0"/>
        <v>67</v>
      </c>
      <c r="B62" s="37" t="s">
        <v>4297</v>
      </c>
      <c r="C62" s="37" t="s">
        <v>4298</v>
      </c>
      <c r="D62" s="37" t="s">
        <v>3966</v>
      </c>
      <c r="E62" s="37" t="s">
        <v>4299</v>
      </c>
      <c r="F62" s="52" t="s">
        <v>2956</v>
      </c>
      <c r="G62" s="92">
        <f>IF(ISBLANK(Tableau4[[#This Row],[Points]]),"",RANK(Tableau4[[#This Row],[Points]],H:H))</f>
        <v>47</v>
      </c>
      <c r="H62" s="37">
        <v>127</v>
      </c>
      <c r="I62" s="40"/>
      <c r="J62" s="88">
        <f>IF(ISBLANK(I62),,VLOOKUP(I62,Classement_points[],2,FALSE)*Paramètres!$M$4)</f>
        <v>0</v>
      </c>
      <c r="K62" s="41">
        <v>78</v>
      </c>
      <c r="L62" s="88">
        <f>IF(ISBLANK(K62),,VLOOKUP(K62,Classement_points[],2,FALSE)*Paramètres!$M$5)</f>
        <v>20</v>
      </c>
      <c r="M62" s="42"/>
      <c r="N62" s="88">
        <f>IF(ISBLANK(M62),,VLOOKUP(M62,Classement_points[],2,FALSE)*Paramètres!$M$6)</f>
        <v>0</v>
      </c>
      <c r="O62" s="89">
        <f t="shared" si="1"/>
        <v>147</v>
      </c>
      <c r="P62" s="90">
        <f>COUNTA(Tableau4[[#This Row],[Points]],Tableau4[[#This Row],[Clt2]],Tableau4[[#This Row],[Clt4]],Tableau4[[#This Row],[Clt6]])</f>
        <v>2</v>
      </c>
    </row>
    <row r="63" spans="1:16" x14ac:dyDescent="0.35">
      <c r="A63" s="91">
        <f t="shared" si="0"/>
        <v>50</v>
      </c>
      <c r="B63" s="37" t="s">
        <v>3462</v>
      </c>
      <c r="C63" s="37" t="s">
        <v>67</v>
      </c>
      <c r="D63" s="37" t="s">
        <v>3463</v>
      </c>
      <c r="E63" s="37" t="s">
        <v>2919</v>
      </c>
      <c r="F63" s="52" t="s">
        <v>2957</v>
      </c>
      <c r="G63" s="92">
        <f>IF(ISBLANK(Tableau4[[#This Row],[Points]]),"",RANK(Tableau4[[#This Row],[Points]],H:H))</f>
        <v>74</v>
      </c>
      <c r="H63" s="37">
        <v>112</v>
      </c>
      <c r="I63" s="40">
        <v>40</v>
      </c>
      <c r="J63" s="88">
        <f>IF(ISBLANK(I63),,VLOOKUP(I63,Classement_points[],2,FALSE)*Paramètres!$M$4)</f>
        <v>15</v>
      </c>
      <c r="K63" s="41">
        <v>74</v>
      </c>
      <c r="L63" s="88">
        <f>IF(ISBLANK(K63),,VLOOKUP(K63,Classement_points[],2,FALSE)*Paramètres!$M$5)</f>
        <v>20</v>
      </c>
      <c r="M63" s="42">
        <v>58</v>
      </c>
      <c r="N63" s="88">
        <f>IF(ISBLANK(M63),,VLOOKUP(M63,Classement_points[],2,FALSE)*Paramètres!$M$6)</f>
        <v>15</v>
      </c>
      <c r="O63" s="89">
        <f t="shared" si="1"/>
        <v>162</v>
      </c>
      <c r="P63" s="90">
        <f>COUNTA(Tableau4[[#This Row],[Points]],Tableau4[[#This Row],[Clt2]],Tableau4[[#This Row],[Clt4]],Tableau4[[#This Row],[Clt6]])</f>
        <v>4</v>
      </c>
    </row>
    <row r="64" spans="1:16" x14ac:dyDescent="0.35">
      <c r="A64" s="91">
        <f t="shared" si="0"/>
        <v>69</v>
      </c>
      <c r="B64" s="37" t="s">
        <v>1844</v>
      </c>
      <c r="C64" s="37" t="s">
        <v>79</v>
      </c>
      <c r="D64" s="37" t="s">
        <v>1845</v>
      </c>
      <c r="E64" s="37" t="s">
        <v>647</v>
      </c>
      <c r="F64" s="52" t="s">
        <v>648</v>
      </c>
      <c r="G64" s="92">
        <f>IF(ISBLANK(Tableau4[[#This Row],[Points]]),"",RANK(Tableau4[[#This Row],[Points]],H:H))</f>
        <v>50</v>
      </c>
      <c r="H64" s="37">
        <v>125</v>
      </c>
      <c r="I64" s="40"/>
      <c r="J64" s="88">
        <f>IF(ISBLANK(I64),,VLOOKUP(I64,Classement_points[],2,FALSE)*Paramètres!$M$4)</f>
        <v>0</v>
      </c>
      <c r="K64" s="41">
        <v>71</v>
      </c>
      <c r="L64" s="88">
        <f>IF(ISBLANK(K64),,VLOOKUP(K64,Classement_points[],2,FALSE)*Paramètres!$M$5)</f>
        <v>20</v>
      </c>
      <c r="M64" s="42"/>
      <c r="N64" s="88">
        <f>IF(ISBLANK(M64),,VLOOKUP(M64,Classement_points[],2,FALSE)*Paramètres!$M$6)</f>
        <v>0</v>
      </c>
      <c r="O64" s="89">
        <f t="shared" si="1"/>
        <v>145</v>
      </c>
      <c r="P64" s="90">
        <f>COUNTA(Tableau4[[#This Row],[Points]],Tableau4[[#This Row],[Clt2]],Tableau4[[#This Row],[Clt4]],Tableau4[[#This Row],[Clt6]])</f>
        <v>2</v>
      </c>
    </row>
    <row r="65" spans="1:16" x14ac:dyDescent="0.35">
      <c r="A65" s="91">
        <f t="shared" si="0"/>
        <v>52</v>
      </c>
      <c r="B65" s="37" t="s">
        <v>4365</v>
      </c>
      <c r="C65" s="37" t="s">
        <v>4366</v>
      </c>
      <c r="D65" s="37" t="s">
        <v>4367</v>
      </c>
      <c r="E65" s="37" t="s">
        <v>3947</v>
      </c>
      <c r="F65" s="52" t="s">
        <v>2956</v>
      </c>
      <c r="G65" s="92">
        <f>IF(ISBLANK(Tableau4[[#This Row],[Points]]),"",RANK(Tableau4[[#This Row],[Points]],H:H))</f>
        <v>53</v>
      </c>
      <c r="H65" s="37">
        <v>122</v>
      </c>
      <c r="I65" s="40"/>
      <c r="J65" s="88">
        <f>IF(ISBLANK(I65),,VLOOKUP(I65,Classement_points[],2,FALSE)*Paramètres!$M$4)</f>
        <v>0</v>
      </c>
      <c r="K65" s="41">
        <v>61</v>
      </c>
      <c r="L65" s="88">
        <f>IF(ISBLANK(K65),,VLOOKUP(K65,Classement_points[],2,FALSE)*Paramètres!$M$5)</f>
        <v>20</v>
      </c>
      <c r="M65" s="42">
        <v>54</v>
      </c>
      <c r="N65" s="88">
        <f>IF(ISBLANK(M65),,VLOOKUP(M65,Classement_points[],2,FALSE)*Paramètres!$M$6)</f>
        <v>15</v>
      </c>
      <c r="O65" s="89">
        <f t="shared" si="1"/>
        <v>157</v>
      </c>
      <c r="P65" s="90">
        <f>COUNTA(Tableau4[[#This Row],[Points]],Tableau4[[#This Row],[Clt2]],Tableau4[[#This Row],[Clt4]],Tableau4[[#This Row],[Clt6]])</f>
        <v>3</v>
      </c>
    </row>
    <row r="66" spans="1:16" x14ac:dyDescent="0.35">
      <c r="A66" s="91">
        <f t="shared" si="0"/>
        <v>74</v>
      </c>
      <c r="B66" s="54" t="s">
        <v>531</v>
      </c>
      <c r="C66" s="54" t="s">
        <v>86</v>
      </c>
      <c r="D66" s="54" t="s">
        <v>532</v>
      </c>
      <c r="E66" s="54" t="s">
        <v>724</v>
      </c>
      <c r="F66" s="54" t="s">
        <v>714</v>
      </c>
      <c r="G66" s="92">
        <f>IF(ISBLANK(Tableau4[[#This Row],[Points]]),"",RANK(Tableau4[[#This Row],[Points]],H:H))</f>
        <v>50</v>
      </c>
      <c r="H66" s="37">
        <v>125</v>
      </c>
      <c r="I66" s="40">
        <v>63</v>
      </c>
      <c r="J66" s="88">
        <f>IF(ISBLANK(I66),,VLOOKUP(I66,Classement_points[],2,FALSE)*Paramètres!$M$4)</f>
        <v>15</v>
      </c>
      <c r="K66" s="41"/>
      <c r="L66" s="88">
        <f>IF(ISBLANK(K66),,VLOOKUP(K66,Classement_points[],2,FALSE)*Paramètres!$M$5)</f>
        <v>0</v>
      </c>
      <c r="M66" s="42"/>
      <c r="N66" s="88">
        <f>IF(ISBLANK(M66),,VLOOKUP(M66,Classement_points[],2,FALSE)*Paramètres!$M$6)</f>
        <v>0</v>
      </c>
      <c r="O66" s="89">
        <f t="shared" si="1"/>
        <v>140</v>
      </c>
      <c r="P66" s="90">
        <f>COUNTA(Tableau4[[#This Row],[Points]],Tableau4[[#This Row],[Clt2]],Tableau4[[#This Row],[Clt4]],Tableau4[[#This Row],[Clt6]])</f>
        <v>2</v>
      </c>
    </row>
    <row r="67" spans="1:16" x14ac:dyDescent="0.35">
      <c r="A67" s="91">
        <f t="shared" si="0"/>
        <v>54</v>
      </c>
      <c r="B67" s="54" t="s">
        <v>981</v>
      </c>
      <c r="C67" s="54" t="s">
        <v>299</v>
      </c>
      <c r="D67" s="54" t="s">
        <v>298</v>
      </c>
      <c r="E67" s="54" t="s">
        <v>359</v>
      </c>
      <c r="F67" s="54" t="s">
        <v>714</v>
      </c>
      <c r="G67" s="92">
        <f>IF(ISBLANK(Tableau4[[#This Row],[Points]]),"",RANK(Tableau4[[#This Row],[Points]],H:H))</f>
        <v>89</v>
      </c>
      <c r="H67" s="37">
        <v>104</v>
      </c>
      <c r="I67" s="40">
        <v>76</v>
      </c>
      <c r="J67" s="88">
        <f>IF(ISBLANK(I67),,VLOOKUP(I67,Classement_points[],2,FALSE)*Paramètres!$M$4)</f>
        <v>15</v>
      </c>
      <c r="K67" s="41">
        <v>49</v>
      </c>
      <c r="L67" s="88">
        <f>IF(ISBLANK(K67),,VLOOKUP(K67,Classement_points[],2,FALSE)*Paramètres!$M$5)</f>
        <v>20</v>
      </c>
      <c r="M67" s="42">
        <v>47</v>
      </c>
      <c r="N67" s="88">
        <f>IF(ISBLANK(M67),,VLOOKUP(M67,Classement_points[],2,FALSE)*Paramètres!$M$6)</f>
        <v>15</v>
      </c>
      <c r="O67" s="89">
        <f t="shared" si="1"/>
        <v>154</v>
      </c>
      <c r="P67" s="90">
        <f>COUNTA(Tableau4[[#This Row],[Points]],Tableau4[[#This Row],[Clt2]],Tableau4[[#This Row],[Clt4]],Tableau4[[#This Row],[Clt6]])</f>
        <v>4</v>
      </c>
    </row>
    <row r="68" spans="1:16" x14ac:dyDescent="0.35">
      <c r="A68" s="91">
        <f t="shared" si="0"/>
        <v>75</v>
      </c>
      <c r="B68" s="37" t="s">
        <v>1739</v>
      </c>
      <c r="C68" s="37" t="s">
        <v>1740</v>
      </c>
      <c r="D68" s="37" t="s">
        <v>1741</v>
      </c>
      <c r="E68" s="52" t="s">
        <v>685</v>
      </c>
      <c r="F68" s="52" t="s">
        <v>648</v>
      </c>
      <c r="G68" s="92">
        <f>IF(ISBLANK(Tableau4[[#This Row],[Points]]),"",RANK(Tableau4[[#This Row],[Points]],H:H))</f>
        <v>89</v>
      </c>
      <c r="H68" s="37">
        <v>104</v>
      </c>
      <c r="I68" s="40">
        <v>94</v>
      </c>
      <c r="J68" s="88">
        <f>IF(ISBLANK(I68),,VLOOKUP(I68,Classement_points[],2,FALSE)*Paramètres!$M$4)</f>
        <v>15</v>
      </c>
      <c r="K68" s="41">
        <v>85</v>
      </c>
      <c r="L68" s="88">
        <f>IF(ISBLANK(K68),,VLOOKUP(K68,Classement_points[],2,FALSE)*Paramètres!$M$5)</f>
        <v>20</v>
      </c>
      <c r="M68" s="42"/>
      <c r="N68" s="88">
        <f>IF(ISBLANK(M68),,VLOOKUP(M68,Classement_points[],2,FALSE)*Paramètres!$M$6)</f>
        <v>0</v>
      </c>
      <c r="O68" s="89">
        <f t="shared" si="1"/>
        <v>139</v>
      </c>
      <c r="P68" s="90">
        <f>COUNTA(Tableau4[[#This Row],[Points]],Tableau4[[#This Row],[Clt2]],Tableau4[[#This Row],[Clt4]],Tableau4[[#This Row],[Clt6]])</f>
        <v>3</v>
      </c>
    </row>
    <row r="69" spans="1:16" x14ac:dyDescent="0.35">
      <c r="A69" s="91">
        <f t="shared" ref="A69:A132" si="2">RANK(O69,O:O)</f>
        <v>54</v>
      </c>
      <c r="B69" s="54" t="s">
        <v>525</v>
      </c>
      <c r="C69" s="54" t="s">
        <v>310</v>
      </c>
      <c r="D69" s="54" t="s">
        <v>270</v>
      </c>
      <c r="E69" s="54" t="s">
        <v>40</v>
      </c>
      <c r="F69" s="54" t="s">
        <v>714</v>
      </c>
      <c r="G69" s="92">
        <f>IF(ISBLANK(Tableau4[[#This Row],[Points]]),"",RANK(Tableau4[[#This Row],[Points]],H:H))</f>
        <v>89</v>
      </c>
      <c r="H69" s="37">
        <v>104</v>
      </c>
      <c r="I69" s="40">
        <v>61</v>
      </c>
      <c r="J69" s="88">
        <f>IF(ISBLANK(I69),,VLOOKUP(I69,Classement_points[],2,FALSE)*Paramètres!$M$4)</f>
        <v>15</v>
      </c>
      <c r="K69" s="41">
        <v>60</v>
      </c>
      <c r="L69" s="88">
        <f>IF(ISBLANK(K69),,VLOOKUP(K69,Classement_points[],2,FALSE)*Paramètres!$M$5)</f>
        <v>20</v>
      </c>
      <c r="M69" s="42">
        <v>60</v>
      </c>
      <c r="N69" s="88">
        <f>IF(ISBLANK(M69),,VLOOKUP(M69,Classement_points[],2,FALSE)*Paramètres!$M$6)</f>
        <v>15</v>
      </c>
      <c r="O69" s="89">
        <f t="shared" ref="O69:O132" si="3">H69+J69+L69+N69</f>
        <v>154</v>
      </c>
      <c r="P69" s="90">
        <f>COUNTA(Tableau4[[#This Row],[Points]],Tableau4[[#This Row],[Clt2]],Tableau4[[#This Row],[Clt4]],Tableau4[[#This Row],[Clt6]])</f>
        <v>4</v>
      </c>
    </row>
    <row r="70" spans="1:16" x14ac:dyDescent="0.35">
      <c r="A70" s="91">
        <f t="shared" si="2"/>
        <v>57</v>
      </c>
      <c r="B70" s="37" t="s">
        <v>4369</v>
      </c>
      <c r="C70" s="37" t="s">
        <v>4370</v>
      </c>
      <c r="D70" s="37" t="s">
        <v>4030</v>
      </c>
      <c r="E70" s="37" t="s">
        <v>3989</v>
      </c>
      <c r="F70" s="52" t="s">
        <v>2956</v>
      </c>
      <c r="G70" s="92">
        <f>IF(ISBLANK(Tableau4[[#This Row],[Points]]),"",RANK(Tableau4[[#This Row],[Points]],H:H))</f>
        <v>61</v>
      </c>
      <c r="H70" s="37">
        <v>118</v>
      </c>
      <c r="I70" s="40"/>
      <c r="J70" s="88">
        <f>IF(ISBLANK(I70),,VLOOKUP(I70,Classement_points[],2,FALSE)*Paramètres!$M$4)</f>
        <v>0</v>
      </c>
      <c r="K70" s="41">
        <v>77</v>
      </c>
      <c r="L70" s="88">
        <f>IF(ISBLANK(K70),,VLOOKUP(K70,Classement_points[],2,FALSE)*Paramètres!$M$5)</f>
        <v>20</v>
      </c>
      <c r="M70" s="42">
        <v>43</v>
      </c>
      <c r="N70" s="88">
        <f>IF(ISBLANK(M70),,VLOOKUP(M70,Classement_points[],2,FALSE)*Paramètres!$M$6)</f>
        <v>15</v>
      </c>
      <c r="O70" s="89">
        <f t="shared" si="3"/>
        <v>153</v>
      </c>
      <c r="P70" s="90">
        <f>COUNTA(Tableau4[[#This Row],[Points]],Tableau4[[#This Row],[Clt2]],Tableau4[[#This Row],[Clt4]],Tableau4[[#This Row],[Clt6]])</f>
        <v>3</v>
      </c>
    </row>
    <row r="71" spans="1:16" x14ac:dyDescent="0.35">
      <c r="A71" s="91">
        <f t="shared" si="2"/>
        <v>57</v>
      </c>
      <c r="B71" s="54" t="s">
        <v>959</v>
      </c>
      <c r="C71" s="54" t="s">
        <v>634</v>
      </c>
      <c r="D71" s="54" t="s">
        <v>958</v>
      </c>
      <c r="E71" s="54" t="s">
        <v>14</v>
      </c>
      <c r="F71" s="54" t="s">
        <v>714</v>
      </c>
      <c r="G71" s="92">
        <f>IF(ISBLANK(Tableau4[[#This Row],[Points]]),"",RANK(Tableau4[[#This Row],[Points]],H:H))</f>
        <v>93</v>
      </c>
      <c r="H71" s="37">
        <v>103</v>
      </c>
      <c r="I71" s="40">
        <v>95</v>
      </c>
      <c r="J71" s="88">
        <f>IF(ISBLANK(I71),,VLOOKUP(I71,Classement_points[],2,FALSE)*Paramètres!$M$4)</f>
        <v>15</v>
      </c>
      <c r="K71" s="41">
        <v>67</v>
      </c>
      <c r="L71" s="88">
        <f>IF(ISBLANK(K71),,VLOOKUP(K71,Classement_points[],2,FALSE)*Paramètres!$M$5)</f>
        <v>20</v>
      </c>
      <c r="M71" s="42">
        <v>59</v>
      </c>
      <c r="N71" s="88">
        <f>IF(ISBLANK(M71),,VLOOKUP(M71,Classement_points[],2,FALSE)*Paramètres!$M$6)</f>
        <v>15</v>
      </c>
      <c r="O71" s="89">
        <f t="shared" si="3"/>
        <v>153</v>
      </c>
      <c r="P71" s="90">
        <f>COUNTA(Tableau4[[#This Row],[Points]],Tableau4[[#This Row],[Clt2]],Tableau4[[#This Row],[Clt4]],Tableau4[[#This Row],[Clt6]])</f>
        <v>4</v>
      </c>
    </row>
    <row r="72" spans="1:16" x14ac:dyDescent="0.35">
      <c r="A72" s="91">
        <f t="shared" si="2"/>
        <v>76</v>
      </c>
      <c r="B72" s="37" t="s">
        <v>1842</v>
      </c>
      <c r="C72" s="37" t="s">
        <v>73</v>
      </c>
      <c r="D72" s="37" t="s">
        <v>1843</v>
      </c>
      <c r="E72" s="37" t="s">
        <v>703</v>
      </c>
      <c r="F72" s="52" t="s">
        <v>648</v>
      </c>
      <c r="G72" s="92">
        <f>IF(ISBLANK(Tableau4[[#This Row],[Points]]),"",RANK(Tableau4[[#This Row],[Points]],H:H))</f>
        <v>93</v>
      </c>
      <c r="H72" s="37">
        <v>103</v>
      </c>
      <c r="I72" s="40">
        <v>86</v>
      </c>
      <c r="J72" s="88">
        <f>IF(ISBLANK(I72),,VLOOKUP(I72,Classement_points[],2,FALSE)*Paramètres!$M$4)</f>
        <v>15</v>
      </c>
      <c r="K72" s="41">
        <v>65</v>
      </c>
      <c r="L72" s="88">
        <f>IF(ISBLANK(K72),,VLOOKUP(K72,Classement_points[],2,FALSE)*Paramètres!$M$5)</f>
        <v>20</v>
      </c>
      <c r="M72" s="42"/>
      <c r="N72" s="88">
        <f>IF(ISBLANK(M72),,VLOOKUP(M72,Classement_points[],2,FALSE)*Paramètres!$M$6)</f>
        <v>0</v>
      </c>
      <c r="O72" s="89">
        <f t="shared" si="3"/>
        <v>138</v>
      </c>
      <c r="P72" s="90">
        <f>COUNTA(Tableau4[[#This Row],[Points]],Tableau4[[#This Row],[Clt2]],Tableau4[[#This Row],[Clt4]],Tableau4[[#This Row],[Clt6]])</f>
        <v>3</v>
      </c>
    </row>
    <row r="73" spans="1:16" x14ac:dyDescent="0.35">
      <c r="A73" s="91">
        <f t="shared" si="2"/>
        <v>61</v>
      </c>
      <c r="B73" s="37" t="s">
        <v>1729</v>
      </c>
      <c r="C73" s="37" t="s">
        <v>1730</v>
      </c>
      <c r="D73" s="37" t="s">
        <v>1173</v>
      </c>
      <c r="E73" s="52" t="s">
        <v>711</v>
      </c>
      <c r="F73" s="52" t="s">
        <v>648</v>
      </c>
      <c r="G73" s="92">
        <f>IF(ISBLANK(Tableau4[[#This Row],[Points]]),"",RANK(Tableau4[[#This Row],[Points]],H:H))</f>
        <v>55</v>
      </c>
      <c r="H73" s="37">
        <v>121</v>
      </c>
      <c r="I73" s="40">
        <v>53</v>
      </c>
      <c r="J73" s="88">
        <f>IF(ISBLANK(I73),,VLOOKUP(I73,Classement_points[],2,FALSE)*Paramètres!$M$4)</f>
        <v>15</v>
      </c>
      <c r="K73" s="41"/>
      <c r="L73" s="88">
        <f>IF(ISBLANK(K73),,VLOOKUP(K73,Classement_points[],2,FALSE)*Paramètres!$M$5)</f>
        <v>0</v>
      </c>
      <c r="M73" s="42">
        <v>39</v>
      </c>
      <c r="N73" s="88">
        <f>IF(ISBLANK(M73),,VLOOKUP(M73,Classement_points[],2,FALSE)*Paramètres!$M$6)</f>
        <v>15</v>
      </c>
      <c r="O73" s="89">
        <f t="shared" si="3"/>
        <v>151</v>
      </c>
      <c r="P73" s="90">
        <f>COUNTA(Tableau4[[#This Row],[Points]],Tableau4[[#This Row],[Clt2]],Tableau4[[#This Row],[Clt4]],Tableau4[[#This Row],[Clt6]])</f>
        <v>3</v>
      </c>
    </row>
    <row r="74" spans="1:16" x14ac:dyDescent="0.35">
      <c r="A74" s="91">
        <f t="shared" si="2"/>
        <v>79</v>
      </c>
      <c r="B74" s="54" t="s">
        <v>994</v>
      </c>
      <c r="C74" s="54" t="s">
        <v>840</v>
      </c>
      <c r="D74" s="54" t="s">
        <v>57</v>
      </c>
      <c r="E74" s="54" t="s">
        <v>398</v>
      </c>
      <c r="F74" s="54" t="s">
        <v>714</v>
      </c>
      <c r="G74" s="92">
        <f>IF(ISBLANK(Tableau4[[#This Row],[Points]]),"",RANK(Tableau4[[#This Row],[Points]],H:H))</f>
        <v>97</v>
      </c>
      <c r="H74" s="37">
        <v>101</v>
      </c>
      <c r="I74" s="40">
        <v>97</v>
      </c>
      <c r="J74" s="88">
        <f>IF(ISBLANK(I74),,VLOOKUP(I74,Classement_points[],2,FALSE)*Paramètres!$M$4)</f>
        <v>15</v>
      </c>
      <c r="K74" s="41">
        <v>76</v>
      </c>
      <c r="L74" s="88">
        <f>IF(ISBLANK(K74),,VLOOKUP(K74,Classement_points[],2,FALSE)*Paramètres!$M$5)</f>
        <v>20</v>
      </c>
      <c r="M74" s="42">
        <v>0</v>
      </c>
      <c r="N74" s="88">
        <f>IF(ISBLANK(M74),,VLOOKUP(M74,Classement_points[],2,FALSE)*Paramètres!$M$6)</f>
        <v>0</v>
      </c>
      <c r="O74" s="89">
        <f t="shared" si="3"/>
        <v>136</v>
      </c>
      <c r="P74" s="90">
        <f>COUNTA(Tableau4[[#This Row],[Points]],Tableau4[[#This Row],[Clt2]],Tableau4[[#This Row],[Clt4]],Tableau4[[#This Row],[Clt6]])</f>
        <v>4</v>
      </c>
    </row>
    <row r="75" spans="1:16" x14ac:dyDescent="0.35">
      <c r="A75" s="91">
        <f t="shared" si="2"/>
        <v>80</v>
      </c>
      <c r="B75" s="37" t="s">
        <v>1686</v>
      </c>
      <c r="C75" s="37" t="s">
        <v>404</v>
      </c>
      <c r="D75" s="37" t="s">
        <v>1687</v>
      </c>
      <c r="E75" s="52" t="s">
        <v>653</v>
      </c>
      <c r="F75" s="52" t="s">
        <v>648</v>
      </c>
      <c r="G75" s="92">
        <f>IF(ISBLANK(Tableau4[[#This Row],[Points]]),"",RANK(Tableau4[[#This Row],[Points]],H:H))</f>
        <v>30</v>
      </c>
      <c r="H75" s="37">
        <v>135</v>
      </c>
      <c r="I75" s="40">
        <v>0</v>
      </c>
      <c r="J75" s="88">
        <f>IF(ISBLANK(I75),,VLOOKUP(I75,Classement_points[],2,FALSE)*Paramètres!$M$4)</f>
        <v>0</v>
      </c>
      <c r="K75" s="41">
        <v>0</v>
      </c>
      <c r="L75" s="88">
        <f>IF(ISBLANK(K75),,VLOOKUP(K75,Classement_points[],2,FALSE)*Paramètres!$M$5)</f>
        <v>0</v>
      </c>
      <c r="M75" s="42"/>
      <c r="N75" s="88">
        <f>IF(ISBLANK(M75),,VLOOKUP(M75,Classement_points[],2,FALSE)*Paramètres!$M$6)</f>
        <v>0</v>
      </c>
      <c r="O75" s="89">
        <f t="shared" si="3"/>
        <v>135</v>
      </c>
      <c r="P75" s="90">
        <f>COUNTA(Tableau4[[#This Row],[Points]],Tableau4[[#This Row],[Clt2]],Tableau4[[#This Row],[Clt4]],Tableau4[[#This Row],[Clt6]])</f>
        <v>3</v>
      </c>
    </row>
    <row r="76" spans="1:16" x14ac:dyDescent="0.35">
      <c r="A76" s="91">
        <f t="shared" si="2"/>
        <v>80</v>
      </c>
      <c r="B76" s="37" t="s">
        <v>1749</v>
      </c>
      <c r="C76" s="37" t="s">
        <v>71</v>
      </c>
      <c r="D76" s="37" t="s">
        <v>1750</v>
      </c>
      <c r="E76" s="52" t="s">
        <v>647</v>
      </c>
      <c r="F76" s="52" t="s">
        <v>648</v>
      </c>
      <c r="G76" s="92">
        <f>IF(ISBLANK(Tableau4[[#This Row],[Points]]),"",RANK(Tableau4[[#This Row],[Points]],H:H))</f>
        <v>57</v>
      </c>
      <c r="H76" s="37">
        <v>120</v>
      </c>
      <c r="I76" s="40">
        <v>60</v>
      </c>
      <c r="J76" s="88">
        <f>IF(ISBLANK(I76),,VLOOKUP(I76,Classement_points[],2,FALSE)*Paramètres!$M$4)</f>
        <v>15</v>
      </c>
      <c r="K76" s="41">
        <v>0</v>
      </c>
      <c r="L76" s="88">
        <f>IF(ISBLANK(K76),,VLOOKUP(K76,Classement_points[],2,FALSE)*Paramètres!$M$5)</f>
        <v>0</v>
      </c>
      <c r="M76" s="42">
        <v>0</v>
      </c>
      <c r="N76" s="88">
        <f>IF(ISBLANK(M76),,VLOOKUP(M76,Classement_points[],2,FALSE)*Paramètres!$M$6)</f>
        <v>0</v>
      </c>
      <c r="O76" s="89">
        <f t="shared" si="3"/>
        <v>135</v>
      </c>
      <c r="P76" s="90">
        <f>COUNTA(Tableau4[[#This Row],[Points]],Tableau4[[#This Row],[Clt2]],Tableau4[[#This Row],[Clt4]],Tableau4[[#This Row],[Clt6]])</f>
        <v>4</v>
      </c>
    </row>
    <row r="77" spans="1:16" x14ac:dyDescent="0.35">
      <c r="A77" s="91">
        <f t="shared" si="2"/>
        <v>64</v>
      </c>
      <c r="B77" s="54" t="s">
        <v>530</v>
      </c>
      <c r="C77" s="54" t="s">
        <v>260</v>
      </c>
      <c r="D77" s="54" t="s">
        <v>261</v>
      </c>
      <c r="E77" s="54" t="s">
        <v>39</v>
      </c>
      <c r="F77" s="54" t="s">
        <v>714</v>
      </c>
      <c r="G77" s="92">
        <f>IF(ISBLANK(Tableau4[[#This Row],[Points]]),"",RANK(Tableau4[[#This Row],[Points]],H:H))</f>
        <v>57</v>
      </c>
      <c r="H77" s="37">
        <v>120</v>
      </c>
      <c r="I77" s="40">
        <v>42</v>
      </c>
      <c r="J77" s="88">
        <f>IF(ISBLANK(I77),,VLOOKUP(I77,Classement_points[],2,FALSE)*Paramètres!$M$4)</f>
        <v>15</v>
      </c>
      <c r="K77" s="41"/>
      <c r="L77" s="88">
        <f>IF(ISBLANK(K77),,VLOOKUP(K77,Classement_points[],2,FALSE)*Paramètres!$M$5)</f>
        <v>0</v>
      </c>
      <c r="M77" s="42">
        <v>57</v>
      </c>
      <c r="N77" s="88">
        <f>IF(ISBLANK(M77),,VLOOKUP(M77,Classement_points[],2,FALSE)*Paramètres!$M$6)</f>
        <v>15</v>
      </c>
      <c r="O77" s="89">
        <f t="shared" si="3"/>
        <v>150</v>
      </c>
      <c r="P77" s="90">
        <f>COUNTA(Tableau4[[#This Row],[Points]],Tableau4[[#This Row],[Clt2]],Tableau4[[#This Row],[Clt4]],Tableau4[[#This Row],[Clt6]])</f>
        <v>3</v>
      </c>
    </row>
    <row r="78" spans="1:16" x14ac:dyDescent="0.35">
      <c r="A78" s="91">
        <f t="shared" si="2"/>
        <v>82</v>
      </c>
      <c r="B78" s="37" t="s">
        <v>1826</v>
      </c>
      <c r="C78" s="37" t="s">
        <v>67</v>
      </c>
      <c r="D78" s="37" t="s">
        <v>1555</v>
      </c>
      <c r="E78" s="37" t="s">
        <v>682</v>
      </c>
      <c r="F78" s="52" t="s">
        <v>648</v>
      </c>
      <c r="G78" s="92">
        <f>IF(ISBLANK(Tableau4[[#This Row],[Points]]),"",RANK(Tableau4[[#This Row],[Points]],H:H))</f>
        <v>73</v>
      </c>
      <c r="H78" s="37">
        <v>114</v>
      </c>
      <c r="I78" s="40"/>
      <c r="J78" s="88">
        <f>IF(ISBLANK(I78),,VLOOKUP(I78,Classement_points[],2,FALSE)*Paramètres!$M$4)</f>
        <v>0</v>
      </c>
      <c r="K78" s="41">
        <v>68</v>
      </c>
      <c r="L78" s="88">
        <f>IF(ISBLANK(K78),,VLOOKUP(K78,Classement_points[],2,FALSE)*Paramètres!$M$5)</f>
        <v>20</v>
      </c>
      <c r="M78" s="42"/>
      <c r="N78" s="88">
        <f>IF(ISBLANK(M78),,VLOOKUP(M78,Classement_points[],2,FALSE)*Paramètres!$M$6)</f>
        <v>0</v>
      </c>
      <c r="O78" s="89">
        <f t="shared" si="3"/>
        <v>134</v>
      </c>
      <c r="P78" s="90">
        <f>COUNTA(Tableau4[[#This Row],[Points]],Tableau4[[#This Row],[Clt2]],Tableau4[[#This Row],[Clt4]],Tableau4[[#This Row],[Clt6]])</f>
        <v>2</v>
      </c>
    </row>
    <row r="79" spans="1:16" x14ac:dyDescent="0.35">
      <c r="A79" s="91">
        <f t="shared" si="2"/>
        <v>66</v>
      </c>
      <c r="B79" s="54" t="s">
        <v>975</v>
      </c>
      <c r="C79" s="54" t="s">
        <v>974</v>
      </c>
      <c r="D79" s="54" t="s">
        <v>973</v>
      </c>
      <c r="E79" s="54" t="s">
        <v>39</v>
      </c>
      <c r="F79" s="54" t="s">
        <v>714</v>
      </c>
      <c r="G79" s="92">
        <f>IF(ISBLANK(Tableau4[[#This Row],[Points]]),"",RANK(Tableau4[[#This Row],[Points]],H:H))</f>
        <v>103</v>
      </c>
      <c r="H79" s="37">
        <v>98</v>
      </c>
      <c r="I79" s="40">
        <v>43</v>
      </c>
      <c r="J79" s="88">
        <f>IF(ISBLANK(I79),,VLOOKUP(I79,Classement_points[],2,FALSE)*Paramètres!$M$4)</f>
        <v>15</v>
      </c>
      <c r="K79" s="41">
        <v>58</v>
      </c>
      <c r="L79" s="88">
        <f>IF(ISBLANK(K79),,VLOOKUP(K79,Classement_points[],2,FALSE)*Paramètres!$M$5)</f>
        <v>20</v>
      </c>
      <c r="M79" s="42">
        <v>46</v>
      </c>
      <c r="N79" s="88">
        <f>IF(ISBLANK(M79),,VLOOKUP(M79,Classement_points[],2,FALSE)*Paramètres!$M$6)</f>
        <v>15</v>
      </c>
      <c r="O79" s="89">
        <f t="shared" si="3"/>
        <v>148</v>
      </c>
      <c r="P79" s="90">
        <f>COUNTA(Tableau4[[#This Row],[Points]],Tableau4[[#This Row],[Clt2]],Tableau4[[#This Row],[Clt4]],Tableau4[[#This Row],[Clt6]])</f>
        <v>4</v>
      </c>
    </row>
    <row r="80" spans="1:16" x14ac:dyDescent="0.35">
      <c r="A80" s="91">
        <f t="shared" si="2"/>
        <v>86</v>
      </c>
      <c r="B80" s="37" t="s">
        <v>4352</v>
      </c>
      <c r="C80" s="37" t="s">
        <v>69</v>
      </c>
      <c r="D80" s="37" t="s">
        <v>4353</v>
      </c>
      <c r="E80" s="37" t="s">
        <v>4046</v>
      </c>
      <c r="F80" s="52" t="s">
        <v>2956</v>
      </c>
      <c r="G80" s="92">
        <f>IF(ISBLANK(Tableau4[[#This Row],[Points]]),"",RANK(Tableau4[[#This Row],[Points]],H:H))</f>
        <v>109</v>
      </c>
      <c r="H80" s="37">
        <v>96</v>
      </c>
      <c r="I80" s="40">
        <v>64</v>
      </c>
      <c r="J80" s="88">
        <f>IF(ISBLANK(I80),,VLOOKUP(I80,Classement_points[],2,FALSE)*Paramètres!$M$4)</f>
        <v>15</v>
      </c>
      <c r="K80" s="41">
        <v>89</v>
      </c>
      <c r="L80" s="88">
        <f>IF(ISBLANK(K80),,VLOOKUP(K80,Classement_points[],2,FALSE)*Paramètres!$M$5)</f>
        <v>20</v>
      </c>
      <c r="M80" s="42"/>
      <c r="N80" s="88">
        <f>IF(ISBLANK(M80),,VLOOKUP(M80,Classement_points[],2,FALSE)*Paramètres!$M$6)</f>
        <v>0</v>
      </c>
      <c r="O80" s="89">
        <f t="shared" si="3"/>
        <v>131</v>
      </c>
      <c r="P80" s="90">
        <f>COUNTA(Tableau4[[#This Row],[Points]],Tableau4[[#This Row],[Clt2]],Tableau4[[#This Row],[Clt4]],Tableau4[[#This Row],[Clt6]])</f>
        <v>3</v>
      </c>
    </row>
    <row r="81" spans="1:16" x14ac:dyDescent="0.35">
      <c r="A81" s="91">
        <f t="shared" si="2"/>
        <v>69</v>
      </c>
      <c r="B81" s="54" t="s">
        <v>957</v>
      </c>
      <c r="C81" s="54" t="s">
        <v>53</v>
      </c>
      <c r="D81" s="54" t="s">
        <v>114</v>
      </c>
      <c r="E81" s="54" t="s">
        <v>14</v>
      </c>
      <c r="F81" s="54" t="s">
        <v>714</v>
      </c>
      <c r="G81" s="92">
        <f>IF(ISBLANK(Tableau4[[#This Row],[Points]]),"",RANK(Tableau4[[#This Row],[Points]],H:H))</f>
        <v>36</v>
      </c>
      <c r="H81" s="37">
        <v>130</v>
      </c>
      <c r="I81" s="40"/>
      <c r="J81" s="88">
        <f>IF(ISBLANK(I81),,VLOOKUP(I81,Classement_points[],2,FALSE)*Paramètres!$M$4)</f>
        <v>0</v>
      </c>
      <c r="K81" s="41"/>
      <c r="L81" s="88">
        <f>IF(ISBLANK(K81),,VLOOKUP(K81,Classement_points[],2,FALSE)*Paramètres!$M$5)</f>
        <v>0</v>
      </c>
      <c r="M81" s="42">
        <v>65</v>
      </c>
      <c r="N81" s="88">
        <f>IF(ISBLANK(M81),,VLOOKUP(M81,Classement_points[],2,FALSE)*Paramètres!$M$6)</f>
        <v>15</v>
      </c>
      <c r="O81" s="89">
        <f t="shared" si="3"/>
        <v>145</v>
      </c>
      <c r="P81" s="90">
        <f>COUNTA(Tableau4[[#This Row],[Points]],Tableau4[[#This Row],[Clt2]],Tableau4[[#This Row],[Clt4]],Tableau4[[#This Row],[Clt6]])</f>
        <v>2</v>
      </c>
    </row>
    <row r="82" spans="1:16" x14ac:dyDescent="0.35">
      <c r="A82" s="91">
        <f t="shared" si="2"/>
        <v>69</v>
      </c>
      <c r="B82" s="54" t="s">
        <v>968</v>
      </c>
      <c r="C82" s="54" t="s">
        <v>62</v>
      </c>
      <c r="D82" s="54" t="s">
        <v>304</v>
      </c>
      <c r="E82" s="54" t="s">
        <v>16</v>
      </c>
      <c r="F82" s="54" t="s">
        <v>714</v>
      </c>
      <c r="G82" s="92">
        <f>IF(ISBLANK(Tableau4[[#This Row],[Points]]),"",RANK(Tableau4[[#This Row],[Points]],H:H))</f>
        <v>67</v>
      </c>
      <c r="H82" s="37">
        <v>115</v>
      </c>
      <c r="I82" s="40">
        <v>98</v>
      </c>
      <c r="J82" s="88">
        <f>IF(ISBLANK(I82),,VLOOKUP(I82,Classement_points[],2,FALSE)*Paramètres!$M$4)</f>
        <v>15</v>
      </c>
      <c r="K82" s="41">
        <v>0</v>
      </c>
      <c r="L82" s="88">
        <f>IF(ISBLANK(K82),,VLOOKUP(K82,Classement_points[],2,FALSE)*Paramètres!$M$5)</f>
        <v>0</v>
      </c>
      <c r="M82" s="42">
        <v>56</v>
      </c>
      <c r="N82" s="88">
        <f>IF(ISBLANK(M82),,VLOOKUP(M82,Classement_points[],2,FALSE)*Paramètres!$M$6)</f>
        <v>15</v>
      </c>
      <c r="O82" s="89">
        <f t="shared" si="3"/>
        <v>145</v>
      </c>
      <c r="P82" s="90">
        <f>COUNTA(Tableau4[[#This Row],[Points]],Tableau4[[#This Row],[Clt2]],Tableau4[[#This Row],[Clt4]],Tableau4[[#This Row],[Clt6]])</f>
        <v>4</v>
      </c>
    </row>
    <row r="83" spans="1:16" x14ac:dyDescent="0.35">
      <c r="A83" s="91">
        <f t="shared" si="2"/>
        <v>87</v>
      </c>
      <c r="B83" s="37" t="s">
        <v>4314</v>
      </c>
      <c r="C83" s="37" t="s">
        <v>54</v>
      </c>
      <c r="D83" s="37" t="s">
        <v>4315</v>
      </c>
      <c r="E83" s="37" t="s">
        <v>3933</v>
      </c>
      <c r="F83" s="52" t="s">
        <v>2956</v>
      </c>
      <c r="G83" s="92">
        <f>IF(ISBLANK(Tableau4[[#This Row],[Points]]),"",RANK(Tableau4[[#This Row],[Points]],H:H))</f>
        <v>67</v>
      </c>
      <c r="H83" s="37">
        <v>115</v>
      </c>
      <c r="I83" s="40">
        <v>81</v>
      </c>
      <c r="J83" s="88">
        <f>IF(ISBLANK(I83),,VLOOKUP(I83,Classement_points[],2,FALSE)*Paramètres!$M$4)</f>
        <v>15</v>
      </c>
      <c r="K83" s="41">
        <v>0</v>
      </c>
      <c r="L83" s="88">
        <f>IF(ISBLANK(K83),,VLOOKUP(K83,Classement_points[],2,FALSE)*Paramètres!$M$5)</f>
        <v>0</v>
      </c>
      <c r="M83" s="42"/>
      <c r="N83" s="88">
        <f>IF(ISBLANK(M83),,VLOOKUP(M83,Classement_points[],2,FALSE)*Paramètres!$M$6)</f>
        <v>0</v>
      </c>
      <c r="O83" s="89">
        <f t="shared" si="3"/>
        <v>130</v>
      </c>
      <c r="P83" s="90">
        <f>COUNTA(Tableau4[[#This Row],[Points]],Tableau4[[#This Row],[Clt2]],Tableau4[[#This Row],[Clt4]],Tableau4[[#This Row],[Clt6]])</f>
        <v>3</v>
      </c>
    </row>
    <row r="84" spans="1:16" x14ac:dyDescent="0.35">
      <c r="A84" s="91">
        <f t="shared" si="2"/>
        <v>87</v>
      </c>
      <c r="B84" s="37" t="s">
        <v>1778</v>
      </c>
      <c r="C84" s="37" t="s">
        <v>1779</v>
      </c>
      <c r="D84" s="37" t="s">
        <v>1780</v>
      </c>
      <c r="E84" s="52" t="s">
        <v>659</v>
      </c>
      <c r="F84" s="52" t="s">
        <v>648</v>
      </c>
      <c r="G84" s="92">
        <f>IF(ISBLANK(Tableau4[[#This Row],[Points]]),"",RANK(Tableau4[[#This Row],[Points]],H:H))</f>
        <v>67</v>
      </c>
      <c r="H84" s="37">
        <v>115</v>
      </c>
      <c r="I84" s="40">
        <v>45</v>
      </c>
      <c r="J84" s="88">
        <f>IF(ISBLANK(I84),,VLOOKUP(I84,Classement_points[],2,FALSE)*Paramètres!$M$4)</f>
        <v>15</v>
      </c>
      <c r="K84" s="41"/>
      <c r="L84" s="88">
        <f>IF(ISBLANK(K84),,VLOOKUP(K84,Classement_points[],2,FALSE)*Paramètres!$M$5)</f>
        <v>0</v>
      </c>
      <c r="M84" s="42"/>
      <c r="N84" s="88">
        <f>IF(ISBLANK(M84),,VLOOKUP(M84,Classement_points[],2,FALSE)*Paramètres!$M$6)</f>
        <v>0</v>
      </c>
      <c r="O84" s="89">
        <f t="shared" si="3"/>
        <v>130</v>
      </c>
      <c r="P84" s="90">
        <f>COUNTA(Tableau4[[#This Row],[Points]],Tableau4[[#This Row],[Clt2]],Tableau4[[#This Row],[Clt4]],Tableau4[[#This Row],[Clt6]])</f>
        <v>2</v>
      </c>
    </row>
    <row r="85" spans="1:16" x14ac:dyDescent="0.35">
      <c r="A85" s="91">
        <f t="shared" si="2"/>
        <v>69</v>
      </c>
      <c r="B85" s="37" t="s">
        <v>1838</v>
      </c>
      <c r="C85" s="37" t="s">
        <v>54</v>
      </c>
      <c r="D85" s="37" t="s">
        <v>1839</v>
      </c>
      <c r="E85" s="37" t="s">
        <v>652</v>
      </c>
      <c r="F85" s="52" t="s">
        <v>648</v>
      </c>
      <c r="G85" s="92">
        <f>IF(ISBLANK(Tableau4[[#This Row],[Points]]),"",RANK(Tableau4[[#This Row],[Points]],H:H))</f>
        <v>67</v>
      </c>
      <c r="H85" s="37">
        <v>115</v>
      </c>
      <c r="I85" s="40">
        <v>91</v>
      </c>
      <c r="J85" s="88">
        <f>IF(ISBLANK(I85),,VLOOKUP(I85,Classement_points[],2,FALSE)*Paramètres!$M$4)</f>
        <v>15</v>
      </c>
      <c r="K85" s="41"/>
      <c r="L85" s="88">
        <f>IF(ISBLANK(K85),,VLOOKUP(K85,Classement_points[],2,FALSE)*Paramètres!$M$5)</f>
        <v>0</v>
      </c>
      <c r="M85" s="42">
        <v>63</v>
      </c>
      <c r="N85" s="88">
        <f>IF(ISBLANK(M85),,VLOOKUP(M85,Classement_points[],2,FALSE)*Paramètres!$M$6)</f>
        <v>15</v>
      </c>
      <c r="O85" s="89">
        <f t="shared" si="3"/>
        <v>145</v>
      </c>
      <c r="P85" s="90">
        <f>COUNTA(Tableau4[[#This Row],[Points]],Tableau4[[#This Row],[Clt2]],Tableau4[[#This Row],[Clt4]],Tableau4[[#This Row],[Clt6]])</f>
        <v>3</v>
      </c>
    </row>
    <row r="86" spans="1:16" x14ac:dyDescent="0.35">
      <c r="A86" s="91">
        <f t="shared" si="2"/>
        <v>73</v>
      </c>
      <c r="B86" s="37" t="s">
        <v>1761</v>
      </c>
      <c r="C86" s="37" t="s">
        <v>79</v>
      </c>
      <c r="D86" s="37" t="s">
        <v>1762</v>
      </c>
      <c r="E86" s="52" t="s">
        <v>677</v>
      </c>
      <c r="F86" s="52" t="s">
        <v>648</v>
      </c>
      <c r="G86" s="92">
        <f>IF(ISBLANK(Tableau4[[#This Row],[Points]]),"",RANK(Tableau4[[#This Row],[Points]],H:H))</f>
        <v>77</v>
      </c>
      <c r="H86" s="37">
        <v>111</v>
      </c>
      <c r="I86" s="40">
        <v>69</v>
      </c>
      <c r="J86" s="88">
        <f>IF(ISBLANK(I86),,VLOOKUP(I86,Classement_points[],2,FALSE)*Paramètres!$M$4)</f>
        <v>15</v>
      </c>
      <c r="K86" s="41">
        <v>0</v>
      </c>
      <c r="L86" s="88">
        <f>IF(ISBLANK(K86),,VLOOKUP(K86,Classement_points[],2,FALSE)*Paramètres!$M$5)</f>
        <v>0</v>
      </c>
      <c r="M86" s="42">
        <v>50</v>
      </c>
      <c r="N86" s="88">
        <f>IF(ISBLANK(M86),,VLOOKUP(M86,Classement_points[],2,FALSE)*Paramètres!$M$6)</f>
        <v>15</v>
      </c>
      <c r="O86" s="89">
        <f t="shared" si="3"/>
        <v>141</v>
      </c>
      <c r="P86" s="90">
        <f>COUNTA(Tableau4[[#This Row],[Points]],Tableau4[[#This Row],[Clt2]],Tableau4[[#This Row],[Clt4]],Tableau4[[#This Row],[Clt6]])</f>
        <v>4</v>
      </c>
    </row>
    <row r="87" spans="1:16" x14ac:dyDescent="0.35">
      <c r="A87" s="91">
        <f t="shared" si="2"/>
        <v>91</v>
      </c>
      <c r="B87" s="37" t="s">
        <v>4321</v>
      </c>
      <c r="C87" s="37" t="s">
        <v>2335</v>
      </c>
      <c r="D87" s="37" t="s">
        <v>4322</v>
      </c>
      <c r="E87" s="37" t="s">
        <v>3933</v>
      </c>
      <c r="F87" s="52" t="s">
        <v>2956</v>
      </c>
      <c r="G87" s="92">
        <f>IF(ISBLANK(Tableau4[[#This Row],[Points]]),"",RANK(Tableau4[[#This Row],[Points]],H:H))</f>
        <v>78</v>
      </c>
      <c r="H87" s="37">
        <v>110</v>
      </c>
      <c r="I87" s="40">
        <v>54</v>
      </c>
      <c r="J87" s="88">
        <f>IF(ISBLANK(I87),,VLOOKUP(I87,Classement_points[],2,FALSE)*Paramètres!$M$4)</f>
        <v>15</v>
      </c>
      <c r="K87" s="41"/>
      <c r="L87" s="88">
        <f>IF(ISBLANK(K87),,VLOOKUP(K87,Classement_points[],2,FALSE)*Paramètres!$M$5)</f>
        <v>0</v>
      </c>
      <c r="M87" s="42"/>
      <c r="N87" s="88">
        <f>IF(ISBLANK(M87),,VLOOKUP(M87,Classement_points[],2,FALSE)*Paramètres!$M$6)</f>
        <v>0</v>
      </c>
      <c r="O87" s="89">
        <f t="shared" si="3"/>
        <v>125</v>
      </c>
      <c r="P87" s="90">
        <f>COUNTA(Tableau4[[#This Row],[Points]],Tableau4[[#This Row],[Clt2]],Tableau4[[#This Row],[Clt4]],Tableau4[[#This Row],[Clt6]])</f>
        <v>2</v>
      </c>
    </row>
    <row r="88" spans="1:16" x14ac:dyDescent="0.35">
      <c r="A88" s="91">
        <f t="shared" si="2"/>
        <v>91</v>
      </c>
      <c r="B88" s="37" t="s">
        <v>4348</v>
      </c>
      <c r="C88" s="37" t="s">
        <v>105</v>
      </c>
      <c r="D88" s="37" t="s">
        <v>4349</v>
      </c>
      <c r="E88" s="37" t="s">
        <v>4046</v>
      </c>
      <c r="F88" s="52" t="s">
        <v>2956</v>
      </c>
      <c r="G88" s="92">
        <f>IF(ISBLANK(Tableau4[[#This Row],[Points]]),"",RANK(Tableau4[[#This Row],[Points]],H:H))</f>
        <v>86</v>
      </c>
      <c r="H88" s="37">
        <v>105</v>
      </c>
      <c r="I88" s="40"/>
      <c r="J88" s="88">
        <f>IF(ISBLANK(I88),,VLOOKUP(I88,Classement_points[],2,FALSE)*Paramètres!$M$4)</f>
        <v>0</v>
      </c>
      <c r="K88" s="41">
        <v>79</v>
      </c>
      <c r="L88" s="88">
        <f>IF(ISBLANK(K88),,VLOOKUP(K88,Classement_points[],2,FALSE)*Paramètres!$M$5)</f>
        <v>20</v>
      </c>
      <c r="M88" s="42"/>
      <c r="N88" s="88">
        <f>IF(ISBLANK(M88),,VLOOKUP(M88,Classement_points[],2,FALSE)*Paramètres!$M$6)</f>
        <v>0</v>
      </c>
      <c r="O88" s="89">
        <f t="shared" si="3"/>
        <v>125</v>
      </c>
      <c r="P88" s="90">
        <f>COUNTA(Tableau4[[#This Row],[Points]],Tableau4[[#This Row],[Clt2]],Tableau4[[#This Row],[Clt4]],Tableau4[[#This Row],[Clt6]])</f>
        <v>2</v>
      </c>
    </row>
    <row r="89" spans="1:16" x14ac:dyDescent="0.35">
      <c r="A89" s="91">
        <f t="shared" si="2"/>
        <v>77</v>
      </c>
      <c r="B89" s="54" t="s">
        <v>527</v>
      </c>
      <c r="C89" s="54" t="s">
        <v>125</v>
      </c>
      <c r="D89" s="54" t="s">
        <v>331</v>
      </c>
      <c r="E89" s="54" t="s">
        <v>39</v>
      </c>
      <c r="F89" s="54" t="s">
        <v>714</v>
      </c>
      <c r="G89" s="92">
        <f>IF(ISBLANK(Tableau4[[#This Row],[Points]]),"",RANK(Tableau4[[#This Row],[Points]],H:H))</f>
        <v>81</v>
      </c>
      <c r="H89" s="37">
        <v>107</v>
      </c>
      <c r="I89" s="40">
        <v>65</v>
      </c>
      <c r="J89" s="88">
        <f>IF(ISBLANK(I89),,VLOOKUP(I89,Classement_points[],2,FALSE)*Paramètres!$M$4)</f>
        <v>15</v>
      </c>
      <c r="K89" s="41"/>
      <c r="L89" s="88">
        <f>IF(ISBLANK(K89),,VLOOKUP(K89,Classement_points[],2,FALSE)*Paramètres!$M$5)</f>
        <v>0</v>
      </c>
      <c r="M89" s="42">
        <v>53</v>
      </c>
      <c r="N89" s="88">
        <f>IF(ISBLANK(M89),,VLOOKUP(M89,Classement_points[],2,FALSE)*Paramètres!$M$6)</f>
        <v>15</v>
      </c>
      <c r="O89" s="89">
        <f t="shared" si="3"/>
        <v>137</v>
      </c>
      <c r="P89" s="90">
        <f>COUNTA(Tableau4[[#This Row],[Points]],Tableau4[[#This Row],[Clt2]],Tableau4[[#This Row],[Clt4]],Tableau4[[#This Row],[Clt6]])</f>
        <v>3</v>
      </c>
    </row>
    <row r="90" spans="1:16" x14ac:dyDescent="0.35">
      <c r="A90" s="91">
        <f t="shared" si="2"/>
        <v>77</v>
      </c>
      <c r="B90" s="54" t="s">
        <v>545</v>
      </c>
      <c r="C90" s="54" t="s">
        <v>79</v>
      </c>
      <c r="D90" s="54" t="s">
        <v>386</v>
      </c>
      <c r="E90" s="54" t="s">
        <v>724</v>
      </c>
      <c r="F90" s="54" t="s">
        <v>714</v>
      </c>
      <c r="G90" s="92">
        <f>IF(ISBLANK(Tableau4[[#This Row],[Points]]),"",RANK(Tableau4[[#This Row],[Points]],H:H))</f>
        <v>81</v>
      </c>
      <c r="H90" s="37">
        <v>107</v>
      </c>
      <c r="I90" s="40">
        <v>72</v>
      </c>
      <c r="J90" s="88">
        <f>IF(ISBLANK(I90),,VLOOKUP(I90,Classement_points[],2,FALSE)*Paramètres!$M$4)</f>
        <v>15</v>
      </c>
      <c r="K90" s="41"/>
      <c r="L90" s="88">
        <f>IF(ISBLANK(K90),,VLOOKUP(K90,Classement_points[],2,FALSE)*Paramètres!$M$5)</f>
        <v>0</v>
      </c>
      <c r="M90" s="42">
        <v>55</v>
      </c>
      <c r="N90" s="88">
        <f>IF(ISBLANK(M90),,VLOOKUP(M90,Classement_points[],2,FALSE)*Paramètres!$M$6)</f>
        <v>15</v>
      </c>
      <c r="O90" s="89">
        <f t="shared" si="3"/>
        <v>137</v>
      </c>
      <c r="P90" s="90">
        <f>COUNTA(Tableau4[[#This Row],[Points]],Tableau4[[#This Row],[Clt2]],Tableau4[[#This Row],[Clt4]],Tableau4[[#This Row],[Clt6]])</f>
        <v>3</v>
      </c>
    </row>
    <row r="91" spans="1:16" x14ac:dyDescent="0.35">
      <c r="A91" s="91">
        <f t="shared" si="2"/>
        <v>94</v>
      </c>
      <c r="B91" s="37" t="s">
        <v>4387</v>
      </c>
      <c r="C91" s="37" t="s">
        <v>79</v>
      </c>
      <c r="D91" s="37" t="s">
        <v>4388</v>
      </c>
      <c r="E91" s="37" t="s">
        <v>4389</v>
      </c>
      <c r="F91" s="52" t="s">
        <v>2956</v>
      </c>
      <c r="G91" s="92">
        <f>IF(ISBLANK(Tableau4[[#This Row],[Points]]),"",RANK(Tableau4[[#This Row],[Points]],H:H))</f>
        <v>121</v>
      </c>
      <c r="H91" s="37">
        <v>87</v>
      </c>
      <c r="I91" s="40">
        <v>80</v>
      </c>
      <c r="J91" s="88">
        <f>IF(ISBLANK(I91),,VLOOKUP(I91,Classement_points[],2,FALSE)*Paramètres!$M$4)</f>
        <v>15</v>
      </c>
      <c r="K91" s="41">
        <v>69</v>
      </c>
      <c r="L91" s="88">
        <f>IF(ISBLANK(K91),,VLOOKUP(K91,Classement_points[],2,FALSE)*Paramètres!$M$5)</f>
        <v>20</v>
      </c>
      <c r="M91" s="42"/>
      <c r="N91" s="88">
        <f>IF(ISBLANK(M91),,VLOOKUP(M91,Classement_points[],2,FALSE)*Paramètres!$M$6)</f>
        <v>0</v>
      </c>
      <c r="O91" s="89">
        <f t="shared" si="3"/>
        <v>122</v>
      </c>
      <c r="P91" s="90">
        <f>COUNTA(Tableau4[[#This Row],[Points]],Tableau4[[#This Row],[Clt2]],Tableau4[[#This Row],[Clt4]],Tableau4[[#This Row],[Clt6]])</f>
        <v>3</v>
      </c>
    </row>
    <row r="92" spans="1:16" x14ac:dyDescent="0.35">
      <c r="A92" s="91">
        <f t="shared" si="2"/>
        <v>95</v>
      </c>
      <c r="B92" s="37" t="s">
        <v>3440</v>
      </c>
      <c r="C92" s="37" t="s">
        <v>3441</v>
      </c>
      <c r="D92" s="37" t="s">
        <v>3442</v>
      </c>
      <c r="E92" s="37" t="s">
        <v>2945</v>
      </c>
      <c r="F92" s="52" t="s">
        <v>2957</v>
      </c>
      <c r="G92" s="92">
        <f>IF(ISBLANK(Tableau4[[#This Row],[Points]]),"",RANK(Tableau4[[#This Row],[Points]],H:H))</f>
        <v>84</v>
      </c>
      <c r="H92" s="37">
        <v>106</v>
      </c>
      <c r="I92" s="40">
        <v>77</v>
      </c>
      <c r="J92" s="88">
        <f>IF(ISBLANK(I92),,VLOOKUP(I92,Classement_points[],2,FALSE)*Paramètres!$M$4)</f>
        <v>15</v>
      </c>
      <c r="K92" s="41">
        <v>0</v>
      </c>
      <c r="L92" s="88">
        <f>IF(ISBLANK(K92),,VLOOKUP(K92,Classement_points[],2,FALSE)*Paramètres!$M$5)</f>
        <v>0</v>
      </c>
      <c r="M92" s="42"/>
      <c r="N92" s="88">
        <f>IF(ISBLANK(M92),,VLOOKUP(M92,Classement_points[],2,FALSE)*Paramètres!$M$6)</f>
        <v>0</v>
      </c>
      <c r="O92" s="89">
        <f t="shared" si="3"/>
        <v>121</v>
      </c>
      <c r="P92" s="90">
        <f>COUNTA(Tableau4[[#This Row],[Points]],Tableau4[[#This Row],[Clt2]],Tableau4[[#This Row],[Clt4]],Tableau4[[#This Row],[Clt6]])</f>
        <v>3</v>
      </c>
    </row>
    <row r="93" spans="1:16" x14ac:dyDescent="0.35">
      <c r="A93" s="91">
        <f t="shared" si="2"/>
        <v>95</v>
      </c>
      <c r="B93" s="37" t="s">
        <v>3484</v>
      </c>
      <c r="C93" s="37" t="s">
        <v>857</v>
      </c>
      <c r="D93" s="37" t="s">
        <v>3120</v>
      </c>
      <c r="E93" s="37" t="s">
        <v>2912</v>
      </c>
      <c r="F93" s="52" t="s">
        <v>2957</v>
      </c>
      <c r="G93" s="92">
        <f>IF(ISBLANK(Tableau4[[#This Row],[Points]]),"",RANK(Tableau4[[#This Row],[Points]],H:H))</f>
        <v>84</v>
      </c>
      <c r="H93" s="37">
        <v>106</v>
      </c>
      <c r="I93" s="40">
        <v>57</v>
      </c>
      <c r="J93" s="88">
        <f>IF(ISBLANK(I93),,VLOOKUP(I93,Classement_points[],2,FALSE)*Paramètres!$M$4)</f>
        <v>15</v>
      </c>
      <c r="K93" s="41">
        <v>0</v>
      </c>
      <c r="L93" s="88">
        <f>IF(ISBLANK(K93),,VLOOKUP(K93,Classement_points[],2,FALSE)*Paramètres!$M$5)</f>
        <v>0</v>
      </c>
      <c r="M93" s="42"/>
      <c r="N93" s="88">
        <f>IF(ISBLANK(M93),,VLOOKUP(M93,Classement_points[],2,FALSE)*Paramètres!$M$6)</f>
        <v>0</v>
      </c>
      <c r="O93" s="89">
        <f t="shared" si="3"/>
        <v>121</v>
      </c>
      <c r="P93" s="90">
        <f>COUNTA(Tableau4[[#This Row],[Points]],Tableau4[[#This Row],[Clt2]],Tableau4[[#This Row],[Clt4]],Tableau4[[#This Row],[Clt6]])</f>
        <v>3</v>
      </c>
    </row>
    <row r="94" spans="1:16" x14ac:dyDescent="0.35">
      <c r="A94" s="91">
        <f t="shared" si="2"/>
        <v>95</v>
      </c>
      <c r="B94" s="54" t="s">
        <v>541</v>
      </c>
      <c r="C94" s="54" t="s">
        <v>272</v>
      </c>
      <c r="D94" s="54" t="s">
        <v>315</v>
      </c>
      <c r="E94" s="54" t="s">
        <v>380</v>
      </c>
      <c r="F94" s="54" t="s">
        <v>714</v>
      </c>
      <c r="G94" s="92">
        <f>IF(ISBLANK(Tableau4[[#This Row],[Points]]),"",RANK(Tableau4[[#This Row],[Points]],H:H))</f>
        <v>122</v>
      </c>
      <c r="H94" s="37">
        <v>86</v>
      </c>
      <c r="I94" s="40">
        <v>82</v>
      </c>
      <c r="J94" s="88">
        <f>IF(ISBLANK(I94),,VLOOKUP(I94,Classement_points[],2,FALSE)*Paramètres!$M$4)</f>
        <v>15</v>
      </c>
      <c r="K94" s="41">
        <v>66</v>
      </c>
      <c r="L94" s="88">
        <f>IF(ISBLANK(K94),,VLOOKUP(K94,Classement_points[],2,FALSE)*Paramètres!$M$5)</f>
        <v>20</v>
      </c>
      <c r="M94" s="42"/>
      <c r="N94" s="88">
        <f>IF(ISBLANK(M94),,VLOOKUP(M94,Classement_points[],2,FALSE)*Paramètres!$M$6)</f>
        <v>0</v>
      </c>
      <c r="O94" s="89">
        <f t="shared" si="3"/>
        <v>121</v>
      </c>
      <c r="P94" s="90">
        <f>COUNTA(Tableau4[[#This Row],[Points]],Tableau4[[#This Row],[Clt2]],Tableau4[[#This Row],[Clt4]],Tableau4[[#This Row],[Clt6]])</f>
        <v>3</v>
      </c>
    </row>
    <row r="95" spans="1:16" x14ac:dyDescent="0.35">
      <c r="A95" s="91">
        <f t="shared" si="2"/>
        <v>54</v>
      </c>
      <c r="B95" s="37" t="s">
        <v>4409</v>
      </c>
      <c r="C95" s="37" t="s">
        <v>4410</v>
      </c>
      <c r="D95" s="37" t="s">
        <v>4411</v>
      </c>
      <c r="E95" s="37" t="s">
        <v>3943</v>
      </c>
      <c r="F95" s="52" t="s">
        <v>2956</v>
      </c>
      <c r="G95" s="92" t="str">
        <f>IF(ISBLANK(Tableau4[[#This Row],[Points]]),"",RANK(Tableau4[[#This Row],[Points]],H:H))</f>
        <v/>
      </c>
      <c r="H95" s="37"/>
      <c r="I95" s="40">
        <v>8</v>
      </c>
      <c r="J95" s="88">
        <f>IF(ISBLANK(I95),,VLOOKUP(I95,Classement_points[],2,FALSE)*Paramètres!$M$4)</f>
        <v>63</v>
      </c>
      <c r="K95" s="41">
        <v>15</v>
      </c>
      <c r="L95" s="88">
        <f>IF(ISBLANK(K95),,VLOOKUP(K95,Classement_points[],2,FALSE)*Paramètres!$M$5)</f>
        <v>58</v>
      </c>
      <c r="M95" s="42">
        <v>22</v>
      </c>
      <c r="N95" s="88">
        <f>IF(ISBLANK(M95),,VLOOKUP(M95,Classement_points[],2,FALSE)*Paramètres!$M$6)</f>
        <v>33</v>
      </c>
      <c r="O95" s="89">
        <f t="shared" si="3"/>
        <v>154</v>
      </c>
      <c r="P95" s="90">
        <f>COUNTA(Tableau4[[#This Row],[Points]],Tableau4[[#This Row],[Clt2]],Tableau4[[#This Row],[Clt4]],Tableau4[[#This Row],[Clt6]])</f>
        <v>3</v>
      </c>
    </row>
    <row r="96" spans="1:16" x14ac:dyDescent="0.35">
      <c r="A96" s="91">
        <f t="shared" si="2"/>
        <v>98</v>
      </c>
      <c r="B96" s="37" t="s">
        <v>1660</v>
      </c>
      <c r="C96" s="37" t="s">
        <v>88</v>
      </c>
      <c r="D96" s="37" t="s">
        <v>1661</v>
      </c>
      <c r="E96" s="52" t="s">
        <v>656</v>
      </c>
      <c r="F96" s="52" t="s">
        <v>648</v>
      </c>
      <c r="G96" s="92">
        <f>IF(ISBLANK(Tableau4[[#This Row],[Points]]),"",RANK(Tableau4[[#This Row],[Points]],H:H))</f>
        <v>59</v>
      </c>
      <c r="H96" s="37">
        <v>119</v>
      </c>
      <c r="I96" s="40"/>
      <c r="J96" s="88">
        <f>IF(ISBLANK(I96),,VLOOKUP(I96,Classement_points[],2,FALSE)*Paramètres!$M$4)</f>
        <v>0</v>
      </c>
      <c r="K96" s="41"/>
      <c r="L96" s="88">
        <f>IF(ISBLANK(K96),,VLOOKUP(K96,Classement_points[],2,FALSE)*Paramètres!$M$5)</f>
        <v>0</v>
      </c>
      <c r="M96" s="42"/>
      <c r="N96" s="88">
        <f>IF(ISBLANK(M96),,VLOOKUP(M96,Classement_points[],2,FALSE)*Paramètres!$M$6)</f>
        <v>0</v>
      </c>
      <c r="O96" s="89">
        <f t="shared" si="3"/>
        <v>119</v>
      </c>
      <c r="P96" s="90">
        <f>COUNTA(Tableau4[[#This Row],[Points]],Tableau4[[#This Row],[Clt2]],Tableau4[[#This Row],[Clt4]],Tableau4[[#This Row],[Clt6]])</f>
        <v>1</v>
      </c>
    </row>
    <row r="97" spans="1:16" x14ac:dyDescent="0.35">
      <c r="A97" s="91">
        <f t="shared" si="2"/>
        <v>83</v>
      </c>
      <c r="B97" s="37" t="s">
        <v>1768</v>
      </c>
      <c r="C97" s="37" t="s">
        <v>326</v>
      </c>
      <c r="D97" s="37" t="s">
        <v>1769</v>
      </c>
      <c r="E97" s="52" t="s">
        <v>677</v>
      </c>
      <c r="F97" s="52" t="s">
        <v>648</v>
      </c>
      <c r="G97" s="92">
        <f>IF(ISBLANK(Tableau4[[#This Row],[Points]]),"",RANK(Tableau4[[#This Row],[Points]],H:H))</f>
        <v>95</v>
      </c>
      <c r="H97" s="37">
        <v>102</v>
      </c>
      <c r="I97" s="40">
        <v>106</v>
      </c>
      <c r="J97" s="88">
        <f>IF(ISBLANK(I97),,VLOOKUP(I97,Classement_points[],2,FALSE)*Paramètres!$M$4)</f>
        <v>15</v>
      </c>
      <c r="K97" s="41"/>
      <c r="L97" s="88">
        <f>IF(ISBLANK(K97),,VLOOKUP(K97,Classement_points[],2,FALSE)*Paramètres!$M$5)</f>
        <v>0</v>
      </c>
      <c r="M97" s="42">
        <v>72</v>
      </c>
      <c r="N97" s="88">
        <f>IF(ISBLANK(M97),,VLOOKUP(M97,Classement_points[],2,FALSE)*Paramètres!$M$6)</f>
        <v>15</v>
      </c>
      <c r="O97" s="89">
        <f t="shared" si="3"/>
        <v>132</v>
      </c>
      <c r="P97" s="90">
        <f>COUNTA(Tableau4[[#This Row],[Points]],Tableau4[[#This Row],[Clt2]],Tableau4[[#This Row],[Clt4]],Tableau4[[#This Row],[Clt6]])</f>
        <v>3</v>
      </c>
    </row>
    <row r="98" spans="1:16" x14ac:dyDescent="0.35">
      <c r="A98" s="91">
        <f t="shared" si="2"/>
        <v>83</v>
      </c>
      <c r="B98" s="37" t="s">
        <v>3470</v>
      </c>
      <c r="C98" s="37" t="s">
        <v>1203</v>
      </c>
      <c r="D98" s="37" t="s">
        <v>3471</v>
      </c>
      <c r="E98" s="37" t="s">
        <v>2926</v>
      </c>
      <c r="F98" s="52" t="s">
        <v>2957</v>
      </c>
      <c r="G98" s="92">
        <f>IF(ISBLANK(Tableau4[[#This Row],[Points]]),"",RANK(Tableau4[[#This Row],[Points]],H:H))</f>
        <v>105</v>
      </c>
      <c r="H98" s="37">
        <v>97</v>
      </c>
      <c r="I98" s="40">
        <v>0</v>
      </c>
      <c r="J98" s="88">
        <f>IF(ISBLANK(I98),,VLOOKUP(I98,Classement_points[],2,FALSE)*Paramètres!$M$4)</f>
        <v>0</v>
      </c>
      <c r="K98" s="41">
        <v>48</v>
      </c>
      <c r="L98" s="88">
        <f>IF(ISBLANK(K98),,VLOOKUP(K98,Classement_points[],2,FALSE)*Paramètres!$M$5)</f>
        <v>20</v>
      </c>
      <c r="M98" s="42">
        <v>44</v>
      </c>
      <c r="N98" s="88">
        <f>IF(ISBLANK(M98),,VLOOKUP(M98,Classement_points[],2,FALSE)*Paramètres!$M$6)</f>
        <v>15</v>
      </c>
      <c r="O98" s="89">
        <f t="shared" si="3"/>
        <v>132</v>
      </c>
      <c r="P98" s="90">
        <f>COUNTA(Tableau4[[#This Row],[Points]],Tableau4[[#This Row],[Clt2]],Tableau4[[#This Row],[Clt4]],Tableau4[[#This Row],[Clt6]])</f>
        <v>4</v>
      </c>
    </row>
    <row r="99" spans="1:16" x14ac:dyDescent="0.35">
      <c r="A99" s="91">
        <f t="shared" si="2"/>
        <v>83</v>
      </c>
      <c r="B99" s="37" t="s">
        <v>1896</v>
      </c>
      <c r="C99" s="37" t="s">
        <v>1897</v>
      </c>
      <c r="D99" s="37" t="s">
        <v>1898</v>
      </c>
      <c r="E99" s="37" t="s">
        <v>647</v>
      </c>
      <c r="F99" s="52" t="s">
        <v>648</v>
      </c>
      <c r="G99" s="92">
        <f>IF(ISBLANK(Tableau4[[#This Row],[Points]]),"",RANK(Tableau4[[#This Row],[Points]],H:H))</f>
        <v>135</v>
      </c>
      <c r="H99" s="37">
        <v>82</v>
      </c>
      <c r="I99" s="40">
        <v>78</v>
      </c>
      <c r="J99" s="88">
        <f>IF(ISBLANK(I99),,VLOOKUP(I99,Classement_points[],2,FALSE)*Paramètres!$M$4)</f>
        <v>15</v>
      </c>
      <c r="K99" s="41">
        <v>91</v>
      </c>
      <c r="L99" s="88">
        <f>IF(ISBLANK(K99),,VLOOKUP(K99,Classement_points[],2,FALSE)*Paramètres!$M$5)</f>
        <v>20</v>
      </c>
      <c r="M99" s="42">
        <v>62</v>
      </c>
      <c r="N99" s="88">
        <f>IF(ISBLANK(M99),,VLOOKUP(M99,Classement_points[],2,FALSE)*Paramètres!$M$6)</f>
        <v>15</v>
      </c>
      <c r="O99" s="89">
        <f t="shared" si="3"/>
        <v>132</v>
      </c>
      <c r="P99" s="90">
        <f>COUNTA(Tableau4[[#This Row],[Points]],Tableau4[[#This Row],[Clt2]],Tableau4[[#This Row],[Clt4]],Tableau4[[#This Row],[Clt6]])</f>
        <v>4</v>
      </c>
    </row>
    <row r="100" spans="1:16" x14ac:dyDescent="0.35">
      <c r="A100" s="91">
        <f t="shared" si="2"/>
        <v>99</v>
      </c>
      <c r="B100" s="37" t="s">
        <v>1766</v>
      </c>
      <c r="C100" s="37" t="s">
        <v>54</v>
      </c>
      <c r="D100" s="37" t="s">
        <v>1767</v>
      </c>
      <c r="E100" s="52" t="s">
        <v>707</v>
      </c>
      <c r="F100" s="52" t="s">
        <v>648</v>
      </c>
      <c r="G100" s="92">
        <f>IF(ISBLANK(Tableau4[[#This Row],[Points]]),"",RANK(Tableau4[[#This Row],[Points]],H:H))</f>
        <v>64</v>
      </c>
      <c r="H100" s="37">
        <v>116</v>
      </c>
      <c r="I100" s="40"/>
      <c r="J100" s="88">
        <f>IF(ISBLANK(I100),,VLOOKUP(I100,Classement_points[],2,FALSE)*Paramètres!$M$4)</f>
        <v>0</v>
      </c>
      <c r="K100" s="41"/>
      <c r="L100" s="88">
        <f>IF(ISBLANK(K100),,VLOOKUP(K100,Classement_points[],2,FALSE)*Paramètres!$M$5)</f>
        <v>0</v>
      </c>
      <c r="M100" s="42"/>
      <c r="N100" s="88">
        <f>IF(ISBLANK(M100),,VLOOKUP(M100,Classement_points[],2,FALSE)*Paramètres!$M$6)</f>
        <v>0</v>
      </c>
      <c r="O100" s="89">
        <f t="shared" si="3"/>
        <v>116</v>
      </c>
      <c r="P100" s="90">
        <f>COUNTA(Tableau4[[#This Row],[Points]],Tableau4[[#This Row],[Clt2]],Tableau4[[#This Row],[Clt4]],Tableau4[[#This Row],[Clt6]])</f>
        <v>1</v>
      </c>
    </row>
    <row r="101" spans="1:16" x14ac:dyDescent="0.35">
      <c r="A101" s="91">
        <f t="shared" si="2"/>
        <v>100</v>
      </c>
      <c r="B101" s="37" t="s">
        <v>4270</v>
      </c>
      <c r="C101" s="37" t="s">
        <v>4271</v>
      </c>
      <c r="D101" s="37" t="s">
        <v>4045</v>
      </c>
      <c r="E101" s="37" t="s">
        <v>3933</v>
      </c>
      <c r="F101" s="52" t="s">
        <v>2956</v>
      </c>
      <c r="G101" s="92">
        <f>IF(ISBLANK(Tableau4[[#This Row],[Points]]),"",RANK(Tableau4[[#This Row],[Points]],H:H))</f>
        <v>100</v>
      </c>
      <c r="H101" s="37">
        <v>100</v>
      </c>
      <c r="I101" s="40">
        <v>51</v>
      </c>
      <c r="J101" s="88">
        <f>IF(ISBLANK(I101),,VLOOKUP(I101,Classement_points[],2,FALSE)*Paramètres!$M$4)</f>
        <v>15</v>
      </c>
      <c r="K101" s="41"/>
      <c r="L101" s="88">
        <f>IF(ISBLANK(K101),,VLOOKUP(K101,Classement_points[],2,FALSE)*Paramètres!$M$5)</f>
        <v>0</v>
      </c>
      <c r="M101" s="42"/>
      <c r="N101" s="88">
        <f>IF(ISBLANK(M101),,VLOOKUP(M101,Classement_points[],2,FALSE)*Paramètres!$M$6)</f>
        <v>0</v>
      </c>
      <c r="O101" s="89">
        <f t="shared" si="3"/>
        <v>115</v>
      </c>
      <c r="P101" s="90">
        <f>COUNTA(Tableau4[[#This Row],[Points]],Tableau4[[#This Row],[Clt2]],Tableau4[[#This Row],[Clt4]],Tableau4[[#This Row],[Clt6]])</f>
        <v>2</v>
      </c>
    </row>
    <row r="102" spans="1:16" x14ac:dyDescent="0.35">
      <c r="A102" s="91">
        <f t="shared" si="2"/>
        <v>101</v>
      </c>
      <c r="B102" s="37" t="s">
        <v>4329</v>
      </c>
      <c r="C102" s="37" t="s">
        <v>2449</v>
      </c>
      <c r="D102" s="37" t="s">
        <v>1342</v>
      </c>
      <c r="E102" s="37" t="s">
        <v>4000</v>
      </c>
      <c r="F102" s="52" t="s">
        <v>2956</v>
      </c>
      <c r="G102" s="92">
        <f>IF(ISBLANK(Tableau4[[#This Row],[Points]]),"",RANK(Tableau4[[#This Row],[Points]],H:H))</f>
        <v>102</v>
      </c>
      <c r="H102" s="37">
        <v>99</v>
      </c>
      <c r="I102" s="40">
        <v>104</v>
      </c>
      <c r="J102" s="88">
        <f>IF(ISBLANK(I102),,VLOOKUP(I102,Classement_points[],2,FALSE)*Paramètres!$M$4)</f>
        <v>15</v>
      </c>
      <c r="K102" s="41"/>
      <c r="L102" s="88">
        <f>IF(ISBLANK(K102),,VLOOKUP(K102,Classement_points[],2,FALSE)*Paramètres!$M$5)</f>
        <v>0</v>
      </c>
      <c r="M102" s="42"/>
      <c r="N102" s="88">
        <f>IF(ISBLANK(M102),,VLOOKUP(M102,Classement_points[],2,FALSE)*Paramètres!$M$6)</f>
        <v>0</v>
      </c>
      <c r="O102" s="89">
        <f t="shared" si="3"/>
        <v>114</v>
      </c>
      <c r="P102" s="90">
        <f>COUNTA(Tableau4[[#This Row],[Points]],Tableau4[[#This Row],[Clt2]],Tableau4[[#This Row],[Clt4]],Tableau4[[#This Row],[Clt6]])</f>
        <v>2</v>
      </c>
    </row>
    <row r="103" spans="1:16" x14ac:dyDescent="0.35">
      <c r="A103" s="91">
        <f t="shared" si="2"/>
        <v>89</v>
      </c>
      <c r="B103" s="37" t="s">
        <v>3459</v>
      </c>
      <c r="C103" s="37" t="s">
        <v>71</v>
      </c>
      <c r="D103" s="37" t="s">
        <v>3460</v>
      </c>
      <c r="E103" s="37" t="s">
        <v>2912</v>
      </c>
      <c r="F103" s="52" t="s">
        <v>2957</v>
      </c>
      <c r="G103" s="92">
        <f>IF(ISBLANK(Tableau4[[#This Row],[Points]]),"",RANK(Tableau4[[#This Row],[Points]],H:H))</f>
        <v>144</v>
      </c>
      <c r="H103" s="37">
        <v>78</v>
      </c>
      <c r="I103" s="40">
        <v>100</v>
      </c>
      <c r="J103" s="88">
        <f>IF(ISBLANK(I103),,VLOOKUP(I103,Classement_points[],2,FALSE)*Paramètres!$M$4)</f>
        <v>15</v>
      </c>
      <c r="K103" s="41">
        <v>86</v>
      </c>
      <c r="L103" s="88">
        <f>IF(ISBLANK(K103),,VLOOKUP(K103,Classement_points[],2,FALSE)*Paramètres!$M$5)</f>
        <v>20</v>
      </c>
      <c r="M103" s="42">
        <v>61</v>
      </c>
      <c r="N103" s="88">
        <f>IF(ISBLANK(M103),,VLOOKUP(M103,Classement_points[],2,FALSE)*Paramètres!$M$6)</f>
        <v>15</v>
      </c>
      <c r="O103" s="89">
        <f t="shared" si="3"/>
        <v>128</v>
      </c>
      <c r="P103" s="90">
        <f>COUNTA(Tableau4[[#This Row],[Points]],Tableau4[[#This Row],[Clt2]],Tableau4[[#This Row],[Clt4]],Tableau4[[#This Row],[Clt6]])</f>
        <v>4</v>
      </c>
    </row>
    <row r="104" spans="1:16" x14ac:dyDescent="0.35">
      <c r="A104" s="91">
        <f t="shared" si="2"/>
        <v>102</v>
      </c>
      <c r="B104" s="54" t="s">
        <v>550</v>
      </c>
      <c r="C104" s="54" t="s">
        <v>282</v>
      </c>
      <c r="D104" s="54" t="s">
        <v>375</v>
      </c>
      <c r="E104" s="54" t="s">
        <v>161</v>
      </c>
      <c r="F104" s="54" t="s">
        <v>714</v>
      </c>
      <c r="G104" s="92">
        <f>IF(ISBLANK(Tableau4[[#This Row],[Points]]),"",RANK(Tableau4[[#This Row],[Points]],H:H))</f>
        <v>74</v>
      </c>
      <c r="H104" s="37">
        <v>112</v>
      </c>
      <c r="I104" s="40"/>
      <c r="J104" s="88">
        <f>IF(ISBLANK(I104),,VLOOKUP(I104,Classement_points[],2,FALSE)*Paramètres!$M$4)</f>
        <v>0</v>
      </c>
      <c r="K104" s="41"/>
      <c r="L104" s="88">
        <f>IF(ISBLANK(K104),,VLOOKUP(K104,Classement_points[],2,FALSE)*Paramètres!$M$5)</f>
        <v>0</v>
      </c>
      <c r="M104" s="42"/>
      <c r="N104" s="88">
        <f>IF(ISBLANK(M104),,VLOOKUP(M104,Classement_points[],2,FALSE)*Paramètres!$M$6)</f>
        <v>0</v>
      </c>
      <c r="O104" s="89">
        <f t="shared" si="3"/>
        <v>112</v>
      </c>
      <c r="P104" s="90">
        <f>COUNTA(Tableau4[[#This Row],[Points]],Tableau4[[#This Row],[Clt2]],Tableau4[[#This Row],[Clt4]],Tableau4[[#This Row],[Clt6]])</f>
        <v>1</v>
      </c>
    </row>
    <row r="105" spans="1:16" x14ac:dyDescent="0.35">
      <c r="A105" s="91">
        <f t="shared" si="2"/>
        <v>102</v>
      </c>
      <c r="B105" s="37" t="s">
        <v>1722</v>
      </c>
      <c r="C105" s="37" t="s">
        <v>1723</v>
      </c>
      <c r="D105" s="37" t="s">
        <v>1724</v>
      </c>
      <c r="E105" s="52" t="s">
        <v>682</v>
      </c>
      <c r="F105" s="52" t="s">
        <v>648</v>
      </c>
      <c r="G105" s="92">
        <f>IF(ISBLANK(Tableau4[[#This Row],[Points]]),"",RANK(Tableau4[[#This Row],[Points]],H:H))</f>
        <v>74</v>
      </c>
      <c r="H105" s="37">
        <v>112</v>
      </c>
      <c r="I105" s="40"/>
      <c r="J105" s="88">
        <f>IF(ISBLANK(I105),,VLOOKUP(I105,Classement_points[],2,FALSE)*Paramètres!$M$4)</f>
        <v>0</v>
      </c>
      <c r="K105" s="41"/>
      <c r="L105" s="88">
        <f>IF(ISBLANK(K105),,VLOOKUP(K105,Classement_points[],2,FALSE)*Paramètres!$M$5)</f>
        <v>0</v>
      </c>
      <c r="M105" s="42"/>
      <c r="N105" s="88">
        <f>IF(ISBLANK(M105),,VLOOKUP(M105,Classement_points[],2,FALSE)*Paramètres!$M$6)</f>
        <v>0</v>
      </c>
      <c r="O105" s="89">
        <f t="shared" si="3"/>
        <v>112</v>
      </c>
      <c r="P105" s="90">
        <f>COUNTA(Tableau4[[#This Row],[Points]],Tableau4[[#This Row],[Clt2]],Tableau4[[#This Row],[Clt4]],Tableau4[[#This Row],[Clt6]])</f>
        <v>1</v>
      </c>
    </row>
    <row r="106" spans="1:16" x14ac:dyDescent="0.35">
      <c r="A106" s="91">
        <f t="shared" si="2"/>
        <v>102</v>
      </c>
      <c r="B106" s="37" t="s">
        <v>1821</v>
      </c>
      <c r="C106" s="37" t="s">
        <v>86</v>
      </c>
      <c r="D106" s="37" t="s">
        <v>1822</v>
      </c>
      <c r="E106" s="52" t="s">
        <v>691</v>
      </c>
      <c r="F106" s="52" t="s">
        <v>648</v>
      </c>
      <c r="G106" s="92">
        <f>IF(ISBLANK(Tableau4[[#This Row],[Points]]),"",RANK(Tableau4[[#This Row],[Points]],H:H))</f>
        <v>105</v>
      </c>
      <c r="H106" s="37">
        <v>97</v>
      </c>
      <c r="I106" s="40">
        <v>47</v>
      </c>
      <c r="J106" s="88">
        <f>IF(ISBLANK(I106),,VLOOKUP(I106,Classement_points[],2,FALSE)*Paramètres!$M$4)</f>
        <v>15</v>
      </c>
      <c r="K106" s="41"/>
      <c r="L106" s="88">
        <f>IF(ISBLANK(K106),,VLOOKUP(K106,Classement_points[],2,FALSE)*Paramètres!$M$5)</f>
        <v>0</v>
      </c>
      <c r="M106" s="42"/>
      <c r="N106" s="88">
        <f>IF(ISBLANK(M106),,VLOOKUP(M106,Classement_points[],2,FALSE)*Paramètres!$M$6)</f>
        <v>0</v>
      </c>
      <c r="O106" s="89">
        <f t="shared" si="3"/>
        <v>112</v>
      </c>
      <c r="P106" s="90">
        <f>COUNTA(Tableau4[[#This Row],[Points]],Tableau4[[#This Row],[Clt2]],Tableau4[[#This Row],[Clt4]],Tableau4[[#This Row],[Clt6]])</f>
        <v>2</v>
      </c>
    </row>
    <row r="107" spans="1:16" x14ac:dyDescent="0.35">
      <c r="A107" s="91">
        <f t="shared" si="2"/>
        <v>90</v>
      </c>
      <c r="B107" s="37" t="s">
        <v>1688</v>
      </c>
      <c r="C107" s="37" t="s">
        <v>248</v>
      </c>
      <c r="D107" s="37" t="s">
        <v>1689</v>
      </c>
      <c r="E107" s="52" t="s">
        <v>679</v>
      </c>
      <c r="F107" s="52" t="s">
        <v>648</v>
      </c>
      <c r="G107" s="92">
        <f>IF(ISBLANK(Tableau4[[#This Row],[Points]]),"",RANK(Tableau4[[#This Row],[Points]],H:H))</f>
        <v>109</v>
      </c>
      <c r="H107" s="37">
        <v>96</v>
      </c>
      <c r="I107" s="40">
        <v>87</v>
      </c>
      <c r="J107" s="88">
        <f>IF(ISBLANK(I107),,VLOOKUP(I107,Classement_points[],2,FALSE)*Paramètres!$M$4)</f>
        <v>15</v>
      </c>
      <c r="K107" s="41">
        <v>0</v>
      </c>
      <c r="L107" s="88">
        <f>IF(ISBLANK(K107),,VLOOKUP(K107,Classement_points[],2,FALSE)*Paramètres!$M$5)</f>
        <v>0</v>
      </c>
      <c r="M107" s="42">
        <v>71</v>
      </c>
      <c r="N107" s="88">
        <f>IF(ISBLANK(M107),,VLOOKUP(M107,Classement_points[],2,FALSE)*Paramètres!$M$6)</f>
        <v>15</v>
      </c>
      <c r="O107" s="89">
        <f t="shared" si="3"/>
        <v>126</v>
      </c>
      <c r="P107" s="90">
        <f>COUNTA(Tableau4[[#This Row],[Points]],Tableau4[[#This Row],[Clt2]],Tableau4[[#This Row],[Clt4]],Tableau4[[#This Row],[Clt6]])</f>
        <v>4</v>
      </c>
    </row>
    <row r="108" spans="1:16" x14ac:dyDescent="0.35">
      <c r="A108" s="91">
        <f t="shared" si="2"/>
        <v>105</v>
      </c>
      <c r="B108" s="37" t="s">
        <v>4359</v>
      </c>
      <c r="C108" s="37" t="s">
        <v>257</v>
      </c>
      <c r="D108" s="37" t="s">
        <v>4025</v>
      </c>
      <c r="E108" s="37" t="s">
        <v>3936</v>
      </c>
      <c r="F108" s="52" t="s">
        <v>2956</v>
      </c>
      <c r="G108" s="92">
        <f>IF(ISBLANK(Tableau4[[#This Row],[Points]]),"",RANK(Tableau4[[#This Row],[Points]],H:H))</f>
        <v>115</v>
      </c>
      <c r="H108" s="37">
        <v>91</v>
      </c>
      <c r="I108" s="40"/>
      <c r="J108" s="88">
        <f>IF(ISBLANK(I108),,VLOOKUP(I108,Classement_points[],2,FALSE)*Paramètres!$M$4)</f>
        <v>0</v>
      </c>
      <c r="K108" s="41">
        <v>90</v>
      </c>
      <c r="L108" s="88">
        <f>IF(ISBLANK(K108),,VLOOKUP(K108,Classement_points[],2,FALSE)*Paramètres!$M$5)</f>
        <v>20</v>
      </c>
      <c r="M108" s="42"/>
      <c r="N108" s="88">
        <f>IF(ISBLANK(M108),,VLOOKUP(M108,Classement_points[],2,FALSE)*Paramètres!$M$6)</f>
        <v>0</v>
      </c>
      <c r="O108" s="89">
        <f t="shared" si="3"/>
        <v>111</v>
      </c>
      <c r="P108" s="90">
        <f>COUNTA(Tableau4[[#This Row],[Points]],Tableau4[[#This Row],[Clt2]],Tableau4[[#This Row],[Clt4]],Tableau4[[#This Row],[Clt6]])</f>
        <v>2</v>
      </c>
    </row>
    <row r="109" spans="1:16" x14ac:dyDescent="0.35">
      <c r="A109" s="91">
        <f t="shared" si="2"/>
        <v>106</v>
      </c>
      <c r="B109" s="37" t="s">
        <v>1637</v>
      </c>
      <c r="C109" s="37" t="s">
        <v>1638</v>
      </c>
      <c r="D109" s="37" t="s">
        <v>1639</v>
      </c>
      <c r="E109" s="52" t="s">
        <v>705</v>
      </c>
      <c r="F109" s="52" t="s">
        <v>648</v>
      </c>
      <c r="G109" s="92">
        <f>IF(ISBLANK(Tableau4[[#This Row],[Points]]),"",RANK(Tableau4[[#This Row],[Points]],H:H))</f>
        <v>79</v>
      </c>
      <c r="H109" s="37">
        <v>109</v>
      </c>
      <c r="I109" s="40"/>
      <c r="J109" s="88">
        <f>IF(ISBLANK(I109),,VLOOKUP(I109,Classement_points[],2,FALSE)*Paramètres!$M$4)</f>
        <v>0</v>
      </c>
      <c r="K109" s="41"/>
      <c r="L109" s="88">
        <f>IF(ISBLANK(K109),,VLOOKUP(K109,Classement_points[],2,FALSE)*Paramètres!$M$5)</f>
        <v>0</v>
      </c>
      <c r="M109" s="42"/>
      <c r="N109" s="88">
        <f>IF(ISBLANK(M109),,VLOOKUP(M109,Classement_points[],2,FALSE)*Paramètres!$M$6)</f>
        <v>0</v>
      </c>
      <c r="O109" s="89">
        <f t="shared" si="3"/>
        <v>109</v>
      </c>
      <c r="P109" s="90">
        <f>COUNTA(Tableau4[[#This Row],[Points]],Tableau4[[#This Row],[Clt2]],Tableau4[[#This Row],[Clt4]],Tableau4[[#This Row],[Clt6]])</f>
        <v>1</v>
      </c>
    </row>
    <row r="110" spans="1:16" x14ac:dyDescent="0.35">
      <c r="A110" s="91">
        <f t="shared" si="2"/>
        <v>93</v>
      </c>
      <c r="B110" s="37" t="s">
        <v>1753</v>
      </c>
      <c r="C110" s="37" t="s">
        <v>1155</v>
      </c>
      <c r="D110" s="37" t="s">
        <v>1754</v>
      </c>
      <c r="E110" s="52" t="s">
        <v>678</v>
      </c>
      <c r="F110" s="52" t="s">
        <v>648</v>
      </c>
      <c r="G110" s="92">
        <f>IF(ISBLANK(Tableau4[[#This Row],[Points]]),"",RANK(Tableau4[[#This Row],[Points]],H:H))</f>
        <v>155</v>
      </c>
      <c r="H110" s="37">
        <v>74</v>
      </c>
      <c r="I110" s="40">
        <v>79</v>
      </c>
      <c r="J110" s="88">
        <f>IF(ISBLANK(I110),,VLOOKUP(I110,Classement_points[],2,FALSE)*Paramètres!$M$4)</f>
        <v>15</v>
      </c>
      <c r="K110" s="41">
        <v>72</v>
      </c>
      <c r="L110" s="88">
        <f>IF(ISBLANK(K110),,VLOOKUP(K110,Classement_points[],2,FALSE)*Paramètres!$M$5)</f>
        <v>20</v>
      </c>
      <c r="M110" s="42">
        <v>69</v>
      </c>
      <c r="N110" s="88">
        <f>IF(ISBLANK(M110),,VLOOKUP(M110,Classement_points[],2,FALSE)*Paramètres!$M$6)</f>
        <v>15</v>
      </c>
      <c r="O110" s="89">
        <f t="shared" si="3"/>
        <v>124</v>
      </c>
      <c r="P110" s="90">
        <f>COUNTA(Tableau4[[#This Row],[Points]],Tableau4[[#This Row],[Clt2]],Tableau4[[#This Row],[Clt4]],Tableau4[[#This Row],[Clt6]])</f>
        <v>4</v>
      </c>
    </row>
    <row r="111" spans="1:16" x14ac:dyDescent="0.35">
      <c r="A111" s="91">
        <f t="shared" si="2"/>
        <v>107</v>
      </c>
      <c r="B111" s="37" t="s">
        <v>1793</v>
      </c>
      <c r="C111" s="37" t="s">
        <v>1127</v>
      </c>
      <c r="D111" s="37" t="s">
        <v>1794</v>
      </c>
      <c r="E111" s="52" t="s">
        <v>707</v>
      </c>
      <c r="F111" s="52" t="s">
        <v>648</v>
      </c>
      <c r="G111" s="92">
        <f>IF(ISBLANK(Tableau4[[#This Row],[Points]]),"",RANK(Tableau4[[#This Row],[Points]],H:H))</f>
        <v>80</v>
      </c>
      <c r="H111" s="37">
        <v>108</v>
      </c>
      <c r="I111" s="40"/>
      <c r="J111" s="88">
        <f>IF(ISBLANK(I111),,VLOOKUP(I111,Classement_points[],2,FALSE)*Paramètres!$M$4)</f>
        <v>0</v>
      </c>
      <c r="K111" s="41"/>
      <c r="L111" s="88">
        <f>IF(ISBLANK(K111),,VLOOKUP(K111,Classement_points[],2,FALSE)*Paramètres!$M$5)</f>
        <v>0</v>
      </c>
      <c r="M111" s="42"/>
      <c r="N111" s="88">
        <f>IF(ISBLANK(M111),,VLOOKUP(M111,Classement_points[],2,FALSE)*Paramètres!$M$6)</f>
        <v>0</v>
      </c>
      <c r="O111" s="89">
        <f t="shared" si="3"/>
        <v>108</v>
      </c>
      <c r="P111" s="90">
        <f>COUNTA(Tableau4[[#This Row],[Points]],Tableau4[[#This Row],[Clt2]],Tableau4[[#This Row],[Clt4]],Tableau4[[#This Row],[Clt6]])</f>
        <v>1</v>
      </c>
    </row>
    <row r="112" spans="1:16" x14ac:dyDescent="0.35">
      <c r="A112" s="91">
        <f t="shared" si="2"/>
        <v>108</v>
      </c>
      <c r="B112" s="54" t="s">
        <v>537</v>
      </c>
      <c r="C112" s="54" t="s">
        <v>538</v>
      </c>
      <c r="D112" s="54" t="s">
        <v>539</v>
      </c>
      <c r="E112" s="54" t="s">
        <v>161</v>
      </c>
      <c r="F112" s="54" t="s">
        <v>714</v>
      </c>
      <c r="G112" s="92">
        <f>IF(ISBLANK(Tableau4[[#This Row],[Points]]),"",RANK(Tableau4[[#This Row],[Points]],H:H))</f>
        <v>81</v>
      </c>
      <c r="H112" s="37">
        <v>107</v>
      </c>
      <c r="I112" s="40"/>
      <c r="J112" s="88">
        <f>IF(ISBLANK(I112),,VLOOKUP(I112,Classement_points[],2,FALSE)*Paramètres!$M$4)</f>
        <v>0</v>
      </c>
      <c r="K112" s="41"/>
      <c r="L112" s="88">
        <f>IF(ISBLANK(K112),,VLOOKUP(K112,Classement_points[],2,FALSE)*Paramètres!$M$5)</f>
        <v>0</v>
      </c>
      <c r="M112" s="42"/>
      <c r="N112" s="88">
        <f>IF(ISBLANK(M112),,VLOOKUP(M112,Classement_points[],2,FALSE)*Paramètres!$M$6)</f>
        <v>0</v>
      </c>
      <c r="O112" s="89">
        <f t="shared" si="3"/>
        <v>107</v>
      </c>
      <c r="P112" s="90">
        <f>COUNTA(Tableau4[[#This Row],[Points]],Tableau4[[#This Row],[Clt2]],Tableau4[[#This Row],[Clt4]],Tableau4[[#This Row],[Clt6]])</f>
        <v>1</v>
      </c>
    </row>
    <row r="113" spans="1:16" x14ac:dyDescent="0.35">
      <c r="A113" s="91">
        <f t="shared" si="2"/>
        <v>108</v>
      </c>
      <c r="B113" s="37" t="s">
        <v>1680</v>
      </c>
      <c r="C113" s="37" t="s">
        <v>263</v>
      </c>
      <c r="D113" s="37" t="s">
        <v>1681</v>
      </c>
      <c r="E113" s="52" t="s">
        <v>708</v>
      </c>
      <c r="F113" s="52" t="s">
        <v>648</v>
      </c>
      <c r="G113" s="92">
        <f>IF(ISBLANK(Tableau4[[#This Row],[Points]]),"",RANK(Tableau4[[#This Row],[Points]],H:H))</f>
        <v>114</v>
      </c>
      <c r="H113" s="37">
        <v>92</v>
      </c>
      <c r="I113" s="40">
        <v>66</v>
      </c>
      <c r="J113" s="88">
        <f>IF(ISBLANK(I113),,VLOOKUP(I113,Classement_points[],2,FALSE)*Paramètres!$M$4)</f>
        <v>15</v>
      </c>
      <c r="K113" s="41"/>
      <c r="L113" s="88">
        <f>IF(ISBLANK(K113),,VLOOKUP(K113,Classement_points[],2,FALSE)*Paramètres!$M$5)</f>
        <v>0</v>
      </c>
      <c r="M113" s="42"/>
      <c r="N113" s="88">
        <f>IF(ISBLANK(M113),,VLOOKUP(M113,Classement_points[],2,FALSE)*Paramètres!$M$6)</f>
        <v>0</v>
      </c>
      <c r="O113" s="89">
        <f t="shared" si="3"/>
        <v>107</v>
      </c>
      <c r="P113" s="90">
        <f>COUNTA(Tableau4[[#This Row],[Points]],Tableau4[[#This Row],[Clt2]],Tableau4[[#This Row],[Clt4]],Tableau4[[#This Row],[Clt6]])</f>
        <v>2</v>
      </c>
    </row>
    <row r="114" spans="1:16" x14ac:dyDescent="0.35">
      <c r="A114" s="91">
        <f t="shared" si="2"/>
        <v>110</v>
      </c>
      <c r="B114" s="37" t="s">
        <v>1627</v>
      </c>
      <c r="C114" s="37" t="s">
        <v>326</v>
      </c>
      <c r="D114" s="37" t="s">
        <v>1628</v>
      </c>
      <c r="E114" s="52" t="s">
        <v>702</v>
      </c>
      <c r="F114" s="52" t="s">
        <v>648</v>
      </c>
      <c r="G114" s="92">
        <f>IF(ISBLANK(Tableau4[[#This Row],[Points]]),"",RANK(Tableau4[[#This Row],[Points]],H:H))</f>
        <v>86</v>
      </c>
      <c r="H114" s="37">
        <v>105</v>
      </c>
      <c r="I114" s="40"/>
      <c r="J114" s="88">
        <f>IF(ISBLANK(I114),,VLOOKUP(I114,Classement_points[],2,FALSE)*Paramètres!$M$4)</f>
        <v>0</v>
      </c>
      <c r="K114" s="41"/>
      <c r="L114" s="88">
        <f>IF(ISBLANK(K114),,VLOOKUP(K114,Classement_points[],2,FALSE)*Paramètres!$M$5)</f>
        <v>0</v>
      </c>
      <c r="M114" s="42"/>
      <c r="N114" s="88">
        <f>IF(ISBLANK(M114),,VLOOKUP(M114,Classement_points[],2,FALSE)*Paramètres!$M$6)</f>
        <v>0</v>
      </c>
      <c r="O114" s="89">
        <f t="shared" si="3"/>
        <v>105</v>
      </c>
      <c r="P114" s="90">
        <f>COUNTA(Tableau4[[#This Row],[Points]],Tableau4[[#This Row],[Clt2]],Tableau4[[#This Row],[Clt4]],Tableau4[[#This Row],[Clt6]])</f>
        <v>1</v>
      </c>
    </row>
    <row r="115" spans="1:16" x14ac:dyDescent="0.35">
      <c r="A115" s="91">
        <f t="shared" si="2"/>
        <v>111</v>
      </c>
      <c r="B115" s="37" t="s">
        <v>4393</v>
      </c>
      <c r="C115" s="37" t="s">
        <v>4044</v>
      </c>
      <c r="D115" s="37" t="s">
        <v>462</v>
      </c>
      <c r="E115" s="37" t="s">
        <v>3933</v>
      </c>
      <c r="F115" s="52" t="s">
        <v>2956</v>
      </c>
      <c r="G115" s="92">
        <f>IF(ISBLANK(Tableau4[[#This Row],[Points]]),"",RANK(Tableau4[[#This Row],[Points]],H:H))</f>
        <v>89</v>
      </c>
      <c r="H115" s="37">
        <v>104</v>
      </c>
      <c r="I115" s="40"/>
      <c r="J115" s="88">
        <f>IF(ISBLANK(I115),,VLOOKUP(I115,Classement_points[],2,FALSE)*Paramètres!$M$4)</f>
        <v>0</v>
      </c>
      <c r="K115" s="41"/>
      <c r="L115" s="88">
        <f>IF(ISBLANK(K115),,VLOOKUP(K115,Classement_points[],2,FALSE)*Paramètres!$M$5)</f>
        <v>0</v>
      </c>
      <c r="M115" s="42"/>
      <c r="N115" s="88">
        <f>IF(ISBLANK(M115),,VLOOKUP(M115,Classement_points[],2,FALSE)*Paramètres!$M$6)</f>
        <v>0</v>
      </c>
      <c r="O115" s="89">
        <f t="shared" si="3"/>
        <v>104</v>
      </c>
      <c r="P115" s="90">
        <f>COUNTA(Tableau4[[#This Row],[Points]],Tableau4[[#This Row],[Clt2]],Tableau4[[#This Row],[Clt4]],Tableau4[[#This Row],[Clt6]])</f>
        <v>1</v>
      </c>
    </row>
    <row r="116" spans="1:16" x14ac:dyDescent="0.35">
      <c r="A116" s="91">
        <f t="shared" si="2"/>
        <v>111</v>
      </c>
      <c r="B116" s="37" t="s">
        <v>1837</v>
      </c>
      <c r="C116" s="37" t="s">
        <v>857</v>
      </c>
      <c r="D116" s="37" t="s">
        <v>462</v>
      </c>
      <c r="E116" s="37" t="s">
        <v>691</v>
      </c>
      <c r="F116" s="52" t="s">
        <v>648</v>
      </c>
      <c r="G116" s="92">
        <f>IF(ISBLANK(Tableau4[[#This Row],[Points]]),"",RANK(Tableau4[[#This Row],[Points]],H:H))</f>
        <v>116</v>
      </c>
      <c r="H116" s="37">
        <v>89</v>
      </c>
      <c r="I116" s="40">
        <v>99</v>
      </c>
      <c r="J116" s="88">
        <f>IF(ISBLANK(I116),,VLOOKUP(I116,Classement_points[],2,FALSE)*Paramètres!$M$4)</f>
        <v>15</v>
      </c>
      <c r="K116" s="41"/>
      <c r="L116" s="88">
        <f>IF(ISBLANK(K116),,VLOOKUP(K116,Classement_points[],2,FALSE)*Paramètres!$M$5)</f>
        <v>0</v>
      </c>
      <c r="M116" s="42"/>
      <c r="N116" s="88">
        <f>IF(ISBLANK(M116),,VLOOKUP(M116,Classement_points[],2,FALSE)*Paramètres!$M$6)</f>
        <v>0</v>
      </c>
      <c r="O116" s="89">
        <f t="shared" si="3"/>
        <v>104</v>
      </c>
      <c r="P116" s="90">
        <f>COUNTA(Tableau4[[#This Row],[Points]],Tableau4[[#This Row],[Clt2]],Tableau4[[#This Row],[Clt4]],Tableau4[[#This Row],[Clt6]])</f>
        <v>2</v>
      </c>
    </row>
    <row r="117" spans="1:16" x14ac:dyDescent="0.35">
      <c r="A117" s="91">
        <f t="shared" si="2"/>
        <v>114</v>
      </c>
      <c r="B117" s="37" t="s">
        <v>3432</v>
      </c>
      <c r="C117" s="37" t="s">
        <v>123</v>
      </c>
      <c r="D117" s="37" t="s">
        <v>3043</v>
      </c>
      <c r="E117" s="37" t="s">
        <v>2921</v>
      </c>
      <c r="F117" s="52" t="s">
        <v>2957</v>
      </c>
      <c r="G117" s="92">
        <f>IF(ISBLANK(Tableau4[[#This Row],[Points]]),"",RANK(Tableau4[[#This Row],[Points]],H:H))</f>
        <v>95</v>
      </c>
      <c r="H117" s="37">
        <v>102</v>
      </c>
      <c r="I117" s="40"/>
      <c r="J117" s="88">
        <f>IF(ISBLANK(I117),,VLOOKUP(I117,Classement_points[],2,FALSE)*Paramètres!$M$4)</f>
        <v>0</v>
      </c>
      <c r="K117" s="41"/>
      <c r="L117" s="88">
        <f>IF(ISBLANK(K117),,VLOOKUP(K117,Classement_points[],2,FALSE)*Paramètres!$M$5)</f>
        <v>0</v>
      </c>
      <c r="M117" s="42"/>
      <c r="N117" s="88">
        <f>IF(ISBLANK(M117),,VLOOKUP(M117,Classement_points[],2,FALSE)*Paramètres!$M$6)</f>
        <v>0</v>
      </c>
      <c r="O117" s="89">
        <f t="shared" si="3"/>
        <v>102</v>
      </c>
      <c r="P117" s="90">
        <f>COUNTA(Tableau4[[#This Row],[Points]],Tableau4[[#This Row],[Clt2]],Tableau4[[#This Row],[Clt4]],Tableau4[[#This Row],[Clt6]])</f>
        <v>1</v>
      </c>
    </row>
    <row r="118" spans="1:16" x14ac:dyDescent="0.35">
      <c r="A118" s="91">
        <f t="shared" si="2"/>
        <v>115</v>
      </c>
      <c r="B118" s="37" t="s">
        <v>1668</v>
      </c>
      <c r="C118" s="37" t="s">
        <v>310</v>
      </c>
      <c r="D118" s="37" t="s">
        <v>1669</v>
      </c>
      <c r="E118" s="52" t="s">
        <v>693</v>
      </c>
      <c r="F118" s="52" t="s">
        <v>648</v>
      </c>
      <c r="G118" s="92">
        <f>IF(ISBLANK(Tableau4[[#This Row],[Points]]),"",RANK(Tableau4[[#This Row],[Points]],H:H))</f>
        <v>97</v>
      </c>
      <c r="H118" s="37">
        <v>101</v>
      </c>
      <c r="I118" s="40"/>
      <c r="J118" s="88">
        <f>IF(ISBLANK(I118),,VLOOKUP(I118,Classement_points[],2,FALSE)*Paramètres!$M$4)</f>
        <v>0</v>
      </c>
      <c r="K118" s="41"/>
      <c r="L118" s="88">
        <f>IF(ISBLANK(K118),,VLOOKUP(K118,Classement_points[],2,FALSE)*Paramètres!$M$5)</f>
        <v>0</v>
      </c>
      <c r="M118" s="42"/>
      <c r="N118" s="88">
        <f>IF(ISBLANK(M118),,VLOOKUP(M118,Classement_points[],2,FALSE)*Paramètres!$M$6)</f>
        <v>0</v>
      </c>
      <c r="O118" s="89">
        <f t="shared" si="3"/>
        <v>101</v>
      </c>
      <c r="P118" s="90">
        <f>COUNTA(Tableau4[[#This Row],[Points]],Tableau4[[#This Row],[Clt2]],Tableau4[[#This Row],[Clt4]],Tableau4[[#This Row],[Clt6]])</f>
        <v>1</v>
      </c>
    </row>
    <row r="119" spans="1:16" x14ac:dyDescent="0.35">
      <c r="A119" s="91">
        <f t="shared" si="2"/>
        <v>115</v>
      </c>
      <c r="B119" s="37" t="s">
        <v>4368</v>
      </c>
      <c r="C119" s="37" t="s">
        <v>2695</v>
      </c>
      <c r="D119" s="37" t="s">
        <v>3295</v>
      </c>
      <c r="E119" s="37" t="s">
        <v>4017</v>
      </c>
      <c r="F119" s="52" t="s">
        <v>2956</v>
      </c>
      <c r="G119" s="92">
        <f>IF(ISBLANK(Tableau4[[#This Row],[Points]]),"",RANK(Tableau4[[#This Row],[Points]],H:H))</f>
        <v>97</v>
      </c>
      <c r="H119" s="37">
        <v>101</v>
      </c>
      <c r="I119" s="40"/>
      <c r="J119" s="88">
        <f>IF(ISBLANK(I119),,VLOOKUP(I119,Classement_points[],2,FALSE)*Paramètres!$M$4)</f>
        <v>0</v>
      </c>
      <c r="K119" s="41"/>
      <c r="L119" s="88">
        <f>IF(ISBLANK(K119),,VLOOKUP(K119,Classement_points[],2,FALSE)*Paramètres!$M$5)</f>
        <v>0</v>
      </c>
      <c r="M119" s="42"/>
      <c r="N119" s="88">
        <f>IF(ISBLANK(M119),,VLOOKUP(M119,Classement_points[],2,FALSE)*Paramètres!$M$6)</f>
        <v>0</v>
      </c>
      <c r="O119" s="89">
        <f t="shared" si="3"/>
        <v>101</v>
      </c>
      <c r="P119" s="90">
        <f>COUNTA(Tableau4[[#This Row],[Points]],Tableau4[[#This Row],[Clt2]],Tableau4[[#This Row],[Clt4]],Tableau4[[#This Row],[Clt6]])</f>
        <v>1</v>
      </c>
    </row>
    <row r="120" spans="1:16" x14ac:dyDescent="0.35">
      <c r="A120" s="91">
        <f t="shared" si="2"/>
        <v>115</v>
      </c>
      <c r="B120" s="37" t="s">
        <v>1878</v>
      </c>
      <c r="C120" s="37" t="s">
        <v>1879</v>
      </c>
      <c r="D120" s="37" t="s">
        <v>1880</v>
      </c>
      <c r="E120" s="37" t="s">
        <v>680</v>
      </c>
      <c r="F120" s="52" t="s">
        <v>648</v>
      </c>
      <c r="G120" s="92">
        <f>IF(ISBLANK(Tableau4[[#This Row],[Points]]),"",RANK(Tableau4[[#This Row],[Points]],H:H))</f>
        <v>170</v>
      </c>
      <c r="H120" s="37">
        <v>66</v>
      </c>
      <c r="I120" s="40">
        <v>62</v>
      </c>
      <c r="J120" s="88">
        <f>IF(ISBLANK(I120),,VLOOKUP(I120,Classement_points[],2,FALSE)*Paramètres!$M$4)</f>
        <v>15</v>
      </c>
      <c r="K120" s="41">
        <v>83</v>
      </c>
      <c r="L120" s="88">
        <f>IF(ISBLANK(K120),,VLOOKUP(K120,Classement_points[],2,FALSE)*Paramètres!$M$5)</f>
        <v>20</v>
      </c>
      <c r="M120" s="42"/>
      <c r="N120" s="88">
        <f>IF(ISBLANK(M120),,VLOOKUP(M120,Classement_points[],2,FALSE)*Paramètres!$M$6)</f>
        <v>0</v>
      </c>
      <c r="O120" s="89">
        <f t="shared" si="3"/>
        <v>101</v>
      </c>
      <c r="P120" s="90">
        <f>COUNTA(Tableau4[[#This Row],[Points]],Tableau4[[#This Row],[Clt2]],Tableau4[[#This Row],[Clt4]],Tableau4[[#This Row],[Clt6]])</f>
        <v>3</v>
      </c>
    </row>
    <row r="121" spans="1:16" x14ac:dyDescent="0.35">
      <c r="A121" s="91">
        <f t="shared" si="2"/>
        <v>118</v>
      </c>
      <c r="B121" s="54" t="s">
        <v>950</v>
      </c>
      <c r="C121" s="54" t="s">
        <v>80</v>
      </c>
      <c r="D121" s="54" t="s">
        <v>463</v>
      </c>
      <c r="E121" s="54" t="s">
        <v>14</v>
      </c>
      <c r="F121" s="54" t="s">
        <v>714</v>
      </c>
      <c r="G121" s="92">
        <f>IF(ISBLANK(Tableau4[[#This Row],[Points]]),"",RANK(Tableau4[[#This Row],[Points]],H:H))</f>
        <v>100</v>
      </c>
      <c r="H121" s="37">
        <v>100</v>
      </c>
      <c r="I121" s="40"/>
      <c r="J121" s="88">
        <f>IF(ISBLANK(I121),,VLOOKUP(I121,Classement_points[],2,FALSE)*Paramètres!$M$4)</f>
        <v>0</v>
      </c>
      <c r="K121" s="41"/>
      <c r="L121" s="88">
        <f>IF(ISBLANK(K121),,VLOOKUP(K121,Classement_points[],2,FALSE)*Paramètres!$M$5)</f>
        <v>0</v>
      </c>
      <c r="M121" s="42"/>
      <c r="N121" s="88">
        <f>IF(ISBLANK(M121),,VLOOKUP(M121,Classement_points[],2,FALSE)*Paramètres!$M$6)</f>
        <v>0</v>
      </c>
      <c r="O121" s="89">
        <f t="shared" si="3"/>
        <v>100</v>
      </c>
      <c r="P121" s="90">
        <f>COUNTA(Tableau4[[#This Row],[Points]],Tableau4[[#This Row],[Clt2]],Tableau4[[#This Row],[Clt4]],Tableau4[[#This Row],[Clt6]])</f>
        <v>1</v>
      </c>
    </row>
    <row r="122" spans="1:16" x14ac:dyDescent="0.35">
      <c r="A122" s="91">
        <f t="shared" si="2"/>
        <v>118</v>
      </c>
      <c r="B122" s="54" t="s">
        <v>970</v>
      </c>
      <c r="C122" s="54" t="s">
        <v>969</v>
      </c>
      <c r="D122" s="54" t="s">
        <v>87</v>
      </c>
      <c r="E122" s="54" t="s">
        <v>724</v>
      </c>
      <c r="F122" s="54" t="s">
        <v>714</v>
      </c>
      <c r="G122" s="92">
        <f>IF(ISBLANK(Tableau4[[#This Row],[Points]]),"",RANK(Tableau4[[#This Row],[Points]],H:H))</f>
        <v>124</v>
      </c>
      <c r="H122" s="37">
        <v>85</v>
      </c>
      <c r="I122" s="40">
        <v>88</v>
      </c>
      <c r="J122" s="88">
        <f>IF(ISBLANK(I122),,VLOOKUP(I122,Classement_points[],2,FALSE)*Paramètres!$M$4)</f>
        <v>15</v>
      </c>
      <c r="K122" s="41"/>
      <c r="L122" s="88">
        <f>IF(ISBLANK(K122),,VLOOKUP(K122,Classement_points[],2,FALSE)*Paramètres!$M$5)</f>
        <v>0</v>
      </c>
      <c r="M122" s="42"/>
      <c r="N122" s="88">
        <f>IF(ISBLANK(M122),,VLOOKUP(M122,Classement_points[],2,FALSE)*Paramètres!$M$6)</f>
        <v>0</v>
      </c>
      <c r="O122" s="89">
        <f t="shared" si="3"/>
        <v>100</v>
      </c>
      <c r="P122" s="90">
        <f>COUNTA(Tableau4[[#This Row],[Points]],Tableau4[[#This Row],[Clt2]],Tableau4[[#This Row],[Clt4]],Tableau4[[#This Row],[Clt6]])</f>
        <v>2</v>
      </c>
    </row>
    <row r="123" spans="1:16" x14ac:dyDescent="0.35">
      <c r="A123" s="91">
        <f t="shared" si="2"/>
        <v>120</v>
      </c>
      <c r="B123" s="37" t="s">
        <v>1874</v>
      </c>
      <c r="C123" s="37" t="s">
        <v>830</v>
      </c>
      <c r="D123" s="37" t="s">
        <v>1875</v>
      </c>
      <c r="E123" s="37" t="s">
        <v>656</v>
      </c>
      <c r="F123" s="52" t="s">
        <v>648</v>
      </c>
      <c r="G123" s="92">
        <f>IF(ISBLANK(Tableau4[[#This Row],[Points]]),"",RANK(Tableau4[[#This Row],[Points]],H:H))</f>
        <v>103</v>
      </c>
      <c r="H123" s="37">
        <v>98</v>
      </c>
      <c r="I123" s="40"/>
      <c r="J123" s="88">
        <f>IF(ISBLANK(I123),,VLOOKUP(I123,Classement_points[],2,FALSE)*Paramètres!$M$4)</f>
        <v>0</v>
      </c>
      <c r="K123" s="41"/>
      <c r="L123" s="88">
        <f>IF(ISBLANK(K123),,VLOOKUP(K123,Classement_points[],2,FALSE)*Paramètres!$M$5)</f>
        <v>0</v>
      </c>
      <c r="M123" s="42"/>
      <c r="N123" s="88">
        <f>IF(ISBLANK(M123),,VLOOKUP(M123,Classement_points[],2,FALSE)*Paramètres!$M$6)</f>
        <v>0</v>
      </c>
      <c r="O123" s="89">
        <f t="shared" si="3"/>
        <v>98</v>
      </c>
      <c r="P123" s="90">
        <f>COUNTA(Tableau4[[#This Row],[Points]],Tableau4[[#This Row],[Clt2]],Tableau4[[#This Row],[Clt4]],Tableau4[[#This Row],[Clt6]])</f>
        <v>1</v>
      </c>
    </row>
    <row r="124" spans="1:16" x14ac:dyDescent="0.35">
      <c r="A124" s="91">
        <f t="shared" si="2"/>
        <v>120</v>
      </c>
      <c r="B124" s="37" t="s">
        <v>1677</v>
      </c>
      <c r="C124" s="37" t="s">
        <v>1678</v>
      </c>
      <c r="D124" s="37" t="s">
        <v>1679</v>
      </c>
      <c r="E124" s="52" t="s">
        <v>708</v>
      </c>
      <c r="F124" s="52" t="s">
        <v>648</v>
      </c>
      <c r="G124" s="92">
        <f>IF(ISBLANK(Tableau4[[#This Row],[Points]]),"",RANK(Tableau4[[#This Row],[Points]],H:H))</f>
        <v>131</v>
      </c>
      <c r="H124" s="37">
        <v>83</v>
      </c>
      <c r="I124" s="40">
        <v>58</v>
      </c>
      <c r="J124" s="88">
        <f>IF(ISBLANK(I124),,VLOOKUP(I124,Classement_points[],2,FALSE)*Paramètres!$M$4)</f>
        <v>15</v>
      </c>
      <c r="K124" s="41"/>
      <c r="L124" s="88">
        <f>IF(ISBLANK(K124),,VLOOKUP(K124,Classement_points[],2,FALSE)*Paramètres!$M$5)</f>
        <v>0</v>
      </c>
      <c r="M124" s="42"/>
      <c r="N124" s="88">
        <f>IF(ISBLANK(M124),,VLOOKUP(M124,Classement_points[],2,FALSE)*Paramètres!$M$6)</f>
        <v>0</v>
      </c>
      <c r="O124" s="89">
        <f t="shared" si="3"/>
        <v>98</v>
      </c>
      <c r="P124" s="90">
        <f>COUNTA(Tableau4[[#This Row],[Points]],Tableau4[[#This Row],[Clt2]],Tableau4[[#This Row],[Clt4]],Tableau4[[#This Row],[Clt6]])</f>
        <v>2</v>
      </c>
    </row>
    <row r="125" spans="1:16" x14ac:dyDescent="0.35">
      <c r="A125" s="91">
        <f t="shared" si="2"/>
        <v>120</v>
      </c>
      <c r="B125" s="37" t="s">
        <v>4383</v>
      </c>
      <c r="C125" s="37" t="s">
        <v>86</v>
      </c>
      <c r="D125" s="37" t="s">
        <v>4384</v>
      </c>
      <c r="E125" s="37" t="s">
        <v>3998</v>
      </c>
      <c r="F125" s="52" t="s">
        <v>2956</v>
      </c>
      <c r="G125" s="92">
        <f>IF(ISBLANK(Tableau4[[#This Row],[Points]]),"",RANK(Tableau4[[#This Row],[Points]],H:H))</f>
        <v>131</v>
      </c>
      <c r="H125" s="37">
        <v>83</v>
      </c>
      <c r="I125" s="40">
        <v>105</v>
      </c>
      <c r="J125" s="88">
        <f>IF(ISBLANK(I125),,VLOOKUP(I125,Classement_points[],2,FALSE)*Paramètres!$M$4)</f>
        <v>15</v>
      </c>
      <c r="K125" s="41"/>
      <c r="L125" s="88">
        <f>IF(ISBLANK(K125),,VLOOKUP(K125,Classement_points[],2,FALSE)*Paramètres!$M$5)</f>
        <v>0</v>
      </c>
      <c r="M125" s="42"/>
      <c r="N125" s="88">
        <f>IF(ISBLANK(M125),,VLOOKUP(M125,Classement_points[],2,FALSE)*Paramètres!$M$6)</f>
        <v>0</v>
      </c>
      <c r="O125" s="89">
        <f t="shared" si="3"/>
        <v>98</v>
      </c>
      <c r="P125" s="90">
        <f>COUNTA(Tableau4[[#This Row],[Points]],Tableau4[[#This Row],[Clt2]],Tableau4[[#This Row],[Clt4]],Tableau4[[#This Row],[Clt6]])</f>
        <v>2</v>
      </c>
    </row>
    <row r="126" spans="1:16" x14ac:dyDescent="0.35">
      <c r="A126" s="91">
        <f t="shared" si="2"/>
        <v>123</v>
      </c>
      <c r="B126" s="37" t="s">
        <v>3372</v>
      </c>
      <c r="C126" s="37" t="s">
        <v>843</v>
      </c>
      <c r="D126" s="37" t="s">
        <v>3373</v>
      </c>
      <c r="E126" s="37" t="s">
        <v>2914</v>
      </c>
      <c r="F126" s="52" t="s">
        <v>2957</v>
      </c>
      <c r="G126" s="92">
        <f>IF(ISBLANK(Tableau4[[#This Row],[Points]]),"",RANK(Tableau4[[#This Row],[Points]],H:H))</f>
        <v>105</v>
      </c>
      <c r="H126" s="37">
        <v>97</v>
      </c>
      <c r="I126" s="40"/>
      <c r="J126" s="88">
        <f>IF(ISBLANK(I126),,VLOOKUP(I126,Classement_points[],2,FALSE)*Paramètres!$M$4)</f>
        <v>0</v>
      </c>
      <c r="K126" s="41"/>
      <c r="L126" s="88">
        <f>IF(ISBLANK(K126),,VLOOKUP(K126,Classement_points[],2,FALSE)*Paramètres!$M$5)</f>
        <v>0</v>
      </c>
      <c r="M126" s="42"/>
      <c r="N126" s="88">
        <f>IF(ISBLANK(M126),,VLOOKUP(M126,Classement_points[],2,FALSE)*Paramètres!$M$6)</f>
        <v>0</v>
      </c>
      <c r="O126" s="89">
        <f t="shared" si="3"/>
        <v>97</v>
      </c>
      <c r="P126" s="90">
        <f>COUNTA(Tableau4[[#This Row],[Points]],Tableau4[[#This Row],[Clt2]],Tableau4[[#This Row],[Clt4]],Tableau4[[#This Row],[Clt6]])</f>
        <v>1</v>
      </c>
    </row>
    <row r="127" spans="1:16" x14ac:dyDescent="0.35">
      <c r="A127" s="91">
        <f t="shared" si="2"/>
        <v>123</v>
      </c>
      <c r="B127" s="37" t="s">
        <v>1847</v>
      </c>
      <c r="C127" s="37" t="s">
        <v>1500</v>
      </c>
      <c r="D127" s="37" t="s">
        <v>1848</v>
      </c>
      <c r="E127" s="37" t="s">
        <v>653</v>
      </c>
      <c r="F127" s="52" t="s">
        <v>648</v>
      </c>
      <c r="G127" s="92">
        <f>IF(ISBLANK(Tableau4[[#This Row],[Points]]),"",RANK(Tableau4[[#This Row],[Points]],H:H))</f>
        <v>105</v>
      </c>
      <c r="H127" s="37">
        <v>97</v>
      </c>
      <c r="I127" s="40"/>
      <c r="J127" s="88">
        <f>IF(ISBLANK(I127),,VLOOKUP(I127,Classement_points[],2,FALSE)*Paramètres!$M$4)</f>
        <v>0</v>
      </c>
      <c r="K127" s="41"/>
      <c r="L127" s="88">
        <f>IF(ISBLANK(K127),,VLOOKUP(K127,Classement_points[],2,FALSE)*Paramètres!$M$5)</f>
        <v>0</v>
      </c>
      <c r="M127" s="42"/>
      <c r="N127" s="88">
        <f>IF(ISBLANK(M127),,VLOOKUP(M127,Classement_points[],2,FALSE)*Paramètres!$M$6)</f>
        <v>0</v>
      </c>
      <c r="O127" s="89">
        <f t="shared" si="3"/>
        <v>97</v>
      </c>
      <c r="P127" s="90">
        <f>COUNTA(Tableau4[[#This Row],[Points]],Tableau4[[#This Row],[Clt2]],Tableau4[[#This Row],[Clt4]],Tableau4[[#This Row],[Clt6]])</f>
        <v>1</v>
      </c>
    </row>
    <row r="128" spans="1:16" x14ac:dyDescent="0.35">
      <c r="A128" s="91">
        <f t="shared" si="2"/>
        <v>123</v>
      </c>
      <c r="B128" s="37" t="s">
        <v>4381</v>
      </c>
      <c r="C128" s="37" t="s">
        <v>51</v>
      </c>
      <c r="D128" s="37" t="s">
        <v>4382</v>
      </c>
      <c r="E128" s="37" t="s">
        <v>3953</v>
      </c>
      <c r="F128" s="52" t="s">
        <v>2956</v>
      </c>
      <c r="G128" s="92">
        <f>IF(ISBLANK(Tableau4[[#This Row],[Points]]),"",RANK(Tableau4[[#This Row],[Points]],H:H))</f>
        <v>135</v>
      </c>
      <c r="H128" s="37">
        <v>82</v>
      </c>
      <c r="I128" s="40">
        <v>103</v>
      </c>
      <c r="J128" s="88">
        <f>IF(ISBLANK(I128),,VLOOKUP(I128,Classement_points[],2,FALSE)*Paramètres!$M$4)</f>
        <v>15</v>
      </c>
      <c r="K128" s="41"/>
      <c r="L128" s="88">
        <f>IF(ISBLANK(K128),,VLOOKUP(K128,Classement_points[],2,FALSE)*Paramètres!$M$5)</f>
        <v>0</v>
      </c>
      <c r="M128" s="42"/>
      <c r="N128" s="88">
        <f>IF(ISBLANK(M128),,VLOOKUP(M128,Classement_points[],2,FALSE)*Paramètres!$M$6)</f>
        <v>0</v>
      </c>
      <c r="O128" s="89">
        <f t="shared" si="3"/>
        <v>97</v>
      </c>
      <c r="P128" s="90">
        <f>COUNTA(Tableau4[[#This Row],[Points]],Tableau4[[#This Row],[Clt2]],Tableau4[[#This Row],[Clt4]],Tableau4[[#This Row],[Clt6]])</f>
        <v>2</v>
      </c>
    </row>
    <row r="129" spans="1:16" x14ac:dyDescent="0.35">
      <c r="A129" s="91">
        <f t="shared" si="2"/>
        <v>126</v>
      </c>
      <c r="B129" s="37" t="s">
        <v>1849</v>
      </c>
      <c r="C129" s="37" t="s">
        <v>1850</v>
      </c>
      <c r="D129" s="37" t="s">
        <v>1851</v>
      </c>
      <c r="E129" s="37" t="s">
        <v>683</v>
      </c>
      <c r="F129" s="52" t="s">
        <v>648</v>
      </c>
      <c r="G129" s="92">
        <f>IF(ISBLANK(Tableau4[[#This Row],[Points]]),"",RANK(Tableau4[[#This Row],[Points]],H:H))</f>
        <v>109</v>
      </c>
      <c r="H129" s="37">
        <v>96</v>
      </c>
      <c r="I129" s="40"/>
      <c r="J129" s="88">
        <f>IF(ISBLANK(I129),,VLOOKUP(I129,Classement_points[],2,FALSE)*Paramètres!$M$4)</f>
        <v>0</v>
      </c>
      <c r="K129" s="41"/>
      <c r="L129" s="88">
        <f>IF(ISBLANK(K129),,VLOOKUP(K129,Classement_points[],2,FALSE)*Paramètres!$M$5)</f>
        <v>0</v>
      </c>
      <c r="M129" s="42"/>
      <c r="N129" s="88">
        <f>IF(ISBLANK(M129),,VLOOKUP(M129,Classement_points[],2,FALSE)*Paramètres!$M$6)</f>
        <v>0</v>
      </c>
      <c r="O129" s="89">
        <f t="shared" si="3"/>
        <v>96</v>
      </c>
      <c r="P129" s="90">
        <f>COUNTA(Tableau4[[#This Row],[Points]],Tableau4[[#This Row],[Clt2]],Tableau4[[#This Row],[Clt4]],Tableau4[[#This Row],[Clt6]])</f>
        <v>1</v>
      </c>
    </row>
    <row r="130" spans="1:16" x14ac:dyDescent="0.35">
      <c r="A130" s="91">
        <f t="shared" si="2"/>
        <v>129</v>
      </c>
      <c r="B130" s="54" t="s">
        <v>956</v>
      </c>
      <c r="C130" s="54" t="s">
        <v>955</v>
      </c>
      <c r="D130" s="54" t="s">
        <v>954</v>
      </c>
      <c r="E130" s="54" t="s">
        <v>36</v>
      </c>
      <c r="F130" s="54" t="s">
        <v>714</v>
      </c>
      <c r="G130" s="92">
        <f>IF(ISBLANK(Tableau4[[#This Row],[Points]]),"",RANK(Tableau4[[#This Row],[Points]],H:H))</f>
        <v>112</v>
      </c>
      <c r="H130" s="37">
        <v>94</v>
      </c>
      <c r="I130" s="40"/>
      <c r="J130" s="88">
        <f>IF(ISBLANK(I130),,VLOOKUP(I130,Classement_points[],2,FALSE)*Paramètres!$M$4)</f>
        <v>0</v>
      </c>
      <c r="K130" s="41"/>
      <c r="L130" s="88">
        <f>IF(ISBLANK(K130),,VLOOKUP(K130,Classement_points[],2,FALSE)*Paramètres!$M$5)</f>
        <v>0</v>
      </c>
      <c r="M130" s="42"/>
      <c r="N130" s="88">
        <f>IF(ISBLANK(M130),,VLOOKUP(M130,Classement_points[],2,FALSE)*Paramètres!$M$6)</f>
        <v>0</v>
      </c>
      <c r="O130" s="89">
        <f t="shared" si="3"/>
        <v>94</v>
      </c>
      <c r="P130" s="90">
        <f>COUNTA(Tableau4[[#This Row],[Points]],Tableau4[[#This Row],[Clt2]],Tableau4[[#This Row],[Clt4]],Tableau4[[#This Row],[Clt6]])</f>
        <v>1</v>
      </c>
    </row>
    <row r="131" spans="1:16" x14ac:dyDescent="0.35">
      <c r="A131" s="91">
        <f t="shared" si="2"/>
        <v>130</v>
      </c>
      <c r="B131" s="37" t="s">
        <v>1876</v>
      </c>
      <c r="C131" s="37" t="s">
        <v>231</v>
      </c>
      <c r="D131" s="37" t="s">
        <v>1877</v>
      </c>
      <c r="E131" s="37" t="s">
        <v>682</v>
      </c>
      <c r="F131" s="52" t="s">
        <v>648</v>
      </c>
      <c r="G131" s="92">
        <f>IF(ISBLANK(Tableau4[[#This Row],[Points]]),"",RANK(Tableau4[[#This Row],[Points]],H:H))</f>
        <v>113</v>
      </c>
      <c r="H131" s="37">
        <v>93</v>
      </c>
      <c r="I131" s="40">
        <v>0</v>
      </c>
      <c r="J131" s="88">
        <f>IF(ISBLANK(I131),,VLOOKUP(I131,Classement_points[],2,FALSE)*Paramètres!$M$4)</f>
        <v>0</v>
      </c>
      <c r="K131" s="41"/>
      <c r="L131" s="88">
        <f>IF(ISBLANK(K131),,VLOOKUP(K131,Classement_points[],2,FALSE)*Paramètres!$M$5)</f>
        <v>0</v>
      </c>
      <c r="M131" s="42"/>
      <c r="N131" s="88">
        <f>IF(ISBLANK(M131),,VLOOKUP(M131,Classement_points[],2,FALSE)*Paramètres!$M$6)</f>
        <v>0</v>
      </c>
      <c r="O131" s="89">
        <f t="shared" si="3"/>
        <v>93</v>
      </c>
      <c r="P131" s="90">
        <f>COUNTA(Tableau4[[#This Row],[Points]],Tableau4[[#This Row],[Clt2]],Tableau4[[#This Row],[Clt4]],Tableau4[[#This Row],[Clt6]])</f>
        <v>2</v>
      </c>
    </row>
    <row r="132" spans="1:16" x14ac:dyDescent="0.35">
      <c r="A132" s="91">
        <f t="shared" si="2"/>
        <v>130</v>
      </c>
      <c r="B132" s="54" t="s">
        <v>979</v>
      </c>
      <c r="C132" s="54" t="s">
        <v>88</v>
      </c>
      <c r="D132" s="54" t="s">
        <v>978</v>
      </c>
      <c r="E132" s="54" t="s">
        <v>17</v>
      </c>
      <c r="F132" s="54" t="s">
        <v>714</v>
      </c>
      <c r="G132" s="92">
        <f>IF(ISBLANK(Tableau4[[#This Row],[Points]]),"",RANK(Tableau4[[#This Row],[Points]],H:H))</f>
        <v>187</v>
      </c>
      <c r="H132" s="37">
        <v>58</v>
      </c>
      <c r="I132" s="40">
        <v>90</v>
      </c>
      <c r="J132" s="88">
        <f>IF(ISBLANK(I132),,VLOOKUP(I132,Classement_points[],2,FALSE)*Paramètres!$M$4)</f>
        <v>15</v>
      </c>
      <c r="K132" s="41">
        <v>59</v>
      </c>
      <c r="L132" s="88">
        <f>IF(ISBLANK(K132),,VLOOKUP(K132,Classement_points[],2,FALSE)*Paramètres!$M$5)</f>
        <v>20</v>
      </c>
      <c r="M132" s="42"/>
      <c r="N132" s="88">
        <f>IF(ISBLANK(M132),,VLOOKUP(M132,Classement_points[],2,FALSE)*Paramètres!$M$6)</f>
        <v>0</v>
      </c>
      <c r="O132" s="89">
        <f t="shared" si="3"/>
        <v>93</v>
      </c>
      <c r="P132" s="90">
        <f>COUNTA(Tableau4[[#This Row],[Points]],Tableau4[[#This Row],[Clt2]],Tableau4[[#This Row],[Clt4]],Tableau4[[#This Row],[Clt6]])</f>
        <v>3</v>
      </c>
    </row>
    <row r="133" spans="1:16" x14ac:dyDescent="0.35">
      <c r="A133" s="91">
        <f t="shared" ref="A133:A196" si="4">RANK(O133,O:O)</f>
        <v>132</v>
      </c>
      <c r="B133" s="37" t="s">
        <v>4293</v>
      </c>
      <c r="C133" s="37" t="s">
        <v>52</v>
      </c>
      <c r="D133" s="37" t="s">
        <v>1673</v>
      </c>
      <c r="E133" s="37" t="s">
        <v>3989</v>
      </c>
      <c r="F133" s="52" t="s">
        <v>2956</v>
      </c>
      <c r="G133" s="92">
        <f>IF(ISBLANK(Tableau4[[#This Row],[Points]]),"",RANK(Tableau4[[#This Row],[Points]],H:H))</f>
        <v>163</v>
      </c>
      <c r="H133" s="37">
        <v>70</v>
      </c>
      <c r="I133" s="40"/>
      <c r="J133" s="88">
        <f>IF(ISBLANK(I133),,VLOOKUP(I133,Classement_points[],2,FALSE)*Paramètres!$M$4)</f>
        <v>0</v>
      </c>
      <c r="K133" s="41">
        <v>56</v>
      </c>
      <c r="L133" s="88">
        <f>IF(ISBLANK(K133),,VLOOKUP(K133,Classement_points[],2,FALSE)*Paramètres!$M$5)</f>
        <v>20</v>
      </c>
      <c r="M133" s="42"/>
      <c r="N133" s="88">
        <f>IF(ISBLANK(M133),,VLOOKUP(M133,Classement_points[],2,FALSE)*Paramètres!$M$6)</f>
        <v>0</v>
      </c>
      <c r="O133" s="89">
        <f t="shared" ref="O133:O196" si="5">H133+J133+L133+N133</f>
        <v>90</v>
      </c>
      <c r="P133" s="90">
        <f>COUNTA(Tableau4[[#This Row],[Points]],Tableau4[[#This Row],[Clt2]],Tableau4[[#This Row],[Clt4]],Tableau4[[#This Row],[Clt6]])</f>
        <v>2</v>
      </c>
    </row>
    <row r="134" spans="1:16" x14ac:dyDescent="0.35">
      <c r="A134" s="91">
        <f t="shared" si="4"/>
        <v>133</v>
      </c>
      <c r="B134" s="37" t="s">
        <v>3428</v>
      </c>
      <c r="C134" s="37" t="s">
        <v>3429</v>
      </c>
      <c r="D134" s="37" t="s">
        <v>3430</v>
      </c>
      <c r="E134" s="37" t="s">
        <v>2919</v>
      </c>
      <c r="F134" s="52" t="s">
        <v>2957</v>
      </c>
      <c r="G134" s="92">
        <f>IF(ISBLANK(Tableau4[[#This Row],[Points]]),"",RANK(Tableau4[[#This Row],[Points]],H:H))</f>
        <v>116</v>
      </c>
      <c r="H134" s="37">
        <v>89</v>
      </c>
      <c r="I134" s="40"/>
      <c r="J134" s="88">
        <f>IF(ISBLANK(I134),,VLOOKUP(I134,Classement_points[],2,FALSE)*Paramètres!$M$4)</f>
        <v>0</v>
      </c>
      <c r="K134" s="41"/>
      <c r="L134" s="88">
        <f>IF(ISBLANK(K134),,VLOOKUP(K134,Classement_points[],2,FALSE)*Paramètres!$M$5)</f>
        <v>0</v>
      </c>
      <c r="M134" s="42"/>
      <c r="N134" s="88">
        <f>IF(ISBLANK(M134),,VLOOKUP(M134,Classement_points[],2,FALSE)*Paramètres!$M$6)</f>
        <v>0</v>
      </c>
      <c r="O134" s="89">
        <f t="shared" si="5"/>
        <v>89</v>
      </c>
      <c r="P134" s="90">
        <f>COUNTA(Tableau4[[#This Row],[Points]],Tableau4[[#This Row],[Clt2]],Tableau4[[#This Row],[Clt4]],Tableau4[[#This Row],[Clt6]])</f>
        <v>1</v>
      </c>
    </row>
    <row r="135" spans="1:16" x14ac:dyDescent="0.35">
      <c r="A135" s="91">
        <f t="shared" si="4"/>
        <v>133</v>
      </c>
      <c r="B135" s="37" t="s">
        <v>4305</v>
      </c>
      <c r="C135" s="37" t="s">
        <v>1864</v>
      </c>
      <c r="D135" s="37" t="s">
        <v>4306</v>
      </c>
      <c r="E135" s="37" t="s">
        <v>4000</v>
      </c>
      <c r="F135" s="52" t="s">
        <v>2956</v>
      </c>
      <c r="G135" s="92">
        <f>IF(ISBLANK(Tableau4[[#This Row],[Points]]),"",RANK(Tableau4[[#This Row],[Points]],H:H))</f>
        <v>116</v>
      </c>
      <c r="H135" s="37">
        <v>89</v>
      </c>
      <c r="I135" s="40"/>
      <c r="J135" s="88">
        <f>IF(ISBLANK(I135),,VLOOKUP(I135,Classement_points[],2,FALSE)*Paramètres!$M$4)</f>
        <v>0</v>
      </c>
      <c r="K135" s="41"/>
      <c r="L135" s="88">
        <f>IF(ISBLANK(K135),,VLOOKUP(K135,Classement_points[],2,FALSE)*Paramètres!$M$5)</f>
        <v>0</v>
      </c>
      <c r="M135" s="42"/>
      <c r="N135" s="88">
        <f>IF(ISBLANK(M135),,VLOOKUP(M135,Classement_points[],2,FALSE)*Paramètres!$M$6)</f>
        <v>0</v>
      </c>
      <c r="O135" s="89">
        <f t="shared" si="5"/>
        <v>89</v>
      </c>
      <c r="P135" s="90">
        <f>COUNTA(Tableau4[[#This Row],[Points]],Tableau4[[#This Row],[Clt2]],Tableau4[[#This Row],[Clt4]],Tableau4[[#This Row],[Clt6]])</f>
        <v>1</v>
      </c>
    </row>
    <row r="136" spans="1:16" x14ac:dyDescent="0.35">
      <c r="A136" s="91">
        <f t="shared" si="4"/>
        <v>133</v>
      </c>
      <c r="B136" s="37" t="s">
        <v>1852</v>
      </c>
      <c r="C136" s="37" t="s">
        <v>1853</v>
      </c>
      <c r="D136" s="37" t="s">
        <v>1854</v>
      </c>
      <c r="E136" s="37" t="s">
        <v>659</v>
      </c>
      <c r="F136" s="52" t="s">
        <v>648</v>
      </c>
      <c r="G136" s="92">
        <f>IF(ISBLANK(Tableau4[[#This Row],[Points]]),"",RANK(Tableau4[[#This Row],[Points]],H:H))</f>
        <v>116</v>
      </c>
      <c r="H136" s="37">
        <v>89</v>
      </c>
      <c r="I136" s="40"/>
      <c r="J136" s="88">
        <f>IF(ISBLANK(I136),,VLOOKUP(I136,Classement_points[],2,FALSE)*Paramètres!$M$4)</f>
        <v>0</v>
      </c>
      <c r="K136" s="41"/>
      <c r="L136" s="88">
        <f>IF(ISBLANK(K136),,VLOOKUP(K136,Classement_points[],2,FALSE)*Paramètres!$M$5)</f>
        <v>0</v>
      </c>
      <c r="M136" s="42"/>
      <c r="N136" s="88">
        <f>IF(ISBLANK(M136),,VLOOKUP(M136,Classement_points[],2,FALSE)*Paramètres!$M$6)</f>
        <v>0</v>
      </c>
      <c r="O136" s="89">
        <f t="shared" si="5"/>
        <v>89</v>
      </c>
      <c r="P136" s="90">
        <f>COUNTA(Tableau4[[#This Row],[Points]],Tableau4[[#This Row],[Clt2]],Tableau4[[#This Row],[Clt4]],Tableau4[[#This Row],[Clt6]])</f>
        <v>1</v>
      </c>
    </row>
    <row r="137" spans="1:16" x14ac:dyDescent="0.35">
      <c r="A137" s="91">
        <f t="shared" si="4"/>
        <v>111</v>
      </c>
      <c r="B137" s="54" t="s">
        <v>930</v>
      </c>
      <c r="C137" s="54" t="s">
        <v>929</v>
      </c>
      <c r="D137" s="54" t="s">
        <v>928</v>
      </c>
      <c r="E137" s="54" t="s">
        <v>40</v>
      </c>
      <c r="F137" s="54" t="s">
        <v>714</v>
      </c>
      <c r="G137" s="92">
        <f>IF(ISBLANK(Tableau4[[#This Row],[Points]]),"",RANK(Tableau4[[#This Row],[Points]],H:H))</f>
        <v>116</v>
      </c>
      <c r="H137" s="37">
        <v>89</v>
      </c>
      <c r="I137" s="40"/>
      <c r="J137" s="88">
        <f>IF(ISBLANK(I137),,VLOOKUP(I137,Classement_points[],2,FALSE)*Paramètres!$M$4)</f>
        <v>0</v>
      </c>
      <c r="K137" s="41"/>
      <c r="L137" s="88">
        <f>IF(ISBLANK(K137),,VLOOKUP(K137,Classement_points[],2,FALSE)*Paramètres!$M$5)</f>
        <v>0</v>
      </c>
      <c r="M137" s="42">
        <v>70</v>
      </c>
      <c r="N137" s="88">
        <f>IF(ISBLANK(M137),,VLOOKUP(M137,Classement_points[],2,FALSE)*Paramètres!$M$6)</f>
        <v>15</v>
      </c>
      <c r="O137" s="89">
        <f t="shared" si="5"/>
        <v>104</v>
      </c>
      <c r="P137" s="90">
        <f>COUNTA(Tableau4[[#This Row],[Points]],Tableau4[[#This Row],[Clt2]],Tableau4[[#This Row],[Clt4]],Tableau4[[#This Row],[Clt6]])</f>
        <v>2</v>
      </c>
    </row>
    <row r="138" spans="1:16" x14ac:dyDescent="0.35">
      <c r="A138" s="91">
        <f t="shared" si="4"/>
        <v>136</v>
      </c>
      <c r="B138" s="37" t="s">
        <v>4355</v>
      </c>
      <c r="C138" s="37" t="s">
        <v>882</v>
      </c>
      <c r="D138" s="37" t="s">
        <v>4356</v>
      </c>
      <c r="E138" s="37" t="s">
        <v>3976</v>
      </c>
      <c r="F138" s="52" t="s">
        <v>2956</v>
      </c>
      <c r="G138" s="92">
        <f>IF(ISBLANK(Tableau4[[#This Row],[Points]]),"",RANK(Tableau4[[#This Row],[Points]],H:H))</f>
        <v>169</v>
      </c>
      <c r="H138" s="37">
        <v>67</v>
      </c>
      <c r="I138" s="40"/>
      <c r="J138" s="88">
        <f>IF(ISBLANK(I138),,VLOOKUP(I138,Classement_points[],2,FALSE)*Paramètres!$M$4)</f>
        <v>0</v>
      </c>
      <c r="K138" s="41">
        <v>92</v>
      </c>
      <c r="L138" s="88">
        <f>IF(ISBLANK(K138),,VLOOKUP(K138,Classement_points[],2,FALSE)*Paramètres!$M$5)</f>
        <v>20</v>
      </c>
      <c r="M138" s="42"/>
      <c r="N138" s="88">
        <f>IF(ISBLANK(M138),,VLOOKUP(M138,Classement_points[],2,FALSE)*Paramètres!$M$6)</f>
        <v>0</v>
      </c>
      <c r="O138" s="89">
        <f t="shared" si="5"/>
        <v>87</v>
      </c>
      <c r="P138" s="90">
        <f>COUNTA(Tableau4[[#This Row],[Points]],Tableau4[[#This Row],[Clt2]],Tableau4[[#This Row],[Clt4]],Tableau4[[#This Row],[Clt6]])</f>
        <v>2</v>
      </c>
    </row>
    <row r="139" spans="1:16" x14ac:dyDescent="0.35">
      <c r="A139" s="91">
        <f t="shared" si="4"/>
        <v>137</v>
      </c>
      <c r="B139" s="37" t="s">
        <v>3426</v>
      </c>
      <c r="C139" s="37" t="s">
        <v>1702</v>
      </c>
      <c r="D139" s="37" t="s">
        <v>3427</v>
      </c>
      <c r="E139" s="37" t="s">
        <v>2921</v>
      </c>
      <c r="F139" s="52" t="s">
        <v>2957</v>
      </c>
      <c r="G139" s="92">
        <f>IF(ISBLANK(Tableau4[[#This Row],[Points]]),"",RANK(Tableau4[[#This Row],[Points]],H:H))</f>
        <v>122</v>
      </c>
      <c r="H139" s="37">
        <v>86</v>
      </c>
      <c r="I139" s="40"/>
      <c r="J139" s="88">
        <f>IF(ISBLANK(I139),,VLOOKUP(I139,Classement_points[],2,FALSE)*Paramètres!$M$4)</f>
        <v>0</v>
      </c>
      <c r="K139" s="41"/>
      <c r="L139" s="88">
        <f>IF(ISBLANK(K139),,VLOOKUP(K139,Classement_points[],2,FALSE)*Paramètres!$M$5)</f>
        <v>0</v>
      </c>
      <c r="M139" s="42"/>
      <c r="N139" s="88">
        <f>IF(ISBLANK(M139),,VLOOKUP(M139,Classement_points[],2,FALSE)*Paramètres!$M$6)</f>
        <v>0</v>
      </c>
      <c r="O139" s="89">
        <f t="shared" si="5"/>
        <v>86</v>
      </c>
      <c r="P139" s="90">
        <f>COUNTA(Tableau4[[#This Row],[Points]],Tableau4[[#This Row],[Clt2]],Tableau4[[#This Row],[Clt4]],Tableau4[[#This Row],[Clt6]])</f>
        <v>1</v>
      </c>
    </row>
    <row r="140" spans="1:16" x14ac:dyDescent="0.35">
      <c r="A140" s="91">
        <f t="shared" si="4"/>
        <v>138</v>
      </c>
      <c r="B140" s="37" t="s">
        <v>4319</v>
      </c>
      <c r="C140" s="37" t="s">
        <v>2498</v>
      </c>
      <c r="D140" s="37" t="s">
        <v>4320</v>
      </c>
      <c r="E140" s="37" t="s">
        <v>3936</v>
      </c>
      <c r="F140" s="52" t="s">
        <v>2956</v>
      </c>
      <c r="G140" s="92">
        <f>IF(ISBLANK(Tableau4[[#This Row],[Points]]),"",RANK(Tableau4[[#This Row],[Points]],H:H))</f>
        <v>124</v>
      </c>
      <c r="H140" s="37">
        <v>85</v>
      </c>
      <c r="I140" s="40"/>
      <c r="J140" s="88">
        <f>IF(ISBLANK(I140),,VLOOKUP(I140,Classement_points[],2,FALSE)*Paramètres!$M$4)</f>
        <v>0</v>
      </c>
      <c r="K140" s="41"/>
      <c r="L140" s="88">
        <f>IF(ISBLANK(K140),,VLOOKUP(K140,Classement_points[],2,FALSE)*Paramètres!$M$5)</f>
        <v>0</v>
      </c>
      <c r="M140" s="42"/>
      <c r="N140" s="88">
        <f>IF(ISBLANK(M140),,VLOOKUP(M140,Classement_points[],2,FALSE)*Paramètres!$M$6)</f>
        <v>0</v>
      </c>
      <c r="O140" s="89">
        <f t="shared" si="5"/>
        <v>85</v>
      </c>
      <c r="P140" s="90">
        <f>COUNTA(Tableau4[[#This Row],[Points]],Tableau4[[#This Row],[Clt2]],Tableau4[[#This Row],[Clt4]],Tableau4[[#This Row],[Clt6]])</f>
        <v>1</v>
      </c>
    </row>
    <row r="141" spans="1:16" x14ac:dyDescent="0.35">
      <c r="A141" s="91">
        <f t="shared" si="4"/>
        <v>138</v>
      </c>
      <c r="B141" s="37" t="s">
        <v>4268</v>
      </c>
      <c r="C141" s="37" t="s">
        <v>67</v>
      </c>
      <c r="D141" s="37" t="s">
        <v>4269</v>
      </c>
      <c r="E141" s="37" t="s">
        <v>3953</v>
      </c>
      <c r="F141" s="52" t="s">
        <v>2956</v>
      </c>
      <c r="G141" s="92">
        <f>IF(ISBLANK(Tableau4[[#This Row],[Points]]),"",RANK(Tableau4[[#This Row],[Points]],H:H))</f>
        <v>163</v>
      </c>
      <c r="H141" s="37">
        <v>70</v>
      </c>
      <c r="I141" s="40">
        <v>74</v>
      </c>
      <c r="J141" s="88">
        <f>IF(ISBLANK(I141),,VLOOKUP(I141,Classement_points[],2,FALSE)*Paramètres!$M$4)</f>
        <v>15</v>
      </c>
      <c r="K141" s="41">
        <v>0</v>
      </c>
      <c r="L141" s="88">
        <f>IF(ISBLANK(K141),,VLOOKUP(K141,Classement_points[],2,FALSE)*Paramètres!$M$5)</f>
        <v>0</v>
      </c>
      <c r="M141" s="42"/>
      <c r="N141" s="88">
        <f>IF(ISBLANK(M141),,VLOOKUP(M141,Classement_points[],2,FALSE)*Paramètres!$M$6)</f>
        <v>0</v>
      </c>
      <c r="O141" s="89">
        <f t="shared" si="5"/>
        <v>85</v>
      </c>
      <c r="P141" s="90">
        <f>COUNTA(Tableau4[[#This Row],[Points]],Tableau4[[#This Row],[Clt2]],Tableau4[[#This Row],[Clt4]],Tableau4[[#This Row],[Clt6]])</f>
        <v>3</v>
      </c>
    </row>
    <row r="142" spans="1:16" x14ac:dyDescent="0.35">
      <c r="A142" s="91">
        <f t="shared" si="4"/>
        <v>140</v>
      </c>
      <c r="B142" s="37" t="s">
        <v>1634</v>
      </c>
      <c r="C142" s="37" t="s">
        <v>1635</v>
      </c>
      <c r="D142" s="37" t="s">
        <v>1636</v>
      </c>
      <c r="E142" s="52" t="s">
        <v>677</v>
      </c>
      <c r="F142" s="52" t="s">
        <v>648</v>
      </c>
      <c r="G142" s="92">
        <f>IF(ISBLANK(Tableau4[[#This Row],[Points]]),"",RANK(Tableau4[[#This Row],[Points]],H:H))</f>
        <v>126</v>
      </c>
      <c r="H142" s="37">
        <v>84</v>
      </c>
      <c r="I142" s="40"/>
      <c r="J142" s="88">
        <f>IF(ISBLANK(I142),,VLOOKUP(I142,Classement_points[],2,FALSE)*Paramètres!$M$4)</f>
        <v>0</v>
      </c>
      <c r="K142" s="41"/>
      <c r="L142" s="88">
        <f>IF(ISBLANK(K142),,VLOOKUP(K142,Classement_points[],2,FALSE)*Paramètres!$M$5)</f>
        <v>0</v>
      </c>
      <c r="M142" s="42"/>
      <c r="N142" s="88">
        <f>IF(ISBLANK(M142),,VLOOKUP(M142,Classement_points[],2,FALSE)*Paramètres!$M$6)</f>
        <v>0</v>
      </c>
      <c r="O142" s="89">
        <f t="shared" si="5"/>
        <v>84</v>
      </c>
      <c r="P142" s="90">
        <f>COUNTA(Tableau4[[#This Row],[Points]],Tableau4[[#This Row],[Clt2]],Tableau4[[#This Row],[Clt4]],Tableau4[[#This Row],[Clt6]])</f>
        <v>1</v>
      </c>
    </row>
    <row r="143" spans="1:16" x14ac:dyDescent="0.35">
      <c r="A143" s="91">
        <f t="shared" si="4"/>
        <v>140</v>
      </c>
      <c r="B143" s="54" t="s">
        <v>543</v>
      </c>
      <c r="C143" s="54" t="s">
        <v>52</v>
      </c>
      <c r="D143" s="54" t="s">
        <v>357</v>
      </c>
      <c r="E143" s="54" t="s">
        <v>37</v>
      </c>
      <c r="F143" s="54" t="s">
        <v>714</v>
      </c>
      <c r="G143" s="92">
        <f>IF(ISBLANK(Tableau4[[#This Row],[Points]]),"",RANK(Tableau4[[#This Row],[Points]],H:H))</f>
        <v>126</v>
      </c>
      <c r="H143" s="37">
        <v>84</v>
      </c>
      <c r="I143" s="40"/>
      <c r="J143" s="88">
        <f>IF(ISBLANK(I143),,VLOOKUP(I143,Classement_points[],2,FALSE)*Paramètres!$M$4)</f>
        <v>0</v>
      </c>
      <c r="K143" s="41"/>
      <c r="L143" s="88">
        <f>IF(ISBLANK(K143),,VLOOKUP(K143,Classement_points[],2,FALSE)*Paramètres!$M$5)</f>
        <v>0</v>
      </c>
      <c r="M143" s="42"/>
      <c r="N143" s="88">
        <f>IF(ISBLANK(M143),,VLOOKUP(M143,Classement_points[],2,FALSE)*Paramètres!$M$6)</f>
        <v>0</v>
      </c>
      <c r="O143" s="89">
        <f t="shared" si="5"/>
        <v>84</v>
      </c>
      <c r="P143" s="90">
        <f>COUNTA(Tableau4[[#This Row],[Points]],Tableau4[[#This Row],[Clt2]],Tableau4[[#This Row],[Clt4]],Tableau4[[#This Row],[Clt6]])</f>
        <v>1</v>
      </c>
    </row>
    <row r="144" spans="1:16" x14ac:dyDescent="0.35">
      <c r="A144" s="91">
        <f t="shared" si="4"/>
        <v>140</v>
      </c>
      <c r="B144" s="37" t="s">
        <v>3485</v>
      </c>
      <c r="C144" s="37" t="s">
        <v>3486</v>
      </c>
      <c r="D144" s="37" t="s">
        <v>3487</v>
      </c>
      <c r="E144" s="37" t="s">
        <v>2913</v>
      </c>
      <c r="F144" s="52" t="s">
        <v>2957</v>
      </c>
      <c r="G144" s="92">
        <f>IF(ISBLANK(Tableau4[[#This Row],[Points]]),"",RANK(Tableau4[[#This Row],[Points]],H:H))</f>
        <v>126</v>
      </c>
      <c r="H144" s="37">
        <v>84</v>
      </c>
      <c r="I144" s="40"/>
      <c r="J144" s="88">
        <f>IF(ISBLANK(I144),,VLOOKUP(I144,Classement_points[],2,FALSE)*Paramètres!$M$4)</f>
        <v>0</v>
      </c>
      <c r="K144" s="41"/>
      <c r="L144" s="88">
        <f>IF(ISBLANK(K144),,VLOOKUP(K144,Classement_points[],2,FALSE)*Paramètres!$M$5)</f>
        <v>0</v>
      </c>
      <c r="M144" s="42"/>
      <c r="N144" s="88">
        <f>IF(ISBLANK(M144),,VLOOKUP(M144,Classement_points[],2,FALSE)*Paramètres!$M$6)</f>
        <v>0</v>
      </c>
      <c r="O144" s="89">
        <f t="shared" si="5"/>
        <v>84</v>
      </c>
      <c r="P144" s="90">
        <f>COUNTA(Tableau4[[#This Row],[Points]],Tableau4[[#This Row],[Clt2]],Tableau4[[#This Row],[Clt4]],Tableau4[[#This Row],[Clt6]])</f>
        <v>1</v>
      </c>
    </row>
    <row r="145" spans="1:16" x14ac:dyDescent="0.35">
      <c r="A145" s="91">
        <f t="shared" si="4"/>
        <v>140</v>
      </c>
      <c r="B145" s="37" t="s">
        <v>3374</v>
      </c>
      <c r="C145" s="37" t="s">
        <v>58</v>
      </c>
      <c r="D145" s="37" t="s">
        <v>3375</v>
      </c>
      <c r="E145" s="37" t="s">
        <v>2919</v>
      </c>
      <c r="F145" s="52" t="s">
        <v>2957</v>
      </c>
      <c r="G145" s="92">
        <f>IF(ISBLANK(Tableau4[[#This Row],[Points]]),"",RANK(Tableau4[[#This Row],[Points]],H:H))</f>
        <v>126</v>
      </c>
      <c r="H145" s="37">
        <v>84</v>
      </c>
      <c r="I145" s="40"/>
      <c r="J145" s="88">
        <f>IF(ISBLANK(I145),,VLOOKUP(I145,Classement_points[],2,FALSE)*Paramètres!$M$4)</f>
        <v>0</v>
      </c>
      <c r="K145" s="41"/>
      <c r="L145" s="88">
        <f>IF(ISBLANK(K145),,VLOOKUP(K145,Classement_points[],2,FALSE)*Paramètres!$M$5)</f>
        <v>0</v>
      </c>
      <c r="M145" s="42"/>
      <c r="N145" s="88">
        <f>IF(ISBLANK(M145),,VLOOKUP(M145,Classement_points[],2,FALSE)*Paramètres!$M$6)</f>
        <v>0</v>
      </c>
      <c r="O145" s="89">
        <f t="shared" si="5"/>
        <v>84</v>
      </c>
      <c r="P145" s="90">
        <f>COUNTA(Tableau4[[#This Row],[Points]],Tableau4[[#This Row],[Clt2]],Tableau4[[#This Row],[Clt4]],Tableau4[[#This Row],[Clt6]])</f>
        <v>1</v>
      </c>
    </row>
    <row r="146" spans="1:16" x14ac:dyDescent="0.35">
      <c r="A146" s="91">
        <f t="shared" si="4"/>
        <v>140</v>
      </c>
      <c r="B146" s="54" t="s">
        <v>935</v>
      </c>
      <c r="C146" s="54" t="s">
        <v>934</v>
      </c>
      <c r="D146" s="54" t="s">
        <v>933</v>
      </c>
      <c r="E146" s="54" t="s">
        <v>359</v>
      </c>
      <c r="F146" s="54" t="s">
        <v>714</v>
      </c>
      <c r="G146" s="92">
        <f>IF(ISBLANK(Tableau4[[#This Row],[Points]]),"",RANK(Tableau4[[#This Row],[Points]],H:H))</f>
        <v>126</v>
      </c>
      <c r="H146" s="37">
        <v>84</v>
      </c>
      <c r="I146" s="40"/>
      <c r="J146" s="88">
        <f>IF(ISBLANK(I146),,VLOOKUP(I146,Classement_points[],2,FALSE)*Paramètres!$M$4)</f>
        <v>0</v>
      </c>
      <c r="K146" s="41"/>
      <c r="L146" s="88">
        <f>IF(ISBLANK(K146),,VLOOKUP(K146,Classement_points[],2,FALSE)*Paramètres!$M$5)</f>
        <v>0</v>
      </c>
      <c r="M146" s="42"/>
      <c r="N146" s="88">
        <f>IF(ISBLANK(M146),,VLOOKUP(M146,Classement_points[],2,FALSE)*Paramètres!$M$6)</f>
        <v>0</v>
      </c>
      <c r="O146" s="89">
        <f t="shared" si="5"/>
        <v>84</v>
      </c>
      <c r="P146" s="90">
        <f>COUNTA(Tableau4[[#This Row],[Points]],Tableau4[[#This Row],[Clt2]],Tableau4[[#This Row],[Clt4]],Tableau4[[#This Row],[Clt6]])</f>
        <v>1</v>
      </c>
    </row>
    <row r="147" spans="1:16" x14ac:dyDescent="0.35">
      <c r="A147" s="91">
        <f t="shared" si="4"/>
        <v>145</v>
      </c>
      <c r="B147" s="37" t="s">
        <v>1674</v>
      </c>
      <c r="C147" s="37" t="s">
        <v>1675</v>
      </c>
      <c r="D147" s="37" t="s">
        <v>1676</v>
      </c>
      <c r="E147" s="52" t="s">
        <v>702</v>
      </c>
      <c r="F147" s="52" t="s">
        <v>648</v>
      </c>
      <c r="G147" s="92">
        <f>IF(ISBLANK(Tableau4[[#This Row],[Points]]),"",RANK(Tableau4[[#This Row],[Points]],H:H))</f>
        <v>131</v>
      </c>
      <c r="H147" s="37">
        <v>83</v>
      </c>
      <c r="I147" s="40"/>
      <c r="J147" s="88">
        <f>IF(ISBLANK(I147),,VLOOKUP(I147,Classement_points[],2,FALSE)*Paramètres!$M$4)</f>
        <v>0</v>
      </c>
      <c r="K147" s="41"/>
      <c r="L147" s="88">
        <f>IF(ISBLANK(K147),,VLOOKUP(K147,Classement_points[],2,FALSE)*Paramètres!$M$5)</f>
        <v>0</v>
      </c>
      <c r="M147" s="42"/>
      <c r="N147" s="88">
        <f>IF(ISBLANK(M147),,VLOOKUP(M147,Classement_points[],2,FALSE)*Paramètres!$M$6)</f>
        <v>0</v>
      </c>
      <c r="O147" s="89">
        <f t="shared" si="5"/>
        <v>83</v>
      </c>
      <c r="P147" s="90">
        <f>COUNTA(Tableau4[[#This Row],[Points]],Tableau4[[#This Row],[Clt2]],Tableau4[[#This Row],[Clt4]],Tableau4[[#This Row],[Clt6]])</f>
        <v>1</v>
      </c>
    </row>
    <row r="148" spans="1:16" x14ac:dyDescent="0.35">
      <c r="A148" s="91">
        <f t="shared" si="4"/>
        <v>145</v>
      </c>
      <c r="B148" s="37" t="s">
        <v>1866</v>
      </c>
      <c r="C148" s="37" t="s">
        <v>634</v>
      </c>
      <c r="D148" s="37" t="s">
        <v>1867</v>
      </c>
      <c r="E148" s="37" t="s">
        <v>650</v>
      </c>
      <c r="F148" s="52" t="s">
        <v>648</v>
      </c>
      <c r="G148" s="92">
        <f>IF(ISBLANK(Tableau4[[#This Row],[Points]]),"",RANK(Tableau4[[#This Row],[Points]],H:H))</f>
        <v>131</v>
      </c>
      <c r="H148" s="37">
        <v>83</v>
      </c>
      <c r="I148" s="40"/>
      <c r="J148" s="88">
        <f>IF(ISBLANK(I148),,VLOOKUP(I148,Classement_points[],2,FALSE)*Paramètres!$M$4)</f>
        <v>0</v>
      </c>
      <c r="K148" s="41"/>
      <c r="L148" s="88">
        <f>IF(ISBLANK(K148),,VLOOKUP(K148,Classement_points[],2,FALSE)*Paramètres!$M$5)</f>
        <v>0</v>
      </c>
      <c r="M148" s="42"/>
      <c r="N148" s="88">
        <f>IF(ISBLANK(M148),,VLOOKUP(M148,Classement_points[],2,FALSE)*Paramètres!$M$6)</f>
        <v>0</v>
      </c>
      <c r="O148" s="89">
        <f t="shared" si="5"/>
        <v>83</v>
      </c>
      <c r="P148" s="90">
        <f>COUNTA(Tableau4[[#This Row],[Points]],Tableau4[[#This Row],[Clt2]],Tableau4[[#This Row],[Clt4]],Tableau4[[#This Row],[Clt6]])</f>
        <v>1</v>
      </c>
    </row>
    <row r="149" spans="1:16" x14ac:dyDescent="0.35">
      <c r="A149" s="91">
        <f t="shared" si="4"/>
        <v>147</v>
      </c>
      <c r="B149" s="37" t="s">
        <v>1621</v>
      </c>
      <c r="C149" s="37" t="s">
        <v>105</v>
      </c>
      <c r="D149" s="37" t="s">
        <v>1622</v>
      </c>
      <c r="E149" s="52" t="s">
        <v>691</v>
      </c>
      <c r="F149" s="52" t="s">
        <v>648</v>
      </c>
      <c r="G149" s="92">
        <f>IF(ISBLANK(Tableau4[[#This Row],[Points]]),"",RANK(Tableau4[[#This Row],[Points]],H:H))</f>
        <v>135</v>
      </c>
      <c r="H149" s="37">
        <v>82</v>
      </c>
      <c r="I149" s="40"/>
      <c r="J149" s="88">
        <f>IF(ISBLANK(I149),,VLOOKUP(I149,Classement_points[],2,FALSE)*Paramètres!$M$4)</f>
        <v>0</v>
      </c>
      <c r="K149" s="41">
        <v>0</v>
      </c>
      <c r="L149" s="88">
        <f>IF(ISBLANK(K149),,VLOOKUP(K149,Classement_points[],2,FALSE)*Paramètres!$M$5)</f>
        <v>0</v>
      </c>
      <c r="M149" s="42"/>
      <c r="N149" s="88">
        <f>IF(ISBLANK(M149),,VLOOKUP(M149,Classement_points[],2,FALSE)*Paramètres!$M$6)</f>
        <v>0</v>
      </c>
      <c r="O149" s="89">
        <f t="shared" si="5"/>
        <v>82</v>
      </c>
      <c r="P149" s="90">
        <f>COUNTA(Tableau4[[#This Row],[Points]],Tableau4[[#This Row],[Clt2]],Tableau4[[#This Row],[Clt4]],Tableau4[[#This Row],[Clt6]])</f>
        <v>2</v>
      </c>
    </row>
    <row r="150" spans="1:16" x14ac:dyDescent="0.35">
      <c r="A150" s="91">
        <f t="shared" si="4"/>
        <v>147</v>
      </c>
      <c r="B150" s="37" t="s">
        <v>3389</v>
      </c>
      <c r="C150" s="37" t="s">
        <v>54</v>
      </c>
      <c r="D150" s="37" t="s">
        <v>3390</v>
      </c>
      <c r="E150" s="37" t="s">
        <v>2926</v>
      </c>
      <c r="F150" s="52" t="s">
        <v>2957</v>
      </c>
      <c r="G150" s="92">
        <f>IF(ISBLANK(Tableau4[[#This Row],[Points]]),"",RANK(Tableau4[[#This Row],[Points]],H:H))</f>
        <v>135</v>
      </c>
      <c r="H150" s="37">
        <v>82</v>
      </c>
      <c r="I150" s="40"/>
      <c r="J150" s="88">
        <f>IF(ISBLANK(I150),,VLOOKUP(I150,Classement_points[],2,FALSE)*Paramètres!$M$4)</f>
        <v>0</v>
      </c>
      <c r="K150" s="41"/>
      <c r="L150" s="88">
        <f>IF(ISBLANK(K150),,VLOOKUP(K150,Classement_points[],2,FALSE)*Paramètres!$M$5)</f>
        <v>0</v>
      </c>
      <c r="M150" s="42"/>
      <c r="N150" s="88">
        <f>IF(ISBLANK(M150),,VLOOKUP(M150,Classement_points[],2,FALSE)*Paramètres!$M$6)</f>
        <v>0</v>
      </c>
      <c r="O150" s="89">
        <f t="shared" si="5"/>
        <v>82</v>
      </c>
      <c r="P150" s="90">
        <f>COUNTA(Tableau4[[#This Row],[Points]],Tableau4[[#This Row],[Clt2]],Tableau4[[#This Row],[Clt4]],Tableau4[[#This Row],[Clt6]])</f>
        <v>1</v>
      </c>
    </row>
    <row r="151" spans="1:16" x14ac:dyDescent="0.35">
      <c r="A151" s="91">
        <f t="shared" si="4"/>
        <v>149</v>
      </c>
      <c r="B151" s="37" t="s">
        <v>1704</v>
      </c>
      <c r="C151" s="37" t="s">
        <v>1705</v>
      </c>
      <c r="D151" s="37" t="s">
        <v>1706</v>
      </c>
      <c r="E151" s="52" t="s">
        <v>679</v>
      </c>
      <c r="F151" s="52" t="s">
        <v>648</v>
      </c>
      <c r="G151" s="92">
        <f>IF(ISBLANK(Tableau4[[#This Row],[Points]]),"",RANK(Tableau4[[#This Row],[Points]],H:H))</f>
        <v>139</v>
      </c>
      <c r="H151" s="37">
        <v>81</v>
      </c>
      <c r="I151" s="40"/>
      <c r="J151" s="88">
        <f>IF(ISBLANK(I151),,VLOOKUP(I151,Classement_points[],2,FALSE)*Paramètres!$M$4)</f>
        <v>0</v>
      </c>
      <c r="K151" s="41"/>
      <c r="L151" s="88">
        <f>IF(ISBLANK(K151),,VLOOKUP(K151,Classement_points[],2,FALSE)*Paramètres!$M$5)</f>
        <v>0</v>
      </c>
      <c r="M151" s="42"/>
      <c r="N151" s="88">
        <f>IF(ISBLANK(M151),,VLOOKUP(M151,Classement_points[],2,FALSE)*Paramètres!$M$6)</f>
        <v>0</v>
      </c>
      <c r="O151" s="89">
        <f t="shared" si="5"/>
        <v>81</v>
      </c>
      <c r="P151" s="90">
        <f>COUNTA(Tableau4[[#This Row],[Points]],Tableau4[[#This Row],[Clt2]],Tableau4[[#This Row],[Clt4]],Tableau4[[#This Row],[Clt6]])</f>
        <v>1</v>
      </c>
    </row>
    <row r="152" spans="1:16" x14ac:dyDescent="0.35">
      <c r="A152" s="91">
        <f t="shared" si="4"/>
        <v>149</v>
      </c>
      <c r="B152" s="37" t="s">
        <v>3393</v>
      </c>
      <c r="C152" s="37" t="s">
        <v>3394</v>
      </c>
      <c r="D152" s="37" t="s">
        <v>3395</v>
      </c>
      <c r="E152" s="37" t="s">
        <v>2929</v>
      </c>
      <c r="F152" s="52" t="s">
        <v>2957</v>
      </c>
      <c r="G152" s="92">
        <f>IF(ISBLANK(Tableau4[[#This Row],[Points]]),"",RANK(Tableau4[[#This Row],[Points]],H:H))</f>
        <v>139</v>
      </c>
      <c r="H152" s="37">
        <v>81</v>
      </c>
      <c r="I152" s="40"/>
      <c r="J152" s="88">
        <f>IF(ISBLANK(I152),,VLOOKUP(I152,Classement_points[],2,FALSE)*Paramètres!$M$4)</f>
        <v>0</v>
      </c>
      <c r="K152" s="41"/>
      <c r="L152" s="88">
        <f>IF(ISBLANK(K152),,VLOOKUP(K152,Classement_points[],2,FALSE)*Paramètres!$M$5)</f>
        <v>0</v>
      </c>
      <c r="M152" s="42"/>
      <c r="N152" s="88">
        <f>IF(ISBLANK(M152),,VLOOKUP(M152,Classement_points[],2,FALSE)*Paramètres!$M$6)</f>
        <v>0</v>
      </c>
      <c r="O152" s="89">
        <f t="shared" si="5"/>
        <v>81</v>
      </c>
      <c r="P152" s="90">
        <f>COUNTA(Tableau4[[#This Row],[Points]],Tableau4[[#This Row],[Clt2]],Tableau4[[#This Row],[Clt4]],Tableau4[[#This Row],[Clt6]])</f>
        <v>1</v>
      </c>
    </row>
    <row r="153" spans="1:16" x14ac:dyDescent="0.35">
      <c r="A153" s="91">
        <f t="shared" si="4"/>
        <v>126</v>
      </c>
      <c r="B153" s="37" t="s">
        <v>1751</v>
      </c>
      <c r="C153" s="37" t="s">
        <v>388</v>
      </c>
      <c r="D153" s="37" t="s">
        <v>1752</v>
      </c>
      <c r="E153" s="52" t="s">
        <v>682</v>
      </c>
      <c r="F153" s="52" t="s">
        <v>648</v>
      </c>
      <c r="G153" s="92">
        <f>IF(ISBLANK(Tableau4[[#This Row],[Points]]),"",RANK(Tableau4[[#This Row],[Points]],H:H))</f>
        <v>179</v>
      </c>
      <c r="H153" s="37">
        <v>61</v>
      </c>
      <c r="I153" s="40"/>
      <c r="J153" s="88">
        <f>IF(ISBLANK(I153),,VLOOKUP(I153,Classement_points[],2,FALSE)*Paramètres!$M$4)</f>
        <v>0</v>
      </c>
      <c r="K153" s="41">
        <v>93</v>
      </c>
      <c r="L153" s="88">
        <f>IF(ISBLANK(K153),,VLOOKUP(K153,Classement_points[],2,FALSE)*Paramètres!$M$5)</f>
        <v>20</v>
      </c>
      <c r="M153" s="42">
        <v>74</v>
      </c>
      <c r="N153" s="88">
        <f>IF(ISBLANK(M153),,VLOOKUP(M153,Classement_points[],2,FALSE)*Paramètres!$M$6)</f>
        <v>15</v>
      </c>
      <c r="O153" s="89">
        <f t="shared" si="5"/>
        <v>96</v>
      </c>
      <c r="P153" s="90">
        <f>COUNTA(Tableau4[[#This Row],[Points]],Tableau4[[#This Row],[Clt2]],Tableau4[[#This Row],[Clt4]],Tableau4[[#This Row],[Clt6]])</f>
        <v>3</v>
      </c>
    </row>
    <row r="154" spans="1:16" x14ac:dyDescent="0.35">
      <c r="A154" s="91">
        <f t="shared" si="4"/>
        <v>151</v>
      </c>
      <c r="B154" s="37" t="s">
        <v>1828</v>
      </c>
      <c r="C154" s="37" t="s">
        <v>105</v>
      </c>
      <c r="D154" s="37" t="s">
        <v>1829</v>
      </c>
      <c r="E154" s="37" t="s">
        <v>659</v>
      </c>
      <c r="F154" s="52" t="s">
        <v>648</v>
      </c>
      <c r="G154" s="92">
        <f>IF(ISBLANK(Tableau4[[#This Row],[Points]]),"",RANK(Tableau4[[#This Row],[Points]],H:H))</f>
        <v>141</v>
      </c>
      <c r="H154" s="37">
        <v>80</v>
      </c>
      <c r="I154" s="40"/>
      <c r="J154" s="88">
        <f>IF(ISBLANK(I154),,VLOOKUP(I154,Classement_points[],2,FALSE)*Paramètres!$M$4)</f>
        <v>0</v>
      </c>
      <c r="K154" s="41"/>
      <c r="L154" s="88">
        <f>IF(ISBLANK(K154),,VLOOKUP(K154,Classement_points[],2,FALSE)*Paramètres!$M$5)</f>
        <v>0</v>
      </c>
      <c r="M154" s="42"/>
      <c r="N154" s="88">
        <f>IF(ISBLANK(M154),,VLOOKUP(M154,Classement_points[],2,FALSE)*Paramètres!$M$6)</f>
        <v>0</v>
      </c>
      <c r="O154" s="89">
        <f t="shared" si="5"/>
        <v>80</v>
      </c>
      <c r="P154" s="90">
        <f>COUNTA(Tableau4[[#This Row],[Points]],Tableau4[[#This Row],[Clt2]],Tableau4[[#This Row],[Clt4]],Tableau4[[#This Row],[Clt6]])</f>
        <v>1</v>
      </c>
    </row>
    <row r="155" spans="1:16" x14ac:dyDescent="0.35">
      <c r="A155" s="91">
        <f t="shared" si="4"/>
        <v>128</v>
      </c>
      <c r="B155" s="37" t="s">
        <v>1640</v>
      </c>
      <c r="C155" s="37" t="s">
        <v>252</v>
      </c>
      <c r="D155" s="37" t="s">
        <v>1641</v>
      </c>
      <c r="E155" s="52" t="s">
        <v>691</v>
      </c>
      <c r="F155" s="52" t="s">
        <v>648</v>
      </c>
      <c r="G155" s="92">
        <f>IF(ISBLANK(Tableau4[[#This Row],[Points]]),"",RANK(Tableau4[[#This Row],[Points]],H:H))</f>
        <v>180</v>
      </c>
      <c r="H155" s="37">
        <v>60</v>
      </c>
      <c r="I155" s="40"/>
      <c r="J155" s="88">
        <f>IF(ISBLANK(I155),,VLOOKUP(I155,Classement_points[],2,FALSE)*Paramètres!$M$4)</f>
        <v>0</v>
      </c>
      <c r="K155" s="41">
        <v>43</v>
      </c>
      <c r="L155" s="88">
        <f>IF(ISBLANK(K155),,VLOOKUP(K155,Classement_points[],2,FALSE)*Paramètres!$M$5)</f>
        <v>20</v>
      </c>
      <c r="M155" s="42">
        <v>52</v>
      </c>
      <c r="N155" s="88">
        <f>IF(ISBLANK(M155),,VLOOKUP(M155,Classement_points[],2,FALSE)*Paramètres!$M$6)</f>
        <v>15</v>
      </c>
      <c r="O155" s="89">
        <f t="shared" si="5"/>
        <v>95</v>
      </c>
      <c r="P155" s="90">
        <f>COUNTA(Tableau4[[#This Row],[Points]],Tableau4[[#This Row],[Clt2]],Tableau4[[#This Row],[Clt4]],Tableau4[[#This Row],[Clt6]])</f>
        <v>3</v>
      </c>
    </row>
    <row r="156" spans="1:16" x14ac:dyDescent="0.35">
      <c r="A156" s="91">
        <f t="shared" si="4"/>
        <v>152</v>
      </c>
      <c r="B156" s="37" t="s">
        <v>1717</v>
      </c>
      <c r="C156" s="37" t="s">
        <v>1718</v>
      </c>
      <c r="D156" s="37" t="s">
        <v>1719</v>
      </c>
      <c r="E156" s="52" t="s">
        <v>693</v>
      </c>
      <c r="F156" s="52" t="s">
        <v>648</v>
      </c>
      <c r="G156" s="92">
        <f>IF(ISBLANK(Tableau4[[#This Row],[Points]]),"",RANK(Tableau4[[#This Row],[Points]],H:H))</f>
        <v>142</v>
      </c>
      <c r="H156" s="37">
        <v>79</v>
      </c>
      <c r="I156" s="40"/>
      <c r="J156" s="88">
        <f>IF(ISBLANK(I156),,VLOOKUP(I156,Classement_points[],2,FALSE)*Paramètres!$M$4)</f>
        <v>0</v>
      </c>
      <c r="K156" s="41"/>
      <c r="L156" s="88">
        <f>IF(ISBLANK(K156),,VLOOKUP(K156,Classement_points[],2,FALSE)*Paramètres!$M$5)</f>
        <v>0</v>
      </c>
      <c r="M156" s="42"/>
      <c r="N156" s="88">
        <f>IF(ISBLANK(M156),,VLOOKUP(M156,Classement_points[],2,FALSE)*Paramètres!$M$6)</f>
        <v>0</v>
      </c>
      <c r="O156" s="89">
        <f t="shared" si="5"/>
        <v>79</v>
      </c>
      <c r="P156" s="90">
        <f>COUNTA(Tableau4[[#This Row],[Points]],Tableau4[[#This Row],[Clt2]],Tableau4[[#This Row],[Clt4]],Tableau4[[#This Row],[Clt6]])</f>
        <v>1</v>
      </c>
    </row>
    <row r="157" spans="1:16" x14ac:dyDescent="0.35">
      <c r="A157" s="91">
        <f t="shared" si="4"/>
        <v>152</v>
      </c>
      <c r="B157" s="37" t="s">
        <v>4265</v>
      </c>
      <c r="C157" s="37" t="s">
        <v>4266</v>
      </c>
      <c r="D157" s="37" t="s">
        <v>4267</v>
      </c>
      <c r="E157" s="37" t="s">
        <v>4017</v>
      </c>
      <c r="F157" s="52" t="s">
        <v>2956</v>
      </c>
      <c r="G157" s="92">
        <f>IF(ISBLANK(Tableau4[[#This Row],[Points]]),"",RANK(Tableau4[[#This Row],[Points]],H:H))</f>
        <v>142</v>
      </c>
      <c r="H157" s="37">
        <v>79</v>
      </c>
      <c r="I157" s="40"/>
      <c r="J157" s="88">
        <f>IF(ISBLANK(I157),,VLOOKUP(I157,Classement_points[],2,FALSE)*Paramètres!$M$4)</f>
        <v>0</v>
      </c>
      <c r="K157" s="41"/>
      <c r="L157" s="88">
        <f>IF(ISBLANK(K157),,VLOOKUP(K157,Classement_points[],2,FALSE)*Paramètres!$M$5)</f>
        <v>0</v>
      </c>
      <c r="M157" s="42"/>
      <c r="N157" s="88">
        <f>IF(ISBLANK(M157),,VLOOKUP(M157,Classement_points[],2,FALSE)*Paramètres!$M$6)</f>
        <v>0</v>
      </c>
      <c r="O157" s="89">
        <f t="shared" si="5"/>
        <v>79</v>
      </c>
      <c r="P157" s="90">
        <f>COUNTA(Tableau4[[#This Row],[Points]],Tableau4[[#This Row],[Clt2]],Tableau4[[#This Row],[Clt4]],Tableau4[[#This Row],[Clt6]])</f>
        <v>1</v>
      </c>
    </row>
    <row r="158" spans="1:16" x14ac:dyDescent="0.35">
      <c r="A158" s="91">
        <f t="shared" si="4"/>
        <v>155</v>
      </c>
      <c r="B158" s="37" t="s">
        <v>3454</v>
      </c>
      <c r="C158" s="37" t="s">
        <v>67</v>
      </c>
      <c r="D158" s="37" t="s">
        <v>3455</v>
      </c>
      <c r="E158" s="37" t="s">
        <v>2913</v>
      </c>
      <c r="F158" s="52" t="s">
        <v>2957</v>
      </c>
      <c r="G158" s="92">
        <f>IF(ISBLANK(Tableau4[[#This Row],[Points]]),"",RANK(Tableau4[[#This Row],[Points]],H:H))</f>
        <v>144</v>
      </c>
      <c r="H158" s="37">
        <v>78</v>
      </c>
      <c r="I158" s="40"/>
      <c r="J158" s="88">
        <f>IF(ISBLANK(I158),,VLOOKUP(I158,Classement_points[],2,FALSE)*Paramètres!$M$4)</f>
        <v>0</v>
      </c>
      <c r="K158" s="41"/>
      <c r="L158" s="88">
        <f>IF(ISBLANK(K158),,VLOOKUP(K158,Classement_points[],2,FALSE)*Paramètres!$M$5)</f>
        <v>0</v>
      </c>
      <c r="M158" s="42"/>
      <c r="N158" s="88">
        <f>IF(ISBLANK(M158),,VLOOKUP(M158,Classement_points[],2,FALSE)*Paramètres!$M$6)</f>
        <v>0</v>
      </c>
      <c r="O158" s="89">
        <f t="shared" si="5"/>
        <v>78</v>
      </c>
      <c r="P158" s="90">
        <f>COUNTA(Tableau4[[#This Row],[Points]],Tableau4[[#This Row],[Clt2]],Tableau4[[#This Row],[Clt4]],Tableau4[[#This Row],[Clt6]])</f>
        <v>1</v>
      </c>
    </row>
    <row r="159" spans="1:16" x14ac:dyDescent="0.35">
      <c r="A159" s="91">
        <f t="shared" si="4"/>
        <v>155</v>
      </c>
      <c r="B159" s="37" t="s">
        <v>1699</v>
      </c>
      <c r="C159" s="37" t="s">
        <v>294</v>
      </c>
      <c r="D159" s="37" t="s">
        <v>1700</v>
      </c>
      <c r="E159" s="52" t="s">
        <v>653</v>
      </c>
      <c r="F159" s="52" t="s">
        <v>648</v>
      </c>
      <c r="G159" s="92">
        <f>IF(ISBLANK(Tableau4[[#This Row],[Points]]),"",RANK(Tableau4[[#This Row],[Points]],H:H))</f>
        <v>175</v>
      </c>
      <c r="H159" s="37">
        <v>63</v>
      </c>
      <c r="I159" s="40">
        <v>107</v>
      </c>
      <c r="J159" s="88">
        <f>IF(ISBLANK(I159),,VLOOKUP(I159,Classement_points[],2,FALSE)*Paramètres!$M$4)</f>
        <v>15</v>
      </c>
      <c r="K159" s="41"/>
      <c r="L159" s="88">
        <f>IF(ISBLANK(K159),,VLOOKUP(K159,Classement_points[],2,FALSE)*Paramètres!$M$5)</f>
        <v>0</v>
      </c>
      <c r="M159" s="42"/>
      <c r="N159" s="88">
        <f>IF(ISBLANK(M159),,VLOOKUP(M159,Classement_points[],2,FALSE)*Paramètres!$M$6)</f>
        <v>0</v>
      </c>
      <c r="O159" s="89">
        <f t="shared" si="5"/>
        <v>78</v>
      </c>
      <c r="P159" s="90">
        <f>COUNTA(Tableau4[[#This Row],[Points]],Tableau4[[#This Row],[Clt2]],Tableau4[[#This Row],[Clt4]],Tableau4[[#This Row],[Clt6]])</f>
        <v>2</v>
      </c>
    </row>
    <row r="160" spans="1:16" x14ac:dyDescent="0.35">
      <c r="A160" s="91">
        <f t="shared" si="4"/>
        <v>157</v>
      </c>
      <c r="B160" s="37" t="s">
        <v>1662</v>
      </c>
      <c r="C160" s="37" t="s">
        <v>1663</v>
      </c>
      <c r="D160" s="37" t="s">
        <v>1664</v>
      </c>
      <c r="E160" s="52" t="s">
        <v>685</v>
      </c>
      <c r="F160" s="52" t="s">
        <v>648</v>
      </c>
      <c r="G160" s="92">
        <f>IF(ISBLANK(Tableau4[[#This Row],[Points]]),"",RANK(Tableau4[[#This Row],[Points]],H:H))</f>
        <v>146</v>
      </c>
      <c r="H160" s="37">
        <v>77</v>
      </c>
      <c r="I160" s="40"/>
      <c r="J160" s="88">
        <f>IF(ISBLANK(I160),,VLOOKUP(I160,Classement_points[],2,FALSE)*Paramètres!$M$4)</f>
        <v>0</v>
      </c>
      <c r="K160" s="41"/>
      <c r="L160" s="88">
        <f>IF(ISBLANK(K160),,VLOOKUP(K160,Classement_points[],2,FALSE)*Paramètres!$M$5)</f>
        <v>0</v>
      </c>
      <c r="M160" s="42"/>
      <c r="N160" s="88">
        <f>IF(ISBLANK(M160),,VLOOKUP(M160,Classement_points[],2,FALSE)*Paramètres!$M$6)</f>
        <v>0</v>
      </c>
      <c r="O160" s="89">
        <f t="shared" si="5"/>
        <v>77</v>
      </c>
      <c r="P160" s="90">
        <f>COUNTA(Tableau4[[#This Row],[Points]],Tableau4[[#This Row],[Clt2]],Tableau4[[#This Row],[Clt4]],Tableau4[[#This Row],[Clt6]])</f>
        <v>1</v>
      </c>
    </row>
    <row r="161" spans="1:16" x14ac:dyDescent="0.35">
      <c r="A161" s="91">
        <f t="shared" si="4"/>
        <v>157</v>
      </c>
      <c r="B161" s="37" t="s">
        <v>3406</v>
      </c>
      <c r="C161" s="37" t="s">
        <v>2076</v>
      </c>
      <c r="D161" s="37" t="s">
        <v>2975</v>
      </c>
      <c r="E161" s="37" t="s">
        <v>2924</v>
      </c>
      <c r="F161" s="52" t="s">
        <v>2957</v>
      </c>
      <c r="G161" s="92">
        <f>IF(ISBLANK(Tableau4[[#This Row],[Points]]),"",RANK(Tableau4[[#This Row],[Points]],H:H))</f>
        <v>146</v>
      </c>
      <c r="H161" s="37">
        <v>77</v>
      </c>
      <c r="I161" s="40"/>
      <c r="J161" s="88">
        <f>IF(ISBLANK(I161),,VLOOKUP(I161,Classement_points[],2,FALSE)*Paramètres!$M$4)</f>
        <v>0</v>
      </c>
      <c r="K161" s="41"/>
      <c r="L161" s="88">
        <f>IF(ISBLANK(K161),,VLOOKUP(K161,Classement_points[],2,FALSE)*Paramètres!$M$5)</f>
        <v>0</v>
      </c>
      <c r="M161" s="42"/>
      <c r="N161" s="88">
        <f>IF(ISBLANK(M161),,VLOOKUP(M161,Classement_points[],2,FALSE)*Paramètres!$M$6)</f>
        <v>0</v>
      </c>
      <c r="O161" s="89">
        <f t="shared" si="5"/>
        <v>77</v>
      </c>
      <c r="P161" s="90">
        <f>COUNTA(Tableau4[[#This Row],[Points]],Tableau4[[#This Row],[Clt2]],Tableau4[[#This Row],[Clt4]],Tableau4[[#This Row],[Clt6]])</f>
        <v>1</v>
      </c>
    </row>
    <row r="162" spans="1:16" x14ac:dyDescent="0.35">
      <c r="A162" s="91">
        <f t="shared" si="4"/>
        <v>157</v>
      </c>
      <c r="B162" s="37" t="s">
        <v>3488</v>
      </c>
      <c r="C162" s="37" t="s">
        <v>1183</v>
      </c>
      <c r="D162" s="37" t="s">
        <v>3489</v>
      </c>
      <c r="E162" s="37" t="s">
        <v>2913</v>
      </c>
      <c r="F162" s="52" t="s">
        <v>2957</v>
      </c>
      <c r="G162" s="92">
        <f>IF(ISBLANK(Tableau4[[#This Row],[Points]]),"",RANK(Tableau4[[#This Row],[Points]],H:H))</f>
        <v>146</v>
      </c>
      <c r="H162" s="37">
        <v>77</v>
      </c>
      <c r="I162" s="40"/>
      <c r="J162" s="88">
        <f>IF(ISBLANK(I162),,VLOOKUP(I162,Classement_points[],2,FALSE)*Paramètres!$M$4)</f>
        <v>0</v>
      </c>
      <c r="K162" s="41"/>
      <c r="L162" s="88">
        <f>IF(ISBLANK(K162),,VLOOKUP(K162,Classement_points[],2,FALSE)*Paramètres!$M$5)</f>
        <v>0</v>
      </c>
      <c r="M162" s="42"/>
      <c r="N162" s="88">
        <f>IF(ISBLANK(M162),,VLOOKUP(M162,Classement_points[],2,FALSE)*Paramètres!$M$6)</f>
        <v>0</v>
      </c>
      <c r="O162" s="89">
        <f t="shared" si="5"/>
        <v>77</v>
      </c>
      <c r="P162" s="90">
        <f>COUNTA(Tableau4[[#This Row],[Points]],Tableau4[[#This Row],[Clt2]],Tableau4[[#This Row],[Clt4]],Tableau4[[#This Row],[Clt6]])</f>
        <v>1</v>
      </c>
    </row>
    <row r="163" spans="1:16" x14ac:dyDescent="0.35">
      <c r="A163" s="91">
        <f t="shared" si="4"/>
        <v>157</v>
      </c>
      <c r="B163" s="54" t="s">
        <v>544</v>
      </c>
      <c r="C163" s="54" t="s">
        <v>47</v>
      </c>
      <c r="D163" s="54" t="s">
        <v>371</v>
      </c>
      <c r="E163" s="54" t="s">
        <v>37</v>
      </c>
      <c r="F163" s="54" t="s">
        <v>714</v>
      </c>
      <c r="G163" s="92">
        <f>IF(ISBLANK(Tableau4[[#This Row],[Points]]),"",RANK(Tableau4[[#This Row],[Points]],H:H))</f>
        <v>146</v>
      </c>
      <c r="H163" s="37">
        <v>77</v>
      </c>
      <c r="I163" s="40"/>
      <c r="J163" s="88">
        <f>IF(ISBLANK(I163),,VLOOKUP(I163,Classement_points[],2,FALSE)*Paramètres!$M$4)</f>
        <v>0</v>
      </c>
      <c r="K163" s="41"/>
      <c r="L163" s="88">
        <f>IF(ISBLANK(K163),,VLOOKUP(K163,Classement_points[],2,FALSE)*Paramètres!$M$5)</f>
        <v>0</v>
      </c>
      <c r="M163" s="42"/>
      <c r="N163" s="88">
        <f>IF(ISBLANK(M163),,VLOOKUP(M163,Classement_points[],2,FALSE)*Paramètres!$M$6)</f>
        <v>0</v>
      </c>
      <c r="O163" s="89">
        <f t="shared" si="5"/>
        <v>77</v>
      </c>
      <c r="P163" s="90">
        <f>COUNTA(Tableau4[[#This Row],[Points]],Tableau4[[#This Row],[Clt2]],Tableau4[[#This Row],[Clt4]],Tableau4[[#This Row],[Clt6]])</f>
        <v>1</v>
      </c>
    </row>
    <row r="164" spans="1:16" x14ac:dyDescent="0.35">
      <c r="A164" s="91">
        <f t="shared" si="4"/>
        <v>161</v>
      </c>
      <c r="B164" s="54" t="s">
        <v>967</v>
      </c>
      <c r="C164" s="54" t="s">
        <v>966</v>
      </c>
      <c r="D164" s="54" t="s">
        <v>965</v>
      </c>
      <c r="E164" s="54" t="s">
        <v>14</v>
      </c>
      <c r="F164" s="54" t="s">
        <v>714</v>
      </c>
      <c r="G164" s="92">
        <f>IF(ISBLANK(Tableau4[[#This Row],[Points]]),"",RANK(Tableau4[[#This Row],[Points]],H:H))</f>
        <v>150</v>
      </c>
      <c r="H164" s="37">
        <v>76</v>
      </c>
      <c r="I164" s="40"/>
      <c r="J164" s="88">
        <f>IF(ISBLANK(I164),,VLOOKUP(I164,Classement_points[],2,FALSE)*Paramètres!$M$4)</f>
        <v>0</v>
      </c>
      <c r="K164" s="41"/>
      <c r="L164" s="88">
        <f>IF(ISBLANK(K164),,VLOOKUP(K164,Classement_points[],2,FALSE)*Paramètres!$M$5)</f>
        <v>0</v>
      </c>
      <c r="M164" s="42"/>
      <c r="N164" s="88">
        <f>IF(ISBLANK(M164),,VLOOKUP(M164,Classement_points[],2,FALSE)*Paramètres!$M$6)</f>
        <v>0</v>
      </c>
      <c r="O164" s="89">
        <f t="shared" si="5"/>
        <v>76</v>
      </c>
      <c r="P164" s="90">
        <f>COUNTA(Tableau4[[#This Row],[Points]],Tableau4[[#This Row],[Clt2]],Tableau4[[#This Row],[Clt4]],Tableau4[[#This Row],[Clt6]])</f>
        <v>1</v>
      </c>
    </row>
    <row r="165" spans="1:16" x14ac:dyDescent="0.35">
      <c r="A165" s="91">
        <f t="shared" si="4"/>
        <v>161</v>
      </c>
      <c r="B165" s="54" t="s">
        <v>964</v>
      </c>
      <c r="C165" s="54" t="s">
        <v>963</v>
      </c>
      <c r="D165" s="54" t="s">
        <v>962</v>
      </c>
      <c r="E165" s="54" t="s">
        <v>15</v>
      </c>
      <c r="F165" s="54" t="s">
        <v>714</v>
      </c>
      <c r="G165" s="92">
        <f>IF(ISBLANK(Tableau4[[#This Row],[Points]]),"",RANK(Tableau4[[#This Row],[Points]],H:H))</f>
        <v>150</v>
      </c>
      <c r="H165" s="37">
        <v>76</v>
      </c>
      <c r="I165" s="40"/>
      <c r="J165" s="88">
        <f>IF(ISBLANK(I165),,VLOOKUP(I165,Classement_points[],2,FALSE)*Paramètres!$M$4)</f>
        <v>0</v>
      </c>
      <c r="K165" s="41"/>
      <c r="L165" s="88">
        <f>IF(ISBLANK(K165),,VLOOKUP(K165,Classement_points[],2,FALSE)*Paramètres!$M$5)</f>
        <v>0</v>
      </c>
      <c r="M165" s="42"/>
      <c r="N165" s="88">
        <f>IF(ISBLANK(M165),,VLOOKUP(M165,Classement_points[],2,FALSE)*Paramètres!$M$6)</f>
        <v>0</v>
      </c>
      <c r="O165" s="89">
        <f t="shared" si="5"/>
        <v>76</v>
      </c>
      <c r="P165" s="90">
        <f>COUNTA(Tableau4[[#This Row],[Points]],Tableau4[[#This Row],[Clt2]],Tableau4[[#This Row],[Clt4]],Tableau4[[#This Row],[Clt6]])</f>
        <v>1</v>
      </c>
    </row>
    <row r="166" spans="1:16" x14ac:dyDescent="0.35">
      <c r="A166" s="91">
        <f t="shared" si="4"/>
        <v>161</v>
      </c>
      <c r="B166" s="37" t="s">
        <v>4394</v>
      </c>
      <c r="C166" s="37" t="s">
        <v>4395</v>
      </c>
      <c r="D166" s="37" t="s">
        <v>4396</v>
      </c>
      <c r="E166" s="37" t="s">
        <v>3936</v>
      </c>
      <c r="F166" s="52" t="s">
        <v>2956</v>
      </c>
      <c r="G166" s="92">
        <f>IF(ISBLANK(Tableau4[[#This Row],[Points]]),"",RANK(Tableau4[[#This Row],[Points]],H:H))</f>
        <v>150</v>
      </c>
      <c r="H166" s="37">
        <v>76</v>
      </c>
      <c r="I166" s="40"/>
      <c r="J166" s="88">
        <f>IF(ISBLANK(I166),,VLOOKUP(I166,Classement_points[],2,FALSE)*Paramètres!$M$4)</f>
        <v>0</v>
      </c>
      <c r="K166" s="41"/>
      <c r="L166" s="88">
        <f>IF(ISBLANK(K166),,VLOOKUP(K166,Classement_points[],2,FALSE)*Paramètres!$M$5)</f>
        <v>0</v>
      </c>
      <c r="M166" s="42"/>
      <c r="N166" s="88">
        <f>IF(ISBLANK(M166),,VLOOKUP(M166,Classement_points[],2,FALSE)*Paramètres!$M$6)</f>
        <v>0</v>
      </c>
      <c r="O166" s="89">
        <f t="shared" si="5"/>
        <v>76</v>
      </c>
      <c r="P166" s="90">
        <f>COUNTA(Tableau4[[#This Row],[Points]],Tableau4[[#This Row],[Clt2]],Tableau4[[#This Row],[Clt4]],Tableau4[[#This Row],[Clt6]])</f>
        <v>1</v>
      </c>
    </row>
    <row r="167" spans="1:16" x14ac:dyDescent="0.35">
      <c r="A167" s="91">
        <f t="shared" si="4"/>
        <v>164</v>
      </c>
      <c r="B167" s="37" t="s">
        <v>3450</v>
      </c>
      <c r="C167" s="37" t="s">
        <v>71</v>
      </c>
      <c r="D167" s="37" t="s">
        <v>3451</v>
      </c>
      <c r="E167" s="37" t="s">
        <v>2924</v>
      </c>
      <c r="F167" s="52" t="s">
        <v>2957</v>
      </c>
      <c r="G167" s="92">
        <f>IF(ISBLANK(Tableau4[[#This Row],[Points]]),"",RANK(Tableau4[[#This Row],[Points]],H:H))</f>
        <v>153</v>
      </c>
      <c r="H167" s="37">
        <v>75</v>
      </c>
      <c r="I167" s="40"/>
      <c r="J167" s="88">
        <f>IF(ISBLANK(I167),,VLOOKUP(I167,Classement_points[],2,FALSE)*Paramètres!$M$4)</f>
        <v>0</v>
      </c>
      <c r="K167" s="41"/>
      <c r="L167" s="88">
        <f>IF(ISBLANK(K167),,VLOOKUP(K167,Classement_points[],2,FALSE)*Paramètres!$M$5)</f>
        <v>0</v>
      </c>
      <c r="M167" s="42"/>
      <c r="N167" s="88">
        <f>IF(ISBLANK(M167),,VLOOKUP(M167,Classement_points[],2,FALSE)*Paramètres!$M$6)</f>
        <v>0</v>
      </c>
      <c r="O167" s="89">
        <f t="shared" si="5"/>
        <v>75</v>
      </c>
      <c r="P167" s="90">
        <f>COUNTA(Tableau4[[#This Row],[Points]],Tableau4[[#This Row],[Clt2]],Tableau4[[#This Row],[Clt4]],Tableau4[[#This Row],[Clt6]])</f>
        <v>1</v>
      </c>
    </row>
    <row r="168" spans="1:16" x14ac:dyDescent="0.35">
      <c r="A168" s="91">
        <f t="shared" si="4"/>
        <v>164</v>
      </c>
      <c r="B168" s="37" t="s">
        <v>1783</v>
      </c>
      <c r="C168" s="37" t="s">
        <v>1784</v>
      </c>
      <c r="D168" s="37" t="s">
        <v>1785</v>
      </c>
      <c r="E168" s="52" t="s">
        <v>682</v>
      </c>
      <c r="F168" s="52" t="s">
        <v>648</v>
      </c>
      <c r="G168" s="92">
        <f>IF(ISBLANK(Tableau4[[#This Row],[Points]]),"",RANK(Tableau4[[#This Row],[Points]],H:H))</f>
        <v>153</v>
      </c>
      <c r="H168" s="37">
        <v>75</v>
      </c>
      <c r="I168" s="40"/>
      <c r="J168" s="88">
        <f>IF(ISBLANK(I168),,VLOOKUP(I168,Classement_points[],2,FALSE)*Paramètres!$M$4)</f>
        <v>0</v>
      </c>
      <c r="K168" s="41"/>
      <c r="L168" s="88">
        <f>IF(ISBLANK(K168),,VLOOKUP(K168,Classement_points[],2,FALSE)*Paramètres!$M$5)</f>
        <v>0</v>
      </c>
      <c r="M168" s="42"/>
      <c r="N168" s="88">
        <f>IF(ISBLANK(M168),,VLOOKUP(M168,Classement_points[],2,FALSE)*Paramètres!$M$6)</f>
        <v>0</v>
      </c>
      <c r="O168" s="89">
        <f t="shared" si="5"/>
        <v>75</v>
      </c>
      <c r="P168" s="90">
        <f>COUNTA(Tableau4[[#This Row],[Points]],Tableau4[[#This Row],[Clt2]],Tableau4[[#This Row],[Clt4]],Tableau4[[#This Row],[Clt6]])</f>
        <v>1</v>
      </c>
    </row>
    <row r="169" spans="1:16" x14ac:dyDescent="0.35">
      <c r="A169" s="91">
        <f t="shared" si="4"/>
        <v>164</v>
      </c>
      <c r="B169" s="37" t="s">
        <v>1692</v>
      </c>
      <c r="C169" s="37" t="s">
        <v>471</v>
      </c>
      <c r="D169" s="37" t="s">
        <v>1693</v>
      </c>
      <c r="E169" s="52" t="s">
        <v>708</v>
      </c>
      <c r="F169" s="52" t="s">
        <v>648</v>
      </c>
      <c r="G169" s="92">
        <f>IF(ISBLANK(Tableau4[[#This Row],[Points]]),"",RANK(Tableau4[[#This Row],[Points]],H:H))</f>
        <v>180</v>
      </c>
      <c r="H169" s="37">
        <v>60</v>
      </c>
      <c r="I169" s="40">
        <v>93</v>
      </c>
      <c r="J169" s="88">
        <f>IF(ISBLANK(I169),,VLOOKUP(I169,Classement_points[],2,FALSE)*Paramètres!$M$4)</f>
        <v>15</v>
      </c>
      <c r="K169" s="41"/>
      <c r="L169" s="88">
        <f>IF(ISBLANK(K169),,VLOOKUP(K169,Classement_points[],2,FALSE)*Paramètres!$M$5)</f>
        <v>0</v>
      </c>
      <c r="M169" s="42"/>
      <c r="N169" s="88">
        <f>IF(ISBLANK(M169),,VLOOKUP(M169,Classement_points[],2,FALSE)*Paramètres!$M$6)</f>
        <v>0</v>
      </c>
      <c r="O169" s="89">
        <f t="shared" si="5"/>
        <v>75</v>
      </c>
      <c r="P169" s="90">
        <f>COUNTA(Tableau4[[#This Row],[Points]],Tableau4[[#This Row],[Clt2]],Tableau4[[#This Row],[Clt4]],Tableau4[[#This Row],[Clt6]])</f>
        <v>2</v>
      </c>
    </row>
    <row r="170" spans="1:16" x14ac:dyDescent="0.35">
      <c r="A170" s="91">
        <f t="shared" si="4"/>
        <v>164</v>
      </c>
      <c r="B170" s="37" t="s">
        <v>1763</v>
      </c>
      <c r="C170" s="37" t="s">
        <v>1764</v>
      </c>
      <c r="D170" s="37" t="s">
        <v>1765</v>
      </c>
      <c r="E170" s="52" t="s">
        <v>705</v>
      </c>
      <c r="F170" s="52" t="s">
        <v>648</v>
      </c>
      <c r="G170" s="92">
        <f>IF(ISBLANK(Tableau4[[#This Row],[Points]]),"",RANK(Tableau4[[#This Row],[Points]],H:H))</f>
        <v>180</v>
      </c>
      <c r="H170" s="37">
        <v>60</v>
      </c>
      <c r="I170" s="40">
        <v>96</v>
      </c>
      <c r="J170" s="88">
        <f>IF(ISBLANK(I170),,VLOOKUP(I170,Classement_points[],2,FALSE)*Paramètres!$M$4)</f>
        <v>15</v>
      </c>
      <c r="K170" s="41"/>
      <c r="L170" s="88">
        <f>IF(ISBLANK(K170),,VLOOKUP(K170,Classement_points[],2,FALSE)*Paramètres!$M$5)</f>
        <v>0</v>
      </c>
      <c r="M170" s="42"/>
      <c r="N170" s="88">
        <f>IF(ISBLANK(M170),,VLOOKUP(M170,Classement_points[],2,FALSE)*Paramètres!$M$6)</f>
        <v>0</v>
      </c>
      <c r="O170" s="89">
        <f t="shared" si="5"/>
        <v>75</v>
      </c>
      <c r="P170" s="90">
        <f>COUNTA(Tableau4[[#This Row],[Points]],Tableau4[[#This Row],[Clt2]],Tableau4[[#This Row],[Clt4]],Tableau4[[#This Row],[Clt6]])</f>
        <v>2</v>
      </c>
    </row>
    <row r="171" spans="1:16" x14ac:dyDescent="0.35">
      <c r="A171" s="91">
        <f t="shared" si="4"/>
        <v>168</v>
      </c>
      <c r="B171" s="37" t="s">
        <v>1697</v>
      </c>
      <c r="C171" s="37" t="s">
        <v>47</v>
      </c>
      <c r="D171" s="37" t="s">
        <v>1698</v>
      </c>
      <c r="E171" s="52" t="s">
        <v>704</v>
      </c>
      <c r="F171" s="52" t="s">
        <v>648</v>
      </c>
      <c r="G171" s="92">
        <f>IF(ISBLANK(Tableau4[[#This Row],[Points]]),"",RANK(Tableau4[[#This Row],[Points]],H:H))</f>
        <v>155</v>
      </c>
      <c r="H171" s="37">
        <v>74</v>
      </c>
      <c r="I171" s="40"/>
      <c r="J171" s="88">
        <f>IF(ISBLANK(I171),,VLOOKUP(I171,Classement_points[],2,FALSE)*Paramètres!$M$4)</f>
        <v>0</v>
      </c>
      <c r="K171" s="41"/>
      <c r="L171" s="88">
        <f>IF(ISBLANK(K171),,VLOOKUP(K171,Classement_points[],2,FALSE)*Paramètres!$M$5)</f>
        <v>0</v>
      </c>
      <c r="M171" s="42"/>
      <c r="N171" s="88">
        <f>IF(ISBLANK(M171),,VLOOKUP(M171,Classement_points[],2,FALSE)*Paramètres!$M$6)</f>
        <v>0</v>
      </c>
      <c r="O171" s="89">
        <f t="shared" si="5"/>
        <v>74</v>
      </c>
      <c r="P171" s="90">
        <f>COUNTA(Tableau4[[#This Row],[Points]],Tableau4[[#This Row],[Clt2]],Tableau4[[#This Row],[Clt4]],Tableau4[[#This Row],[Clt6]])</f>
        <v>1</v>
      </c>
    </row>
    <row r="172" spans="1:16" x14ac:dyDescent="0.35">
      <c r="A172" s="91">
        <f t="shared" si="4"/>
        <v>168</v>
      </c>
      <c r="B172" s="37" t="s">
        <v>4340</v>
      </c>
      <c r="C172" s="37" t="s">
        <v>81</v>
      </c>
      <c r="D172" s="37" t="s">
        <v>4341</v>
      </c>
      <c r="E172" s="37" t="s">
        <v>3936</v>
      </c>
      <c r="F172" s="52" t="s">
        <v>2956</v>
      </c>
      <c r="G172" s="92">
        <f>IF(ISBLANK(Tableau4[[#This Row],[Points]]),"",RANK(Tableau4[[#This Row],[Points]],H:H))</f>
        <v>155</v>
      </c>
      <c r="H172" s="37">
        <v>74</v>
      </c>
      <c r="I172" s="40"/>
      <c r="J172" s="88">
        <f>IF(ISBLANK(I172),,VLOOKUP(I172,Classement_points[],2,FALSE)*Paramètres!$M$4)</f>
        <v>0</v>
      </c>
      <c r="K172" s="41"/>
      <c r="L172" s="88">
        <f>IF(ISBLANK(K172),,VLOOKUP(K172,Classement_points[],2,FALSE)*Paramètres!$M$5)</f>
        <v>0</v>
      </c>
      <c r="M172" s="42"/>
      <c r="N172" s="88">
        <f>IF(ISBLANK(M172),,VLOOKUP(M172,Classement_points[],2,FALSE)*Paramètres!$M$6)</f>
        <v>0</v>
      </c>
      <c r="O172" s="89">
        <f t="shared" si="5"/>
        <v>74</v>
      </c>
      <c r="P172" s="90">
        <f>COUNTA(Tableau4[[#This Row],[Points]],Tableau4[[#This Row],[Clt2]],Tableau4[[#This Row],[Clt4]],Tableau4[[#This Row],[Clt6]])</f>
        <v>1</v>
      </c>
    </row>
    <row r="173" spans="1:16" x14ac:dyDescent="0.35">
      <c r="A173" s="91">
        <f t="shared" si="4"/>
        <v>168</v>
      </c>
      <c r="B173" s="37" t="s">
        <v>1797</v>
      </c>
      <c r="C173" s="37" t="s">
        <v>1798</v>
      </c>
      <c r="D173" s="37" t="s">
        <v>1799</v>
      </c>
      <c r="E173" s="52" t="s">
        <v>656</v>
      </c>
      <c r="F173" s="52" t="s">
        <v>648</v>
      </c>
      <c r="G173" s="92">
        <f>IF(ISBLANK(Tableau4[[#This Row],[Points]]),"",RANK(Tableau4[[#This Row],[Points]],H:H))</f>
        <v>155</v>
      </c>
      <c r="H173" s="37">
        <v>74</v>
      </c>
      <c r="I173" s="40"/>
      <c r="J173" s="88">
        <f>IF(ISBLANK(I173),,VLOOKUP(I173,Classement_points[],2,FALSE)*Paramètres!$M$4)</f>
        <v>0</v>
      </c>
      <c r="K173" s="41"/>
      <c r="L173" s="88">
        <f>IF(ISBLANK(K173),,VLOOKUP(K173,Classement_points[],2,FALSE)*Paramètres!$M$5)</f>
        <v>0</v>
      </c>
      <c r="M173" s="42"/>
      <c r="N173" s="88">
        <f>IF(ISBLANK(M173),,VLOOKUP(M173,Classement_points[],2,FALSE)*Paramètres!$M$6)</f>
        <v>0</v>
      </c>
      <c r="O173" s="89">
        <f t="shared" si="5"/>
        <v>74</v>
      </c>
      <c r="P173" s="90">
        <f>COUNTA(Tableau4[[#This Row],[Points]],Tableau4[[#This Row],[Clt2]],Tableau4[[#This Row],[Clt4]],Tableau4[[#This Row],[Clt6]])</f>
        <v>1</v>
      </c>
    </row>
    <row r="174" spans="1:16" x14ac:dyDescent="0.35">
      <c r="A174" s="91">
        <f t="shared" si="4"/>
        <v>171</v>
      </c>
      <c r="B174" s="37" t="s">
        <v>4283</v>
      </c>
      <c r="C174" s="37" t="s">
        <v>65</v>
      </c>
      <c r="D174" s="37" t="s">
        <v>3608</v>
      </c>
      <c r="E174" s="37" t="s">
        <v>4017</v>
      </c>
      <c r="F174" s="52" t="s">
        <v>2956</v>
      </c>
      <c r="G174" s="92">
        <f>IF(ISBLANK(Tableau4[[#This Row],[Points]]),"",RANK(Tableau4[[#This Row],[Points]],H:H))</f>
        <v>159</v>
      </c>
      <c r="H174" s="37">
        <v>73</v>
      </c>
      <c r="I174" s="40"/>
      <c r="J174" s="88">
        <f>IF(ISBLANK(I174),,VLOOKUP(I174,Classement_points[],2,FALSE)*Paramètres!$M$4)</f>
        <v>0</v>
      </c>
      <c r="K174" s="41"/>
      <c r="L174" s="88">
        <f>IF(ISBLANK(K174),,VLOOKUP(K174,Classement_points[],2,FALSE)*Paramètres!$M$5)</f>
        <v>0</v>
      </c>
      <c r="M174" s="42"/>
      <c r="N174" s="88">
        <f>IF(ISBLANK(M174),,VLOOKUP(M174,Classement_points[],2,FALSE)*Paramètres!$M$6)</f>
        <v>0</v>
      </c>
      <c r="O174" s="89">
        <f t="shared" si="5"/>
        <v>73</v>
      </c>
      <c r="P174" s="90">
        <f>COUNTA(Tableau4[[#This Row],[Points]],Tableau4[[#This Row],[Clt2]],Tableau4[[#This Row],[Clt4]],Tableau4[[#This Row],[Clt6]])</f>
        <v>1</v>
      </c>
    </row>
    <row r="175" spans="1:16" x14ac:dyDescent="0.35">
      <c r="A175" s="91">
        <f t="shared" si="4"/>
        <v>173</v>
      </c>
      <c r="B175" s="37" t="s">
        <v>1791</v>
      </c>
      <c r="C175" s="37" t="s">
        <v>630</v>
      </c>
      <c r="D175" s="37" t="s">
        <v>1792</v>
      </c>
      <c r="E175" s="52" t="s">
        <v>701</v>
      </c>
      <c r="F175" s="52" t="s">
        <v>648</v>
      </c>
      <c r="G175" s="92">
        <f>IF(ISBLANK(Tableau4[[#This Row],[Points]]),"",RANK(Tableau4[[#This Row],[Points]],H:H))</f>
        <v>160</v>
      </c>
      <c r="H175" s="37">
        <v>72</v>
      </c>
      <c r="I175" s="40"/>
      <c r="J175" s="88">
        <f>IF(ISBLANK(I175),,VLOOKUP(I175,Classement_points[],2,FALSE)*Paramètres!$M$4)</f>
        <v>0</v>
      </c>
      <c r="K175" s="41"/>
      <c r="L175" s="88">
        <f>IF(ISBLANK(K175),,VLOOKUP(K175,Classement_points[],2,FALSE)*Paramètres!$M$5)</f>
        <v>0</v>
      </c>
      <c r="M175" s="42"/>
      <c r="N175" s="88">
        <f>IF(ISBLANK(M175),,VLOOKUP(M175,Classement_points[],2,FALSE)*Paramètres!$M$6)</f>
        <v>0</v>
      </c>
      <c r="O175" s="89">
        <f t="shared" si="5"/>
        <v>72</v>
      </c>
      <c r="P175" s="90">
        <f>COUNTA(Tableau4[[#This Row],[Points]],Tableau4[[#This Row],[Clt2]],Tableau4[[#This Row],[Clt4]],Tableau4[[#This Row],[Clt6]])</f>
        <v>1</v>
      </c>
    </row>
    <row r="176" spans="1:16" x14ac:dyDescent="0.35">
      <c r="A176" s="91">
        <f t="shared" si="4"/>
        <v>173</v>
      </c>
      <c r="B176" s="37" t="s">
        <v>3482</v>
      </c>
      <c r="C176" s="37" t="s">
        <v>141</v>
      </c>
      <c r="D176" s="37" t="s">
        <v>3483</v>
      </c>
      <c r="E176" s="37" t="s">
        <v>2917</v>
      </c>
      <c r="F176" s="52" t="s">
        <v>2957</v>
      </c>
      <c r="G176" s="92">
        <f>IF(ISBLANK(Tableau4[[#This Row],[Points]]),"",RANK(Tableau4[[#This Row],[Points]],H:H))</f>
        <v>160</v>
      </c>
      <c r="H176" s="37">
        <v>72</v>
      </c>
      <c r="I176" s="40"/>
      <c r="J176" s="88">
        <f>IF(ISBLANK(I176),,VLOOKUP(I176,Classement_points[],2,FALSE)*Paramètres!$M$4)</f>
        <v>0</v>
      </c>
      <c r="K176" s="41"/>
      <c r="L176" s="88">
        <f>IF(ISBLANK(K176),,VLOOKUP(K176,Classement_points[],2,FALSE)*Paramètres!$M$5)</f>
        <v>0</v>
      </c>
      <c r="M176" s="42"/>
      <c r="N176" s="88">
        <f>IF(ISBLANK(M176),,VLOOKUP(M176,Classement_points[],2,FALSE)*Paramètres!$M$6)</f>
        <v>0</v>
      </c>
      <c r="O176" s="89">
        <f t="shared" si="5"/>
        <v>72</v>
      </c>
      <c r="P176" s="90">
        <f>COUNTA(Tableau4[[#This Row],[Points]],Tableau4[[#This Row],[Clt2]],Tableau4[[#This Row],[Clt4]],Tableau4[[#This Row],[Clt6]])</f>
        <v>1</v>
      </c>
    </row>
    <row r="177" spans="1:16" x14ac:dyDescent="0.35">
      <c r="A177" s="91">
        <f t="shared" si="4"/>
        <v>173</v>
      </c>
      <c r="B177" s="37" t="s">
        <v>4400</v>
      </c>
      <c r="C177" s="37" t="s">
        <v>58</v>
      </c>
      <c r="D177" s="37" t="s">
        <v>4401</v>
      </c>
      <c r="E177" s="37" t="s">
        <v>3936</v>
      </c>
      <c r="F177" s="52" t="s">
        <v>2956</v>
      </c>
      <c r="G177" s="92">
        <f>IF(ISBLANK(Tableau4[[#This Row],[Points]]),"",RANK(Tableau4[[#This Row],[Points]],H:H))</f>
        <v>160</v>
      </c>
      <c r="H177" s="37">
        <v>72</v>
      </c>
      <c r="I177" s="40"/>
      <c r="J177" s="88">
        <f>IF(ISBLANK(I177),,VLOOKUP(I177,Classement_points[],2,FALSE)*Paramètres!$M$4)</f>
        <v>0</v>
      </c>
      <c r="K177" s="41"/>
      <c r="L177" s="88">
        <f>IF(ISBLANK(K177),,VLOOKUP(K177,Classement_points[],2,FALSE)*Paramètres!$M$5)</f>
        <v>0</v>
      </c>
      <c r="M177" s="42"/>
      <c r="N177" s="88">
        <f>IF(ISBLANK(M177),,VLOOKUP(M177,Classement_points[],2,FALSE)*Paramètres!$M$6)</f>
        <v>0</v>
      </c>
      <c r="O177" s="89">
        <f t="shared" si="5"/>
        <v>72</v>
      </c>
      <c r="P177" s="90">
        <f>COUNTA(Tableau4[[#This Row],[Points]],Tableau4[[#This Row],[Clt2]],Tableau4[[#This Row],[Clt4]],Tableau4[[#This Row],[Clt6]])</f>
        <v>1</v>
      </c>
    </row>
    <row r="178" spans="1:16" x14ac:dyDescent="0.35">
      <c r="A178" s="91">
        <f t="shared" si="4"/>
        <v>176</v>
      </c>
      <c r="B178" s="37" t="s">
        <v>1731</v>
      </c>
      <c r="C178" s="37" t="s">
        <v>62</v>
      </c>
      <c r="D178" s="37" t="s">
        <v>1732</v>
      </c>
      <c r="E178" s="52" t="s">
        <v>691</v>
      </c>
      <c r="F178" s="52" t="s">
        <v>648</v>
      </c>
      <c r="G178" s="92">
        <f>IF(ISBLANK(Tableau4[[#This Row],[Points]]),"",RANK(Tableau4[[#This Row],[Points]],H:H))</f>
        <v>163</v>
      </c>
      <c r="H178" s="37">
        <v>70</v>
      </c>
      <c r="I178" s="40"/>
      <c r="J178" s="88">
        <f>IF(ISBLANK(I178),,VLOOKUP(I178,Classement_points[],2,FALSE)*Paramètres!$M$4)</f>
        <v>0</v>
      </c>
      <c r="K178" s="41"/>
      <c r="L178" s="88">
        <f>IF(ISBLANK(K178),,VLOOKUP(K178,Classement_points[],2,FALSE)*Paramètres!$M$5)</f>
        <v>0</v>
      </c>
      <c r="M178" s="42"/>
      <c r="N178" s="88">
        <f>IF(ISBLANK(M178),,VLOOKUP(M178,Classement_points[],2,FALSE)*Paramètres!$M$6)</f>
        <v>0</v>
      </c>
      <c r="O178" s="89">
        <f t="shared" si="5"/>
        <v>70</v>
      </c>
      <c r="P178" s="90">
        <f>COUNTA(Tableau4[[#This Row],[Points]],Tableau4[[#This Row],[Clt2]],Tableau4[[#This Row],[Clt4]],Tableau4[[#This Row],[Clt6]])</f>
        <v>1</v>
      </c>
    </row>
    <row r="179" spans="1:16" x14ac:dyDescent="0.35">
      <c r="A179" s="91">
        <f t="shared" si="4"/>
        <v>177</v>
      </c>
      <c r="B179" s="37" t="s">
        <v>1795</v>
      </c>
      <c r="C179" s="37" t="s">
        <v>58</v>
      </c>
      <c r="D179" s="37" t="s">
        <v>1796</v>
      </c>
      <c r="E179" s="52" t="s">
        <v>702</v>
      </c>
      <c r="F179" s="52" t="s">
        <v>648</v>
      </c>
      <c r="G179" s="92">
        <f>IF(ISBLANK(Tableau4[[#This Row],[Points]]),"",RANK(Tableau4[[#This Row],[Points]],H:H))</f>
        <v>166</v>
      </c>
      <c r="H179" s="37">
        <v>69</v>
      </c>
      <c r="I179" s="40"/>
      <c r="J179" s="88">
        <f>IF(ISBLANK(I179),,VLOOKUP(I179,Classement_points[],2,FALSE)*Paramètres!$M$4)</f>
        <v>0</v>
      </c>
      <c r="K179" s="41"/>
      <c r="L179" s="88">
        <f>IF(ISBLANK(K179),,VLOOKUP(K179,Classement_points[],2,FALSE)*Paramètres!$M$5)</f>
        <v>0</v>
      </c>
      <c r="M179" s="42"/>
      <c r="N179" s="88">
        <f>IF(ISBLANK(M179),,VLOOKUP(M179,Classement_points[],2,FALSE)*Paramètres!$M$6)</f>
        <v>0</v>
      </c>
      <c r="O179" s="89">
        <f t="shared" si="5"/>
        <v>69</v>
      </c>
      <c r="P179" s="90">
        <f>COUNTA(Tableau4[[#This Row],[Points]],Tableau4[[#This Row],[Clt2]],Tableau4[[#This Row],[Clt4]],Tableau4[[#This Row],[Clt6]])</f>
        <v>1</v>
      </c>
    </row>
    <row r="180" spans="1:16" x14ac:dyDescent="0.35">
      <c r="A180" s="91">
        <f t="shared" si="4"/>
        <v>178</v>
      </c>
      <c r="B180" s="37" t="s">
        <v>4279</v>
      </c>
      <c r="C180" s="37" t="s">
        <v>55</v>
      </c>
      <c r="D180" s="37" t="s">
        <v>4280</v>
      </c>
      <c r="E180" s="37" t="s">
        <v>3947</v>
      </c>
      <c r="F180" s="52" t="s">
        <v>2956</v>
      </c>
      <c r="G180" s="92">
        <f>IF(ISBLANK(Tableau4[[#This Row],[Points]]),"",RANK(Tableau4[[#This Row],[Points]],H:H))</f>
        <v>167</v>
      </c>
      <c r="H180" s="37">
        <v>68</v>
      </c>
      <c r="I180" s="40"/>
      <c r="J180" s="88">
        <f>IF(ISBLANK(I180),,VLOOKUP(I180,Classement_points[],2,FALSE)*Paramètres!$M$4)</f>
        <v>0</v>
      </c>
      <c r="K180" s="41"/>
      <c r="L180" s="88">
        <f>IF(ISBLANK(K180),,VLOOKUP(K180,Classement_points[],2,FALSE)*Paramètres!$M$5)</f>
        <v>0</v>
      </c>
      <c r="M180" s="42"/>
      <c r="N180" s="88">
        <f>IF(ISBLANK(M180),,VLOOKUP(M180,Classement_points[],2,FALSE)*Paramètres!$M$6)</f>
        <v>0</v>
      </c>
      <c r="O180" s="89">
        <f t="shared" si="5"/>
        <v>68</v>
      </c>
      <c r="P180" s="90">
        <f>COUNTA(Tableau4[[#This Row],[Points]],Tableau4[[#This Row],[Clt2]],Tableau4[[#This Row],[Clt4]],Tableau4[[#This Row],[Clt6]])</f>
        <v>1</v>
      </c>
    </row>
    <row r="181" spans="1:16" x14ac:dyDescent="0.35">
      <c r="A181" s="91">
        <f t="shared" si="4"/>
        <v>178</v>
      </c>
      <c r="B181" s="37" t="s">
        <v>3495</v>
      </c>
      <c r="C181" s="37" t="s">
        <v>3125</v>
      </c>
      <c r="D181" s="37" t="s">
        <v>3496</v>
      </c>
      <c r="E181" s="37" t="s">
        <v>2913</v>
      </c>
      <c r="F181" s="52" t="s">
        <v>2957</v>
      </c>
      <c r="G181" s="92">
        <f>IF(ISBLANK(Tableau4[[#This Row],[Points]]),"",RANK(Tableau4[[#This Row],[Points]],H:H))</f>
        <v>167</v>
      </c>
      <c r="H181" s="37">
        <v>68</v>
      </c>
      <c r="I181" s="40"/>
      <c r="J181" s="88">
        <f>IF(ISBLANK(I181),,VLOOKUP(I181,Classement_points[],2,FALSE)*Paramètres!$M$4)</f>
        <v>0</v>
      </c>
      <c r="K181" s="41"/>
      <c r="L181" s="88">
        <f>IF(ISBLANK(K181),,VLOOKUP(K181,Classement_points[],2,FALSE)*Paramètres!$M$5)</f>
        <v>0</v>
      </c>
      <c r="M181" s="42"/>
      <c r="N181" s="88">
        <f>IF(ISBLANK(M181),,VLOOKUP(M181,Classement_points[],2,FALSE)*Paramètres!$M$6)</f>
        <v>0</v>
      </c>
      <c r="O181" s="89">
        <f t="shared" si="5"/>
        <v>68</v>
      </c>
      <c r="P181" s="90">
        <f>COUNTA(Tableau4[[#This Row],[Points]],Tableau4[[#This Row],[Clt2]],Tableau4[[#This Row],[Clt4]],Tableau4[[#This Row],[Clt6]])</f>
        <v>1</v>
      </c>
    </row>
    <row r="182" spans="1:16" x14ac:dyDescent="0.35">
      <c r="A182" s="91">
        <f t="shared" si="4"/>
        <v>180</v>
      </c>
      <c r="B182" s="37" t="s">
        <v>1770</v>
      </c>
      <c r="C182" s="37" t="s">
        <v>1771</v>
      </c>
      <c r="D182" s="37" t="s">
        <v>1772</v>
      </c>
      <c r="E182" s="52" t="s">
        <v>677</v>
      </c>
      <c r="F182" s="52" t="s">
        <v>648</v>
      </c>
      <c r="G182" s="92">
        <f>IF(ISBLANK(Tableau4[[#This Row],[Points]]),"",RANK(Tableau4[[#This Row],[Points]],H:H))</f>
        <v>170</v>
      </c>
      <c r="H182" s="37">
        <v>66</v>
      </c>
      <c r="I182" s="40"/>
      <c r="J182" s="88">
        <f>IF(ISBLANK(I182),,VLOOKUP(I182,Classement_points[],2,FALSE)*Paramètres!$M$4)</f>
        <v>0</v>
      </c>
      <c r="K182" s="41"/>
      <c r="L182" s="88">
        <f>IF(ISBLANK(K182),,VLOOKUP(K182,Classement_points[],2,FALSE)*Paramètres!$M$5)</f>
        <v>0</v>
      </c>
      <c r="M182" s="42"/>
      <c r="N182" s="88">
        <f>IF(ISBLANK(M182),,VLOOKUP(M182,Classement_points[],2,FALSE)*Paramètres!$M$6)</f>
        <v>0</v>
      </c>
      <c r="O182" s="89">
        <f t="shared" si="5"/>
        <v>66</v>
      </c>
      <c r="P182" s="90">
        <f>COUNTA(Tableau4[[#This Row],[Points]],Tableau4[[#This Row],[Clt2]],Tableau4[[#This Row],[Clt4]],Tableau4[[#This Row],[Clt6]])</f>
        <v>1</v>
      </c>
    </row>
    <row r="183" spans="1:16" x14ac:dyDescent="0.35">
      <c r="A183" s="91">
        <f t="shared" si="4"/>
        <v>181</v>
      </c>
      <c r="B183" s="37" t="s">
        <v>3404</v>
      </c>
      <c r="C183" s="37" t="s">
        <v>857</v>
      </c>
      <c r="D183" s="37" t="s">
        <v>3405</v>
      </c>
      <c r="E183" s="37" t="s">
        <v>2924</v>
      </c>
      <c r="F183" s="52" t="s">
        <v>2957</v>
      </c>
      <c r="G183" s="92">
        <f>IF(ISBLANK(Tableau4[[#This Row],[Points]]),"",RANK(Tableau4[[#This Row],[Points]],H:H))</f>
        <v>172</v>
      </c>
      <c r="H183" s="37">
        <v>65</v>
      </c>
      <c r="I183" s="40"/>
      <c r="J183" s="88">
        <f>IF(ISBLANK(I183),,VLOOKUP(I183,Classement_points[],2,FALSE)*Paramètres!$M$4)</f>
        <v>0</v>
      </c>
      <c r="K183" s="41"/>
      <c r="L183" s="88">
        <f>IF(ISBLANK(K183),,VLOOKUP(K183,Classement_points[],2,FALSE)*Paramètres!$M$5)</f>
        <v>0</v>
      </c>
      <c r="M183" s="42"/>
      <c r="N183" s="88">
        <f>IF(ISBLANK(M183),,VLOOKUP(M183,Classement_points[],2,FALSE)*Paramètres!$M$6)</f>
        <v>0</v>
      </c>
      <c r="O183" s="89">
        <f t="shared" si="5"/>
        <v>65</v>
      </c>
      <c r="P183" s="90">
        <f>COUNTA(Tableau4[[#This Row],[Points]],Tableau4[[#This Row],[Clt2]],Tableau4[[#This Row],[Clt4]],Tableau4[[#This Row],[Clt6]])</f>
        <v>1</v>
      </c>
    </row>
    <row r="184" spans="1:16" x14ac:dyDescent="0.35">
      <c r="A184" s="91">
        <f t="shared" si="4"/>
        <v>152</v>
      </c>
      <c r="B184" s="54" t="s">
        <v>987</v>
      </c>
      <c r="C184" s="54" t="s">
        <v>62</v>
      </c>
      <c r="D184" s="54" t="s">
        <v>986</v>
      </c>
      <c r="E184" s="54" t="s">
        <v>28</v>
      </c>
      <c r="F184" s="54" t="s">
        <v>714</v>
      </c>
      <c r="G184" s="92">
        <f>IF(ISBLANK(Tableau4[[#This Row],[Points]]),"",RANK(Tableau4[[#This Row],[Points]],H:H))</f>
        <v>173</v>
      </c>
      <c r="H184" s="37">
        <v>64</v>
      </c>
      <c r="I184" s="40"/>
      <c r="J184" s="88">
        <f>IF(ISBLANK(I184),,VLOOKUP(I184,Classement_points[],2,FALSE)*Paramètres!$M$4)</f>
        <v>0</v>
      </c>
      <c r="K184" s="41"/>
      <c r="L184" s="88">
        <f>IF(ISBLANK(K184),,VLOOKUP(K184,Classement_points[],2,FALSE)*Paramètres!$M$5)</f>
        <v>0</v>
      </c>
      <c r="M184" s="42">
        <v>73</v>
      </c>
      <c r="N184" s="88">
        <f>IF(ISBLANK(M184),,VLOOKUP(M184,Classement_points[],2,FALSE)*Paramètres!$M$6)</f>
        <v>15</v>
      </c>
      <c r="O184" s="89">
        <f t="shared" si="5"/>
        <v>79</v>
      </c>
      <c r="P184" s="90">
        <f>COUNTA(Tableau4[[#This Row],[Points]],Tableau4[[#This Row],[Clt2]],Tableau4[[#This Row],[Clt4]],Tableau4[[#This Row],[Clt6]])</f>
        <v>2</v>
      </c>
    </row>
    <row r="185" spans="1:16" x14ac:dyDescent="0.35">
      <c r="A185" s="91">
        <f t="shared" si="4"/>
        <v>183</v>
      </c>
      <c r="B185" s="37" t="s">
        <v>3419</v>
      </c>
      <c r="C185" s="37" t="s">
        <v>833</v>
      </c>
      <c r="D185" s="37" t="s">
        <v>293</v>
      </c>
      <c r="E185" s="37" t="s">
        <v>2926</v>
      </c>
      <c r="F185" s="52" t="s">
        <v>2957</v>
      </c>
      <c r="G185" s="92">
        <f>IF(ISBLANK(Tableau4[[#This Row],[Points]]),"",RANK(Tableau4[[#This Row],[Points]],H:H))</f>
        <v>173</v>
      </c>
      <c r="H185" s="37">
        <v>64</v>
      </c>
      <c r="I185" s="40"/>
      <c r="J185" s="88">
        <f>IF(ISBLANK(I185),,VLOOKUP(I185,Classement_points[],2,FALSE)*Paramètres!$M$4)</f>
        <v>0</v>
      </c>
      <c r="K185" s="41"/>
      <c r="L185" s="88">
        <f>IF(ISBLANK(K185),,VLOOKUP(K185,Classement_points[],2,FALSE)*Paramètres!$M$5)</f>
        <v>0</v>
      </c>
      <c r="M185" s="42"/>
      <c r="N185" s="88">
        <f>IF(ISBLANK(M185),,VLOOKUP(M185,Classement_points[],2,FALSE)*Paramètres!$M$6)</f>
        <v>0</v>
      </c>
      <c r="O185" s="89">
        <f t="shared" si="5"/>
        <v>64</v>
      </c>
      <c r="P185" s="90">
        <f>COUNTA(Tableau4[[#This Row],[Points]],Tableau4[[#This Row],[Clt2]],Tableau4[[#This Row],[Clt4]],Tableau4[[#This Row],[Clt6]])</f>
        <v>1</v>
      </c>
    </row>
    <row r="186" spans="1:16" x14ac:dyDescent="0.35">
      <c r="A186" s="91">
        <f t="shared" si="4"/>
        <v>184</v>
      </c>
      <c r="B186" s="37" t="s">
        <v>3391</v>
      </c>
      <c r="C186" s="37" t="s">
        <v>923</v>
      </c>
      <c r="D186" s="37" t="s">
        <v>3392</v>
      </c>
      <c r="E186" s="37" t="s">
        <v>2929</v>
      </c>
      <c r="F186" s="52" t="s">
        <v>2957</v>
      </c>
      <c r="G186" s="92">
        <f>IF(ISBLANK(Tableau4[[#This Row],[Points]]),"",RANK(Tableau4[[#This Row],[Points]],H:H))</f>
        <v>175</v>
      </c>
      <c r="H186" s="37">
        <v>63</v>
      </c>
      <c r="I186" s="40"/>
      <c r="J186" s="88">
        <f>IF(ISBLANK(I186),,VLOOKUP(I186,Classement_points[],2,FALSE)*Paramètres!$M$4)</f>
        <v>0</v>
      </c>
      <c r="K186" s="41"/>
      <c r="L186" s="88">
        <f>IF(ISBLANK(K186),,VLOOKUP(K186,Classement_points[],2,FALSE)*Paramètres!$M$5)</f>
        <v>0</v>
      </c>
      <c r="M186" s="42"/>
      <c r="N186" s="88">
        <f>IF(ISBLANK(M186),,VLOOKUP(M186,Classement_points[],2,FALSE)*Paramètres!$M$6)</f>
        <v>0</v>
      </c>
      <c r="O186" s="89">
        <f t="shared" si="5"/>
        <v>63</v>
      </c>
      <c r="P186" s="90">
        <f>COUNTA(Tableau4[[#This Row],[Points]],Tableau4[[#This Row],[Clt2]],Tableau4[[#This Row],[Clt4]],Tableau4[[#This Row],[Clt6]])</f>
        <v>1</v>
      </c>
    </row>
    <row r="187" spans="1:16" x14ac:dyDescent="0.35">
      <c r="A187" s="91">
        <f t="shared" si="4"/>
        <v>185</v>
      </c>
      <c r="B187" s="37" t="s">
        <v>1620</v>
      </c>
      <c r="C187" s="37" t="s">
        <v>151</v>
      </c>
      <c r="D187" s="37" t="s">
        <v>1246</v>
      </c>
      <c r="E187" s="52" t="s">
        <v>653</v>
      </c>
      <c r="F187" s="52" t="s">
        <v>648</v>
      </c>
      <c r="G187" s="92">
        <f>IF(ISBLANK(Tableau4[[#This Row],[Points]]),"",RANK(Tableau4[[#This Row],[Points]],H:H))</f>
        <v>177</v>
      </c>
      <c r="H187" s="37">
        <v>62</v>
      </c>
      <c r="I187" s="40"/>
      <c r="J187" s="88">
        <f>IF(ISBLANK(I187),,VLOOKUP(I187,Classement_points[],2,FALSE)*Paramètres!$M$4)</f>
        <v>0</v>
      </c>
      <c r="K187" s="41"/>
      <c r="L187" s="88">
        <f>IF(ISBLANK(K187),,VLOOKUP(K187,Classement_points[],2,FALSE)*Paramètres!$M$5)</f>
        <v>0</v>
      </c>
      <c r="M187" s="42"/>
      <c r="N187" s="88">
        <f>IF(ISBLANK(M187),,VLOOKUP(M187,Classement_points[],2,FALSE)*Paramètres!$M$6)</f>
        <v>0</v>
      </c>
      <c r="O187" s="89">
        <f t="shared" si="5"/>
        <v>62</v>
      </c>
      <c r="P187" s="90">
        <f>COUNTA(Tableau4[[#This Row],[Points]],Tableau4[[#This Row],[Clt2]],Tableau4[[#This Row],[Clt4]],Tableau4[[#This Row],[Clt6]])</f>
        <v>1</v>
      </c>
    </row>
    <row r="188" spans="1:16" x14ac:dyDescent="0.35">
      <c r="A188" s="91">
        <f t="shared" si="4"/>
        <v>185</v>
      </c>
      <c r="B188" s="37" t="s">
        <v>1629</v>
      </c>
      <c r="C188" s="37" t="s">
        <v>1630</v>
      </c>
      <c r="D188" s="37" t="s">
        <v>1631</v>
      </c>
      <c r="E188" s="52" t="s">
        <v>689</v>
      </c>
      <c r="F188" s="52" t="s">
        <v>648</v>
      </c>
      <c r="G188" s="92">
        <f>IF(ISBLANK(Tableau4[[#This Row],[Points]]),"",RANK(Tableau4[[#This Row],[Points]],H:H))</f>
        <v>177</v>
      </c>
      <c r="H188" s="37">
        <v>62</v>
      </c>
      <c r="I188" s="40"/>
      <c r="J188" s="88">
        <f>IF(ISBLANK(I188),,VLOOKUP(I188,Classement_points[],2,FALSE)*Paramètres!$M$4)</f>
        <v>0</v>
      </c>
      <c r="K188" s="41"/>
      <c r="L188" s="88">
        <f>IF(ISBLANK(K188),,VLOOKUP(K188,Classement_points[],2,FALSE)*Paramètres!$M$5)</f>
        <v>0</v>
      </c>
      <c r="M188" s="42"/>
      <c r="N188" s="88">
        <f>IF(ISBLANK(M188),,VLOOKUP(M188,Classement_points[],2,FALSE)*Paramètres!$M$6)</f>
        <v>0</v>
      </c>
      <c r="O188" s="89">
        <f t="shared" si="5"/>
        <v>62</v>
      </c>
      <c r="P188" s="90">
        <f>COUNTA(Tableau4[[#This Row],[Points]],Tableau4[[#This Row],[Clt2]],Tableau4[[#This Row],[Clt4]],Tableau4[[#This Row],[Clt6]])</f>
        <v>1</v>
      </c>
    </row>
    <row r="189" spans="1:16" x14ac:dyDescent="0.35">
      <c r="A189" s="91">
        <f t="shared" si="4"/>
        <v>187</v>
      </c>
      <c r="B189" s="37" t="s">
        <v>1742</v>
      </c>
      <c r="C189" s="37" t="s">
        <v>1743</v>
      </c>
      <c r="D189" s="37" t="s">
        <v>1744</v>
      </c>
      <c r="E189" s="52" t="s">
        <v>652</v>
      </c>
      <c r="F189" s="52" t="s">
        <v>648</v>
      </c>
      <c r="G189" s="92">
        <f>IF(ISBLANK(Tableau4[[#This Row],[Points]]),"",RANK(Tableau4[[#This Row],[Points]],H:H))</f>
        <v>180</v>
      </c>
      <c r="H189" s="37">
        <v>60</v>
      </c>
      <c r="I189" s="40"/>
      <c r="J189" s="88">
        <f>IF(ISBLANK(I189),,VLOOKUP(I189,Classement_points[],2,FALSE)*Paramètres!$M$4)</f>
        <v>0</v>
      </c>
      <c r="K189" s="41"/>
      <c r="L189" s="88">
        <f>IF(ISBLANK(K189),,VLOOKUP(K189,Classement_points[],2,FALSE)*Paramètres!$M$5)</f>
        <v>0</v>
      </c>
      <c r="M189" s="42"/>
      <c r="N189" s="88">
        <f>IF(ISBLANK(M189),,VLOOKUP(M189,Classement_points[],2,FALSE)*Paramètres!$M$6)</f>
        <v>0</v>
      </c>
      <c r="O189" s="89">
        <f t="shared" si="5"/>
        <v>60</v>
      </c>
      <c r="P189" s="90">
        <f>COUNTA(Tableau4[[#This Row],[Points]],Tableau4[[#This Row],[Clt2]],Tableau4[[#This Row],[Clt4]],Tableau4[[#This Row],[Clt6]])</f>
        <v>1</v>
      </c>
    </row>
    <row r="190" spans="1:16" x14ac:dyDescent="0.35">
      <c r="A190" s="91">
        <f t="shared" si="4"/>
        <v>187</v>
      </c>
      <c r="B190" s="54" t="s">
        <v>949</v>
      </c>
      <c r="C190" s="54" t="s">
        <v>948</v>
      </c>
      <c r="D190" s="54" t="s">
        <v>947</v>
      </c>
      <c r="E190" s="54" t="s">
        <v>15</v>
      </c>
      <c r="F190" s="54" t="s">
        <v>714</v>
      </c>
      <c r="G190" s="92">
        <f>IF(ISBLANK(Tableau4[[#This Row],[Points]]),"",RANK(Tableau4[[#This Row],[Points]],H:H))</f>
        <v>180</v>
      </c>
      <c r="H190" s="37">
        <v>60</v>
      </c>
      <c r="I190" s="40"/>
      <c r="J190" s="88">
        <f>IF(ISBLANK(I190),,VLOOKUP(I190,Classement_points[],2,FALSE)*Paramètres!$M$4)</f>
        <v>0</v>
      </c>
      <c r="K190" s="41"/>
      <c r="L190" s="88">
        <f>IF(ISBLANK(K190),,VLOOKUP(K190,Classement_points[],2,FALSE)*Paramètres!$M$5)</f>
        <v>0</v>
      </c>
      <c r="M190" s="42"/>
      <c r="N190" s="88">
        <f>IF(ISBLANK(M190),,VLOOKUP(M190,Classement_points[],2,FALSE)*Paramètres!$M$6)</f>
        <v>0</v>
      </c>
      <c r="O190" s="89">
        <f t="shared" si="5"/>
        <v>60</v>
      </c>
      <c r="P190" s="90">
        <f>COUNTA(Tableau4[[#This Row],[Points]],Tableau4[[#This Row],[Clt2]],Tableau4[[#This Row],[Clt4]],Tableau4[[#This Row],[Clt6]])</f>
        <v>1</v>
      </c>
    </row>
    <row r="191" spans="1:16" x14ac:dyDescent="0.35">
      <c r="A191" s="91">
        <f t="shared" si="4"/>
        <v>187</v>
      </c>
      <c r="B191" s="54" t="s">
        <v>937</v>
      </c>
      <c r="C191" s="54" t="s">
        <v>368</v>
      </c>
      <c r="D191" s="54" t="s">
        <v>936</v>
      </c>
      <c r="E191" s="54" t="s">
        <v>17</v>
      </c>
      <c r="F191" s="54" t="s">
        <v>714</v>
      </c>
      <c r="G191" s="92">
        <f>IF(ISBLANK(Tableau4[[#This Row],[Points]]),"",RANK(Tableau4[[#This Row],[Points]],H:H))</f>
        <v>180</v>
      </c>
      <c r="H191" s="37">
        <v>60</v>
      </c>
      <c r="I191" s="40">
        <v>0</v>
      </c>
      <c r="J191" s="88">
        <f>IF(ISBLANK(I191),,VLOOKUP(I191,Classement_points[],2,FALSE)*Paramètres!$M$4)</f>
        <v>0</v>
      </c>
      <c r="K191" s="41"/>
      <c r="L191" s="88">
        <f>IF(ISBLANK(K191),,VLOOKUP(K191,Classement_points[],2,FALSE)*Paramètres!$M$5)</f>
        <v>0</v>
      </c>
      <c r="M191" s="42"/>
      <c r="N191" s="88">
        <f>IF(ISBLANK(M191),,VLOOKUP(M191,Classement_points[],2,FALSE)*Paramètres!$M$6)</f>
        <v>0</v>
      </c>
      <c r="O191" s="89">
        <f t="shared" si="5"/>
        <v>60</v>
      </c>
      <c r="P191" s="90">
        <f>COUNTA(Tableau4[[#This Row],[Points]],Tableau4[[#This Row],[Clt2]],Tableau4[[#This Row],[Clt4]],Tableau4[[#This Row],[Clt6]])</f>
        <v>2</v>
      </c>
    </row>
    <row r="192" spans="1:16" x14ac:dyDescent="0.35">
      <c r="A192" s="91">
        <f t="shared" si="4"/>
        <v>190</v>
      </c>
      <c r="B192" s="37" t="s">
        <v>1733</v>
      </c>
      <c r="C192" s="37" t="s">
        <v>1734</v>
      </c>
      <c r="D192" s="37" t="s">
        <v>1735</v>
      </c>
      <c r="E192" s="52" t="s">
        <v>709</v>
      </c>
      <c r="F192" s="52" t="s">
        <v>648</v>
      </c>
      <c r="G192" s="92">
        <f>IF(ISBLANK(Tableau4[[#This Row],[Points]]),"",RANK(Tableau4[[#This Row],[Points]],H:H))</f>
        <v>186</v>
      </c>
      <c r="H192" s="37">
        <v>59</v>
      </c>
      <c r="I192" s="40"/>
      <c r="J192" s="88">
        <f>IF(ISBLANK(I192),,VLOOKUP(I192,Classement_points[],2,FALSE)*Paramètres!$M$4)</f>
        <v>0</v>
      </c>
      <c r="K192" s="41"/>
      <c r="L192" s="88">
        <f>IF(ISBLANK(K192),,VLOOKUP(K192,Classement_points[],2,FALSE)*Paramètres!$M$5)</f>
        <v>0</v>
      </c>
      <c r="M192" s="42"/>
      <c r="N192" s="88">
        <f>IF(ISBLANK(M192),,VLOOKUP(M192,Classement_points[],2,FALSE)*Paramètres!$M$6)</f>
        <v>0</v>
      </c>
      <c r="O192" s="89">
        <f t="shared" si="5"/>
        <v>59</v>
      </c>
      <c r="P192" s="90">
        <f>COUNTA(Tableau4[[#This Row],[Points]],Tableau4[[#This Row],[Clt2]],Tableau4[[#This Row],[Clt4]],Tableau4[[#This Row],[Clt6]])</f>
        <v>1</v>
      </c>
    </row>
    <row r="193" spans="1:16" x14ac:dyDescent="0.35">
      <c r="A193" s="91">
        <f t="shared" si="4"/>
        <v>191</v>
      </c>
      <c r="B193" s="37" t="s">
        <v>4294</v>
      </c>
      <c r="C193" s="37" t="s">
        <v>4295</v>
      </c>
      <c r="D193" s="37" t="s">
        <v>4296</v>
      </c>
      <c r="E193" s="37" t="s">
        <v>3989</v>
      </c>
      <c r="F193" s="52" t="s">
        <v>2956</v>
      </c>
      <c r="G193" s="92">
        <f>IF(ISBLANK(Tableau4[[#This Row],[Points]]),"",RANK(Tableau4[[#This Row],[Points]],H:H))</f>
        <v>187</v>
      </c>
      <c r="H193" s="37">
        <v>58</v>
      </c>
      <c r="I193" s="40"/>
      <c r="J193" s="88">
        <f>IF(ISBLANK(I193),,VLOOKUP(I193,Classement_points[],2,FALSE)*Paramètres!$M$4)</f>
        <v>0</v>
      </c>
      <c r="K193" s="41"/>
      <c r="L193" s="88">
        <f>IF(ISBLANK(K193),,VLOOKUP(K193,Classement_points[],2,FALSE)*Paramètres!$M$5)</f>
        <v>0</v>
      </c>
      <c r="M193" s="42"/>
      <c r="N193" s="88">
        <f>IF(ISBLANK(M193),,VLOOKUP(M193,Classement_points[],2,FALSE)*Paramètres!$M$6)</f>
        <v>0</v>
      </c>
      <c r="O193" s="89">
        <f t="shared" si="5"/>
        <v>58</v>
      </c>
      <c r="P193" s="90">
        <f>COUNTA(Tableau4[[#This Row],[Points]],Tableau4[[#This Row],[Clt2]],Tableau4[[#This Row],[Clt4]],Tableau4[[#This Row],[Clt6]])</f>
        <v>1</v>
      </c>
    </row>
    <row r="194" spans="1:16" x14ac:dyDescent="0.35">
      <c r="A194" s="91">
        <f t="shared" si="4"/>
        <v>171</v>
      </c>
      <c r="B194" s="37" t="s">
        <v>1860</v>
      </c>
      <c r="C194" s="37" t="s">
        <v>1861</v>
      </c>
      <c r="D194" s="37" t="s">
        <v>1862</v>
      </c>
      <c r="E194" s="37" t="s">
        <v>650</v>
      </c>
      <c r="F194" s="52" t="s">
        <v>648</v>
      </c>
      <c r="G194" s="92">
        <f>IF(ISBLANK(Tableau4[[#This Row],[Points]]),"",RANK(Tableau4[[#This Row],[Points]],H:H))</f>
        <v>207</v>
      </c>
      <c r="H194" s="37">
        <v>38</v>
      </c>
      <c r="I194" s="40">
        <v>0</v>
      </c>
      <c r="J194" s="88">
        <f>IF(ISBLANK(I194),,VLOOKUP(I194,Classement_points[],2,FALSE)*Paramètres!$M$4)</f>
        <v>0</v>
      </c>
      <c r="K194" s="41">
        <v>57</v>
      </c>
      <c r="L194" s="88">
        <f>IF(ISBLANK(K194),,VLOOKUP(K194,Classement_points[],2,FALSE)*Paramètres!$M$5)</f>
        <v>20</v>
      </c>
      <c r="M194" s="42">
        <v>66</v>
      </c>
      <c r="N194" s="88">
        <f>IF(ISBLANK(M194),,VLOOKUP(M194,Classement_points[],2,FALSE)*Paramètres!$M$6)</f>
        <v>15</v>
      </c>
      <c r="O194" s="89">
        <f t="shared" si="5"/>
        <v>73</v>
      </c>
      <c r="P194" s="90">
        <f>COUNTA(Tableau4[[#This Row],[Points]],Tableau4[[#This Row],[Clt2]],Tableau4[[#This Row],[Clt4]],Tableau4[[#This Row],[Clt6]])</f>
        <v>4</v>
      </c>
    </row>
    <row r="195" spans="1:16" x14ac:dyDescent="0.35">
      <c r="A195" s="91">
        <f t="shared" si="4"/>
        <v>192</v>
      </c>
      <c r="B195" s="37" t="s">
        <v>1701</v>
      </c>
      <c r="C195" s="37" t="s">
        <v>1702</v>
      </c>
      <c r="D195" s="37" t="s">
        <v>1703</v>
      </c>
      <c r="E195" s="52" t="s">
        <v>656</v>
      </c>
      <c r="F195" s="52" t="s">
        <v>648</v>
      </c>
      <c r="G195" s="92">
        <f>IF(ISBLANK(Tableau4[[#This Row],[Points]]),"",RANK(Tableau4[[#This Row],[Points]],H:H))</f>
        <v>189</v>
      </c>
      <c r="H195" s="37">
        <v>53</v>
      </c>
      <c r="I195" s="40"/>
      <c r="J195" s="88">
        <f>IF(ISBLANK(I195),,VLOOKUP(I195,Classement_points[],2,FALSE)*Paramètres!$M$4)</f>
        <v>0</v>
      </c>
      <c r="K195" s="41"/>
      <c r="L195" s="88">
        <f>IF(ISBLANK(K195),,VLOOKUP(K195,Classement_points[],2,FALSE)*Paramètres!$M$5)</f>
        <v>0</v>
      </c>
      <c r="M195" s="42"/>
      <c r="N195" s="88">
        <f>IF(ISBLANK(M195),,VLOOKUP(M195,Classement_points[],2,FALSE)*Paramètres!$M$6)</f>
        <v>0</v>
      </c>
      <c r="O195" s="89">
        <f t="shared" si="5"/>
        <v>53</v>
      </c>
      <c r="P195" s="90">
        <f>COUNTA(Tableau4[[#This Row],[Points]],Tableau4[[#This Row],[Clt2]],Tableau4[[#This Row],[Clt4]],Tableau4[[#This Row],[Clt6]])</f>
        <v>1</v>
      </c>
    </row>
    <row r="196" spans="1:16" x14ac:dyDescent="0.35">
      <c r="A196" s="91">
        <f t="shared" si="4"/>
        <v>192</v>
      </c>
      <c r="B196" s="54" t="s">
        <v>916</v>
      </c>
      <c r="C196" s="54" t="s">
        <v>123</v>
      </c>
      <c r="D196" s="54" t="s">
        <v>915</v>
      </c>
      <c r="E196" s="54" t="s">
        <v>17</v>
      </c>
      <c r="F196" s="54" t="s">
        <v>714</v>
      </c>
      <c r="G196" s="92">
        <f>IF(ISBLANK(Tableau4[[#This Row],[Points]]),"",RANK(Tableau4[[#This Row],[Points]],H:H))</f>
        <v>189</v>
      </c>
      <c r="H196" s="37">
        <v>53</v>
      </c>
      <c r="I196" s="40"/>
      <c r="J196" s="88">
        <f>IF(ISBLANK(I196),,VLOOKUP(I196,Classement_points[],2,FALSE)*Paramètres!$M$4)</f>
        <v>0</v>
      </c>
      <c r="K196" s="41"/>
      <c r="L196" s="88">
        <f>IF(ISBLANK(K196),,VLOOKUP(K196,Classement_points[],2,FALSE)*Paramètres!$M$5)</f>
        <v>0</v>
      </c>
      <c r="M196" s="42"/>
      <c r="N196" s="88">
        <f>IF(ISBLANK(M196),,VLOOKUP(M196,Classement_points[],2,FALSE)*Paramètres!$M$6)</f>
        <v>0</v>
      </c>
      <c r="O196" s="89">
        <f t="shared" si="5"/>
        <v>53</v>
      </c>
      <c r="P196" s="90">
        <f>COUNTA(Tableau4[[#This Row],[Points]],Tableau4[[#This Row],[Clt2]],Tableau4[[#This Row],[Clt4]],Tableau4[[#This Row],[Clt6]])</f>
        <v>1</v>
      </c>
    </row>
    <row r="197" spans="1:16" x14ac:dyDescent="0.35">
      <c r="A197" s="91">
        <f t="shared" ref="A197:A260" si="6">RANK(O197,O:O)</f>
        <v>194</v>
      </c>
      <c r="B197" s="37" t="s">
        <v>4300</v>
      </c>
      <c r="C197" s="37" t="s">
        <v>2281</v>
      </c>
      <c r="D197" s="37" t="s">
        <v>4187</v>
      </c>
      <c r="E197" s="37" t="s">
        <v>4000</v>
      </c>
      <c r="F197" s="52" t="s">
        <v>2956</v>
      </c>
      <c r="G197" s="92">
        <f>IF(ISBLANK(Tableau4[[#This Row],[Points]]),"",RANK(Tableau4[[#This Row],[Points]],H:H))</f>
        <v>191</v>
      </c>
      <c r="H197" s="37">
        <v>52</v>
      </c>
      <c r="I197" s="40"/>
      <c r="J197" s="88">
        <f>IF(ISBLANK(I197),,VLOOKUP(I197,Classement_points[],2,FALSE)*Paramètres!$M$4)</f>
        <v>0</v>
      </c>
      <c r="K197" s="41"/>
      <c r="L197" s="88">
        <f>IF(ISBLANK(K197),,VLOOKUP(K197,Classement_points[],2,FALSE)*Paramètres!$M$5)</f>
        <v>0</v>
      </c>
      <c r="M197" s="42"/>
      <c r="N197" s="88">
        <f>IF(ISBLANK(M197),,VLOOKUP(M197,Classement_points[],2,FALSE)*Paramètres!$M$6)</f>
        <v>0</v>
      </c>
      <c r="O197" s="89">
        <f t="shared" ref="O197:O260" si="7">H197+J197+L197+N197</f>
        <v>52</v>
      </c>
      <c r="P197" s="90">
        <f>COUNTA(Tableau4[[#This Row],[Points]],Tableau4[[#This Row],[Clt2]],Tableau4[[#This Row],[Clt4]],Tableau4[[#This Row],[Clt6]])</f>
        <v>1</v>
      </c>
    </row>
    <row r="198" spans="1:16" x14ac:dyDescent="0.35">
      <c r="A198" s="91">
        <f t="shared" si="6"/>
        <v>194</v>
      </c>
      <c r="B198" s="37" t="s">
        <v>1890</v>
      </c>
      <c r="C198" s="37" t="s">
        <v>81</v>
      </c>
      <c r="D198" s="37" t="s">
        <v>1891</v>
      </c>
      <c r="E198" s="37" t="s">
        <v>709</v>
      </c>
      <c r="F198" s="52" t="s">
        <v>648</v>
      </c>
      <c r="G198" s="92">
        <f>IF(ISBLANK(Tableau4[[#This Row],[Points]]),"",RANK(Tableau4[[#This Row],[Points]],H:H))</f>
        <v>191</v>
      </c>
      <c r="H198" s="37">
        <v>52</v>
      </c>
      <c r="I198" s="40"/>
      <c r="J198" s="88">
        <f>IF(ISBLANK(I198),,VLOOKUP(I198,Classement_points[],2,FALSE)*Paramètres!$M$4)</f>
        <v>0</v>
      </c>
      <c r="K198" s="41"/>
      <c r="L198" s="88">
        <f>IF(ISBLANK(K198),,VLOOKUP(K198,Classement_points[],2,FALSE)*Paramètres!$M$5)</f>
        <v>0</v>
      </c>
      <c r="M198" s="42"/>
      <c r="N198" s="88">
        <f>IF(ISBLANK(M198),,VLOOKUP(M198,Classement_points[],2,FALSE)*Paramètres!$M$6)</f>
        <v>0</v>
      </c>
      <c r="O198" s="89">
        <f t="shared" si="7"/>
        <v>52</v>
      </c>
      <c r="P198" s="90">
        <f>COUNTA(Tableau4[[#This Row],[Points]],Tableau4[[#This Row],[Clt2]],Tableau4[[#This Row],[Clt4]],Tableau4[[#This Row],[Clt6]])</f>
        <v>1</v>
      </c>
    </row>
    <row r="199" spans="1:16" x14ac:dyDescent="0.35">
      <c r="A199" s="91">
        <f t="shared" si="6"/>
        <v>196</v>
      </c>
      <c r="B199" s="37" t="s">
        <v>3447</v>
      </c>
      <c r="C199" s="37" t="s">
        <v>3448</v>
      </c>
      <c r="D199" s="37" t="s">
        <v>3449</v>
      </c>
      <c r="E199" s="37" t="s">
        <v>2920</v>
      </c>
      <c r="F199" s="52" t="s">
        <v>2957</v>
      </c>
      <c r="G199" s="92">
        <f>IF(ISBLANK(Tableau4[[#This Row],[Points]]),"",RANK(Tableau4[[#This Row],[Points]],H:H))</f>
        <v>193</v>
      </c>
      <c r="H199" s="37">
        <v>51</v>
      </c>
      <c r="I199" s="40"/>
      <c r="J199" s="88">
        <f>IF(ISBLANK(I199),,VLOOKUP(I199,Classement_points[],2,FALSE)*Paramètres!$M$4)</f>
        <v>0</v>
      </c>
      <c r="K199" s="41"/>
      <c r="L199" s="88">
        <f>IF(ISBLANK(K199),,VLOOKUP(K199,Classement_points[],2,FALSE)*Paramètres!$M$5)</f>
        <v>0</v>
      </c>
      <c r="M199" s="42"/>
      <c r="N199" s="88">
        <f>IF(ISBLANK(M199),,VLOOKUP(M199,Classement_points[],2,FALSE)*Paramètres!$M$6)</f>
        <v>0</v>
      </c>
      <c r="O199" s="89">
        <f t="shared" si="7"/>
        <v>51</v>
      </c>
      <c r="P199" s="90">
        <f>COUNTA(Tableau4[[#This Row],[Points]],Tableau4[[#This Row],[Clt2]],Tableau4[[#This Row],[Clt4]],Tableau4[[#This Row],[Clt6]])</f>
        <v>1</v>
      </c>
    </row>
    <row r="200" spans="1:16" x14ac:dyDescent="0.35">
      <c r="A200" s="91">
        <f t="shared" si="6"/>
        <v>196</v>
      </c>
      <c r="B200" s="37" t="s">
        <v>4338</v>
      </c>
      <c r="C200" s="37" t="s">
        <v>952</v>
      </c>
      <c r="D200" s="37" t="s">
        <v>4339</v>
      </c>
      <c r="E200" s="37" t="s">
        <v>3947</v>
      </c>
      <c r="F200" s="52" t="s">
        <v>2956</v>
      </c>
      <c r="G200" s="92">
        <f>IF(ISBLANK(Tableau4[[#This Row],[Points]]),"",RANK(Tableau4[[#This Row],[Points]],H:H))</f>
        <v>193</v>
      </c>
      <c r="H200" s="37">
        <v>51</v>
      </c>
      <c r="I200" s="40"/>
      <c r="J200" s="88">
        <f>IF(ISBLANK(I200),,VLOOKUP(I200,Classement_points[],2,FALSE)*Paramètres!$M$4)</f>
        <v>0</v>
      </c>
      <c r="K200" s="41">
        <v>0</v>
      </c>
      <c r="L200" s="88">
        <f>IF(ISBLANK(K200),,VLOOKUP(K200,Classement_points[],2,FALSE)*Paramètres!$M$5)</f>
        <v>0</v>
      </c>
      <c r="M200" s="42"/>
      <c r="N200" s="88">
        <f>IF(ISBLANK(M200),,VLOOKUP(M200,Classement_points[],2,FALSE)*Paramètres!$M$6)</f>
        <v>0</v>
      </c>
      <c r="O200" s="89">
        <f t="shared" si="7"/>
        <v>51</v>
      </c>
      <c r="P200" s="90">
        <f>COUNTA(Tableau4[[#This Row],[Points]],Tableau4[[#This Row],[Clt2]],Tableau4[[#This Row],[Clt4]],Tableau4[[#This Row],[Clt6]])</f>
        <v>2</v>
      </c>
    </row>
    <row r="201" spans="1:16" x14ac:dyDescent="0.35">
      <c r="A201" s="91">
        <f t="shared" si="6"/>
        <v>196</v>
      </c>
      <c r="B201" s="37" t="s">
        <v>1808</v>
      </c>
      <c r="C201" s="37" t="s">
        <v>231</v>
      </c>
      <c r="D201" s="37" t="s">
        <v>1534</v>
      </c>
      <c r="E201" s="52" t="s">
        <v>702</v>
      </c>
      <c r="F201" s="52" t="s">
        <v>648</v>
      </c>
      <c r="G201" s="92">
        <f>IF(ISBLANK(Tableau4[[#This Row],[Points]]),"",RANK(Tableau4[[#This Row],[Points]],H:H))</f>
        <v>193</v>
      </c>
      <c r="H201" s="37">
        <v>51</v>
      </c>
      <c r="I201" s="40"/>
      <c r="J201" s="88">
        <f>IF(ISBLANK(I201),,VLOOKUP(I201,Classement_points[],2,FALSE)*Paramètres!$M$4)</f>
        <v>0</v>
      </c>
      <c r="K201" s="41"/>
      <c r="L201" s="88">
        <f>IF(ISBLANK(K201),,VLOOKUP(K201,Classement_points[],2,FALSE)*Paramètres!$M$5)</f>
        <v>0</v>
      </c>
      <c r="M201" s="42"/>
      <c r="N201" s="88">
        <f>IF(ISBLANK(M201),,VLOOKUP(M201,Classement_points[],2,FALSE)*Paramètres!$M$6)</f>
        <v>0</v>
      </c>
      <c r="O201" s="89">
        <f t="shared" si="7"/>
        <v>51</v>
      </c>
      <c r="P201" s="90">
        <f>COUNTA(Tableau4[[#This Row],[Points]],Tableau4[[#This Row],[Clt2]],Tableau4[[#This Row],[Clt4]],Tableau4[[#This Row],[Clt6]])</f>
        <v>1</v>
      </c>
    </row>
    <row r="202" spans="1:16" x14ac:dyDescent="0.35">
      <c r="A202" s="91">
        <f t="shared" si="6"/>
        <v>199</v>
      </c>
      <c r="B202" s="37" t="s">
        <v>4302</v>
      </c>
      <c r="C202" s="37" t="s">
        <v>257</v>
      </c>
      <c r="D202" s="37" t="s">
        <v>3978</v>
      </c>
      <c r="E202" s="37" t="s">
        <v>3963</v>
      </c>
      <c r="F202" s="52" t="s">
        <v>2956</v>
      </c>
      <c r="G202" s="92">
        <f>IF(ISBLANK(Tableau4[[#This Row],[Points]]),"",RANK(Tableau4[[#This Row],[Points]],H:H))</f>
        <v>196</v>
      </c>
      <c r="H202" s="37">
        <v>50</v>
      </c>
      <c r="I202" s="40"/>
      <c r="J202" s="88">
        <f>IF(ISBLANK(I202),,VLOOKUP(I202,Classement_points[],2,FALSE)*Paramètres!$M$4)</f>
        <v>0</v>
      </c>
      <c r="K202" s="41"/>
      <c r="L202" s="88">
        <f>IF(ISBLANK(K202),,VLOOKUP(K202,Classement_points[],2,FALSE)*Paramètres!$M$5)</f>
        <v>0</v>
      </c>
      <c r="M202" s="42"/>
      <c r="N202" s="88">
        <f>IF(ISBLANK(M202),,VLOOKUP(M202,Classement_points[],2,FALSE)*Paramètres!$M$6)</f>
        <v>0</v>
      </c>
      <c r="O202" s="89">
        <f t="shared" si="7"/>
        <v>50</v>
      </c>
      <c r="P202" s="90">
        <f>COUNTA(Tableau4[[#This Row],[Points]],Tableau4[[#This Row],[Clt2]],Tableau4[[#This Row],[Clt4]],Tableau4[[#This Row],[Clt6]])</f>
        <v>1</v>
      </c>
    </row>
    <row r="203" spans="1:16" x14ac:dyDescent="0.35">
      <c r="A203" s="91">
        <f t="shared" si="6"/>
        <v>199</v>
      </c>
      <c r="B203" s="37" t="s">
        <v>3475</v>
      </c>
      <c r="C203" s="37" t="s">
        <v>1695</v>
      </c>
      <c r="D203" s="37" t="s">
        <v>3476</v>
      </c>
      <c r="E203" s="37" t="s">
        <v>2927</v>
      </c>
      <c r="F203" s="52" t="s">
        <v>2957</v>
      </c>
      <c r="G203" s="92">
        <f>IF(ISBLANK(Tableau4[[#This Row],[Points]]),"",RANK(Tableau4[[#This Row],[Points]],H:H))</f>
        <v>196</v>
      </c>
      <c r="H203" s="37">
        <v>50</v>
      </c>
      <c r="I203" s="40"/>
      <c r="J203" s="88">
        <f>IF(ISBLANK(I203),,VLOOKUP(I203,Classement_points[],2,FALSE)*Paramètres!$M$4)</f>
        <v>0</v>
      </c>
      <c r="K203" s="41"/>
      <c r="L203" s="88">
        <f>IF(ISBLANK(K203),,VLOOKUP(K203,Classement_points[],2,FALSE)*Paramètres!$M$5)</f>
        <v>0</v>
      </c>
      <c r="M203" s="42"/>
      <c r="N203" s="88">
        <f>IF(ISBLANK(M203),,VLOOKUP(M203,Classement_points[],2,FALSE)*Paramètres!$M$6)</f>
        <v>0</v>
      </c>
      <c r="O203" s="89">
        <f t="shared" si="7"/>
        <v>50</v>
      </c>
      <c r="P203" s="90">
        <f>COUNTA(Tableau4[[#This Row],[Points]],Tableau4[[#This Row],[Clt2]],Tableau4[[#This Row],[Clt4]],Tableau4[[#This Row],[Clt6]])</f>
        <v>1</v>
      </c>
    </row>
    <row r="204" spans="1:16" x14ac:dyDescent="0.35">
      <c r="A204" s="91">
        <f t="shared" si="6"/>
        <v>201</v>
      </c>
      <c r="B204" s="37" t="s">
        <v>1713</v>
      </c>
      <c r="C204" s="37" t="s">
        <v>255</v>
      </c>
      <c r="D204" s="37" t="s">
        <v>1714</v>
      </c>
      <c r="E204" s="52" t="s">
        <v>708</v>
      </c>
      <c r="F204" s="52" t="s">
        <v>648</v>
      </c>
      <c r="G204" s="92">
        <f>IF(ISBLANK(Tableau4[[#This Row],[Points]]),"",RANK(Tableau4[[#This Row],[Points]],H:H))</f>
        <v>198</v>
      </c>
      <c r="H204" s="37">
        <v>49</v>
      </c>
      <c r="I204" s="40"/>
      <c r="J204" s="88">
        <f>IF(ISBLANK(I204),,VLOOKUP(I204,Classement_points[],2,FALSE)*Paramètres!$M$4)</f>
        <v>0</v>
      </c>
      <c r="K204" s="41"/>
      <c r="L204" s="88">
        <f>IF(ISBLANK(K204),,VLOOKUP(K204,Classement_points[],2,FALSE)*Paramètres!$M$5)</f>
        <v>0</v>
      </c>
      <c r="M204" s="42"/>
      <c r="N204" s="88">
        <f>IF(ISBLANK(M204),,VLOOKUP(M204,Classement_points[],2,FALSE)*Paramètres!$M$6)</f>
        <v>0</v>
      </c>
      <c r="O204" s="89">
        <f t="shared" si="7"/>
        <v>49</v>
      </c>
      <c r="P204" s="90">
        <f>COUNTA(Tableau4[[#This Row],[Points]],Tableau4[[#This Row],[Clt2]],Tableau4[[#This Row],[Clt4]],Tableau4[[#This Row],[Clt6]])</f>
        <v>1</v>
      </c>
    </row>
    <row r="205" spans="1:16" x14ac:dyDescent="0.35">
      <c r="A205" s="91">
        <f t="shared" si="6"/>
        <v>201</v>
      </c>
      <c r="B205" s="37" t="s">
        <v>1881</v>
      </c>
      <c r="C205" s="37" t="s">
        <v>311</v>
      </c>
      <c r="D205" s="37" t="s">
        <v>1882</v>
      </c>
      <c r="E205" s="37" t="s">
        <v>708</v>
      </c>
      <c r="F205" s="52" t="s">
        <v>648</v>
      </c>
      <c r="G205" s="92">
        <f>IF(ISBLANK(Tableau4[[#This Row],[Points]]),"",RANK(Tableau4[[#This Row],[Points]],H:H))</f>
        <v>198</v>
      </c>
      <c r="H205" s="37">
        <v>49</v>
      </c>
      <c r="I205" s="40"/>
      <c r="J205" s="88">
        <f>IF(ISBLANK(I205),,VLOOKUP(I205,Classement_points[],2,FALSE)*Paramètres!$M$4)</f>
        <v>0</v>
      </c>
      <c r="K205" s="41"/>
      <c r="L205" s="88">
        <f>IF(ISBLANK(K205),,VLOOKUP(K205,Classement_points[],2,FALSE)*Paramètres!$M$5)</f>
        <v>0</v>
      </c>
      <c r="M205" s="42"/>
      <c r="N205" s="88">
        <f>IF(ISBLANK(M205),,VLOOKUP(M205,Classement_points[],2,FALSE)*Paramètres!$M$6)</f>
        <v>0</v>
      </c>
      <c r="O205" s="89">
        <f t="shared" si="7"/>
        <v>49</v>
      </c>
      <c r="P205" s="90">
        <f>COUNTA(Tableau4[[#This Row],[Points]],Tableau4[[#This Row],[Clt2]],Tableau4[[#This Row],[Clt4]],Tableau4[[#This Row],[Clt6]])</f>
        <v>1</v>
      </c>
    </row>
    <row r="206" spans="1:16" x14ac:dyDescent="0.35">
      <c r="A206" s="91">
        <f t="shared" si="6"/>
        <v>203</v>
      </c>
      <c r="B206" s="37" t="s">
        <v>3479</v>
      </c>
      <c r="C206" s="37" t="s">
        <v>1850</v>
      </c>
      <c r="D206" s="37" t="s">
        <v>116</v>
      </c>
      <c r="E206" s="37" t="s">
        <v>2913</v>
      </c>
      <c r="F206" s="52" t="s">
        <v>2957</v>
      </c>
      <c r="G206" s="92">
        <f>IF(ISBLANK(Tableau4[[#This Row],[Points]]),"",RANK(Tableau4[[#This Row],[Points]],H:H))</f>
        <v>200</v>
      </c>
      <c r="H206" s="37">
        <v>45</v>
      </c>
      <c r="I206" s="40"/>
      <c r="J206" s="88">
        <f>IF(ISBLANK(I206),,VLOOKUP(I206,Classement_points[],2,FALSE)*Paramètres!$M$4)</f>
        <v>0</v>
      </c>
      <c r="K206" s="41"/>
      <c r="L206" s="88">
        <f>IF(ISBLANK(K206),,VLOOKUP(K206,Classement_points[],2,FALSE)*Paramètres!$M$5)</f>
        <v>0</v>
      </c>
      <c r="M206" s="42"/>
      <c r="N206" s="88">
        <f>IF(ISBLANK(M206),,VLOOKUP(M206,Classement_points[],2,FALSE)*Paramètres!$M$6)</f>
        <v>0</v>
      </c>
      <c r="O206" s="89">
        <f t="shared" si="7"/>
        <v>45</v>
      </c>
      <c r="P206" s="90">
        <f>COUNTA(Tableau4[[#This Row],[Points]],Tableau4[[#This Row],[Clt2]],Tableau4[[#This Row],[Clt4]],Tableau4[[#This Row],[Clt6]])</f>
        <v>1</v>
      </c>
    </row>
    <row r="207" spans="1:16" x14ac:dyDescent="0.35">
      <c r="A207" s="91">
        <f t="shared" si="6"/>
        <v>204</v>
      </c>
      <c r="B207" s="37" t="s">
        <v>4277</v>
      </c>
      <c r="C207" s="37" t="s">
        <v>1512</v>
      </c>
      <c r="D207" s="37" t="s">
        <v>4278</v>
      </c>
      <c r="E207" s="37" t="s">
        <v>3933</v>
      </c>
      <c r="F207" s="52" t="s">
        <v>2956</v>
      </c>
      <c r="G207" s="92">
        <f>IF(ISBLANK(Tableau4[[#This Row],[Points]]),"",RANK(Tableau4[[#This Row],[Points]],H:H))</f>
        <v>201</v>
      </c>
      <c r="H207" s="37">
        <v>43</v>
      </c>
      <c r="I207" s="40"/>
      <c r="J207" s="88">
        <f>IF(ISBLANK(I207),,VLOOKUP(I207,Classement_points[],2,FALSE)*Paramètres!$M$4)</f>
        <v>0</v>
      </c>
      <c r="K207" s="41"/>
      <c r="L207" s="88">
        <f>IF(ISBLANK(K207),,VLOOKUP(K207,Classement_points[],2,FALSE)*Paramètres!$M$5)</f>
        <v>0</v>
      </c>
      <c r="M207" s="42"/>
      <c r="N207" s="88">
        <f>IF(ISBLANK(M207),,VLOOKUP(M207,Classement_points[],2,FALSE)*Paramètres!$M$6)</f>
        <v>0</v>
      </c>
      <c r="O207" s="89">
        <f t="shared" si="7"/>
        <v>43</v>
      </c>
      <c r="P207" s="90">
        <f>COUNTA(Tableau4[[#This Row],[Points]],Tableau4[[#This Row],[Clt2]],Tableau4[[#This Row],[Clt4]],Tableau4[[#This Row],[Clt6]])</f>
        <v>1</v>
      </c>
    </row>
    <row r="208" spans="1:16" x14ac:dyDescent="0.35">
      <c r="A208" s="91">
        <f t="shared" si="6"/>
        <v>204</v>
      </c>
      <c r="B208" s="54" t="s">
        <v>982</v>
      </c>
      <c r="C208" s="54" t="s">
        <v>245</v>
      </c>
      <c r="D208" s="54" t="s">
        <v>390</v>
      </c>
      <c r="E208" s="54" t="s">
        <v>17</v>
      </c>
      <c r="F208" s="54" t="s">
        <v>714</v>
      </c>
      <c r="G208" s="92">
        <f>IF(ISBLANK(Tableau4[[#This Row],[Points]]),"",RANK(Tableau4[[#This Row],[Points]],H:H))</f>
        <v>201</v>
      </c>
      <c r="H208" s="37">
        <v>43</v>
      </c>
      <c r="I208" s="40"/>
      <c r="J208" s="88">
        <f>IF(ISBLANK(I208),,VLOOKUP(I208,Classement_points[],2,FALSE)*Paramètres!$M$4)</f>
        <v>0</v>
      </c>
      <c r="K208" s="41"/>
      <c r="L208" s="88">
        <f>IF(ISBLANK(K208),,VLOOKUP(K208,Classement_points[],2,FALSE)*Paramètres!$M$5)</f>
        <v>0</v>
      </c>
      <c r="M208" s="42"/>
      <c r="N208" s="88">
        <f>IF(ISBLANK(M208),,VLOOKUP(M208,Classement_points[],2,FALSE)*Paramètres!$M$6)</f>
        <v>0</v>
      </c>
      <c r="O208" s="89">
        <f t="shared" si="7"/>
        <v>43</v>
      </c>
      <c r="P208" s="90">
        <f>COUNTA(Tableau4[[#This Row],[Points]],Tableau4[[#This Row],[Clt2]],Tableau4[[#This Row],[Clt4]],Tableau4[[#This Row],[Clt6]])</f>
        <v>1</v>
      </c>
    </row>
    <row r="209" spans="1:16" x14ac:dyDescent="0.35">
      <c r="A209" s="91">
        <f t="shared" si="6"/>
        <v>204</v>
      </c>
      <c r="B209" s="37" t="s">
        <v>1832</v>
      </c>
      <c r="C209" s="37" t="s">
        <v>252</v>
      </c>
      <c r="D209" s="37" t="s">
        <v>1833</v>
      </c>
      <c r="E209" s="37" t="s">
        <v>701</v>
      </c>
      <c r="F209" s="52" t="s">
        <v>648</v>
      </c>
      <c r="G209" s="92">
        <f>IF(ISBLANK(Tableau4[[#This Row],[Points]]),"",RANK(Tableau4[[#This Row],[Points]],H:H))</f>
        <v>201</v>
      </c>
      <c r="H209" s="37">
        <v>43</v>
      </c>
      <c r="I209" s="40"/>
      <c r="J209" s="88">
        <f>IF(ISBLANK(I209),,VLOOKUP(I209,Classement_points[],2,FALSE)*Paramètres!$M$4)</f>
        <v>0</v>
      </c>
      <c r="K209" s="41"/>
      <c r="L209" s="88">
        <f>IF(ISBLANK(K209),,VLOOKUP(K209,Classement_points[],2,FALSE)*Paramètres!$M$5)</f>
        <v>0</v>
      </c>
      <c r="M209" s="42"/>
      <c r="N209" s="88">
        <f>IF(ISBLANK(M209),,VLOOKUP(M209,Classement_points[],2,FALSE)*Paramètres!$M$6)</f>
        <v>0</v>
      </c>
      <c r="O209" s="89">
        <f t="shared" si="7"/>
        <v>43</v>
      </c>
      <c r="P209" s="90">
        <f>COUNTA(Tableau4[[#This Row],[Points]],Tableau4[[#This Row],[Clt2]],Tableau4[[#This Row],[Clt4]],Tableau4[[#This Row],[Clt6]])</f>
        <v>1</v>
      </c>
    </row>
    <row r="210" spans="1:16" x14ac:dyDescent="0.35">
      <c r="A210" s="91">
        <f t="shared" si="6"/>
        <v>204</v>
      </c>
      <c r="B210" s="37" t="s">
        <v>1886</v>
      </c>
      <c r="C210" s="37" t="s">
        <v>71</v>
      </c>
      <c r="D210" s="37" t="s">
        <v>1887</v>
      </c>
      <c r="E210" s="37" t="s">
        <v>658</v>
      </c>
      <c r="F210" s="52" t="s">
        <v>648</v>
      </c>
      <c r="G210" s="92">
        <f>IF(ISBLANK(Tableau4[[#This Row],[Points]]),"",RANK(Tableau4[[#This Row],[Points]],H:H))</f>
        <v>201</v>
      </c>
      <c r="H210" s="37">
        <v>43</v>
      </c>
      <c r="I210" s="40"/>
      <c r="J210" s="88">
        <f>IF(ISBLANK(I210),,VLOOKUP(I210,Classement_points[],2,FALSE)*Paramètres!$M$4)</f>
        <v>0</v>
      </c>
      <c r="K210" s="41"/>
      <c r="L210" s="88">
        <f>IF(ISBLANK(K210),,VLOOKUP(K210,Classement_points[],2,FALSE)*Paramètres!$M$5)</f>
        <v>0</v>
      </c>
      <c r="M210" s="42"/>
      <c r="N210" s="88">
        <f>IF(ISBLANK(M210),,VLOOKUP(M210,Classement_points[],2,FALSE)*Paramètres!$M$6)</f>
        <v>0</v>
      </c>
      <c r="O210" s="89">
        <f t="shared" si="7"/>
        <v>43</v>
      </c>
      <c r="P210" s="90">
        <f>COUNTA(Tableau4[[#This Row],[Points]],Tableau4[[#This Row],[Clt2]],Tableau4[[#This Row],[Clt4]],Tableau4[[#This Row],[Clt6]])</f>
        <v>1</v>
      </c>
    </row>
    <row r="211" spans="1:16" x14ac:dyDescent="0.35">
      <c r="A211" s="91">
        <f t="shared" si="6"/>
        <v>208</v>
      </c>
      <c r="B211" s="37" t="s">
        <v>4416</v>
      </c>
      <c r="C211" s="37" t="s">
        <v>79</v>
      </c>
      <c r="D211" s="37" t="s">
        <v>4417</v>
      </c>
      <c r="E211" s="37" t="s">
        <v>3998</v>
      </c>
      <c r="F211" s="52" t="s">
        <v>2956</v>
      </c>
      <c r="G211" s="92">
        <f>IF(ISBLANK(Tableau4[[#This Row],[Points]]),"",RANK(Tableau4[[#This Row],[Points]],H:H))</f>
        <v>205</v>
      </c>
      <c r="H211" s="37">
        <v>42</v>
      </c>
      <c r="I211" s="40"/>
      <c r="J211" s="88">
        <f>IF(ISBLANK(I211),,VLOOKUP(I211,Classement_points[],2,FALSE)*Paramètres!$M$4)</f>
        <v>0</v>
      </c>
      <c r="K211" s="41"/>
      <c r="L211" s="88">
        <f>IF(ISBLANK(K211),,VLOOKUP(K211,Classement_points[],2,FALSE)*Paramètres!$M$5)</f>
        <v>0</v>
      </c>
      <c r="M211" s="42"/>
      <c r="N211" s="88">
        <f>IF(ISBLANK(M211),,VLOOKUP(M211,Classement_points[],2,FALSE)*Paramètres!$M$6)</f>
        <v>0</v>
      </c>
      <c r="O211" s="89">
        <f t="shared" si="7"/>
        <v>42</v>
      </c>
      <c r="P211" s="90">
        <f>COUNTA(Tableau4[[#This Row],[Points]],Tableau4[[#This Row],[Clt2]],Tableau4[[#This Row],[Clt4]],Tableau4[[#This Row],[Clt6]])</f>
        <v>1</v>
      </c>
    </row>
    <row r="212" spans="1:16" x14ac:dyDescent="0.35">
      <c r="A212" s="91">
        <f t="shared" si="6"/>
        <v>209</v>
      </c>
      <c r="B212" s="37" t="s">
        <v>4390</v>
      </c>
      <c r="C212" s="37" t="s">
        <v>4391</v>
      </c>
      <c r="D212" s="37" t="s">
        <v>4392</v>
      </c>
      <c r="E212" s="37" t="s">
        <v>3992</v>
      </c>
      <c r="F212" s="52" t="s">
        <v>2956</v>
      </c>
      <c r="G212" s="92">
        <f>IF(ISBLANK(Tableau4[[#This Row],[Points]]),"",RANK(Tableau4[[#This Row],[Points]],H:H))</f>
        <v>206</v>
      </c>
      <c r="H212" s="37">
        <v>41</v>
      </c>
      <c r="I212" s="40"/>
      <c r="J212" s="88">
        <f>IF(ISBLANK(I212),,VLOOKUP(I212,Classement_points[],2,FALSE)*Paramètres!$M$4)</f>
        <v>0</v>
      </c>
      <c r="K212" s="41">
        <v>0</v>
      </c>
      <c r="L212" s="88">
        <f>IF(ISBLANK(K212),,VLOOKUP(K212,Classement_points[],2,FALSE)*Paramètres!$M$5)</f>
        <v>0</v>
      </c>
      <c r="M212" s="42"/>
      <c r="N212" s="88">
        <f>IF(ISBLANK(M212),,VLOOKUP(M212,Classement_points[],2,FALSE)*Paramètres!$M$6)</f>
        <v>0</v>
      </c>
      <c r="O212" s="89">
        <f t="shared" si="7"/>
        <v>41</v>
      </c>
      <c r="P212" s="90">
        <f>COUNTA(Tableau4[[#This Row],[Points]],Tableau4[[#This Row],[Clt2]],Tableau4[[#This Row],[Clt4]],Tableau4[[#This Row],[Clt6]])</f>
        <v>2</v>
      </c>
    </row>
    <row r="213" spans="1:16" x14ac:dyDescent="0.35">
      <c r="A213" s="91">
        <f t="shared" si="6"/>
        <v>210</v>
      </c>
      <c r="B213" s="37" t="s">
        <v>4263</v>
      </c>
      <c r="C213" s="37" t="s">
        <v>2449</v>
      </c>
      <c r="D213" s="37" t="s">
        <v>4264</v>
      </c>
      <c r="E213" s="37" t="s">
        <v>4017</v>
      </c>
      <c r="F213" s="52" t="s">
        <v>2956</v>
      </c>
      <c r="G213" s="92" t="str">
        <f>IF(ISBLANK(Tableau4[[#This Row],[Points]]),"",RANK(Tableau4[[#This Row],[Points]],H:H))</f>
        <v/>
      </c>
      <c r="H213" s="37"/>
      <c r="I213" s="40">
        <v>18</v>
      </c>
      <c r="J213" s="88">
        <f>IF(ISBLANK(I213),,VLOOKUP(I213,Classement_points[],2,FALSE)*Paramètres!$M$4)</f>
        <v>39</v>
      </c>
      <c r="K213" s="41"/>
      <c r="L213" s="88">
        <f>IF(ISBLANK(K213),,VLOOKUP(K213,Classement_points[],2,FALSE)*Paramètres!$M$5)</f>
        <v>0</v>
      </c>
      <c r="M213" s="42"/>
      <c r="N213" s="88">
        <f>IF(ISBLANK(M213),,VLOOKUP(M213,Classement_points[],2,FALSE)*Paramètres!$M$6)</f>
        <v>0</v>
      </c>
      <c r="O213" s="89">
        <f t="shared" si="7"/>
        <v>39</v>
      </c>
      <c r="P213" s="90">
        <f>COUNTA(Tableau4[[#This Row],[Points]],Tableau4[[#This Row],[Clt2]],Tableau4[[#This Row],[Clt4]],Tableau4[[#This Row],[Clt6]])</f>
        <v>1</v>
      </c>
    </row>
    <row r="214" spans="1:16" x14ac:dyDescent="0.35">
      <c r="A214" s="91">
        <f t="shared" si="6"/>
        <v>211</v>
      </c>
      <c r="B214" s="37" t="s">
        <v>1745</v>
      </c>
      <c r="C214" s="37" t="s">
        <v>80</v>
      </c>
      <c r="D214" s="37" t="s">
        <v>1746</v>
      </c>
      <c r="E214" s="52" t="s">
        <v>708</v>
      </c>
      <c r="F214" s="52" t="s">
        <v>648</v>
      </c>
      <c r="G214" s="92" t="str">
        <f>IF(ISBLANK(Tableau4[[#This Row],[Points]]),"",RANK(Tableau4[[#This Row],[Points]],H:H))</f>
        <v/>
      </c>
      <c r="H214" s="37"/>
      <c r="I214" s="40">
        <v>32</v>
      </c>
      <c r="J214" s="88">
        <f>IF(ISBLANK(I214),,VLOOKUP(I214,Classement_points[],2,FALSE)*Paramètres!$M$4)</f>
        <v>18</v>
      </c>
      <c r="K214" s="41">
        <v>50</v>
      </c>
      <c r="L214" s="88">
        <f>IF(ISBLANK(K214),,VLOOKUP(K214,Classement_points[],2,FALSE)*Paramètres!$M$5)</f>
        <v>20</v>
      </c>
      <c r="M214" s="42"/>
      <c r="N214" s="88">
        <f>IF(ISBLANK(M214),,VLOOKUP(M214,Classement_points[],2,FALSE)*Paramètres!$M$6)</f>
        <v>0</v>
      </c>
      <c r="O214" s="89">
        <f t="shared" si="7"/>
        <v>38</v>
      </c>
      <c r="P214" s="90">
        <f>COUNTA(Tableau4[[#This Row],[Points]],Tableau4[[#This Row],[Clt2]],Tableau4[[#This Row],[Clt4]],Tableau4[[#This Row],[Clt6]])</f>
        <v>2</v>
      </c>
    </row>
    <row r="215" spans="1:16" x14ac:dyDescent="0.35">
      <c r="A215" s="91">
        <f t="shared" si="6"/>
        <v>212</v>
      </c>
      <c r="B215" s="37" t="s">
        <v>3461</v>
      </c>
      <c r="C215" s="37" t="s">
        <v>610</v>
      </c>
      <c r="D215" s="37" t="s">
        <v>3439</v>
      </c>
      <c r="E215" s="37" t="s">
        <v>2918</v>
      </c>
      <c r="F215" s="52" t="s">
        <v>2957</v>
      </c>
      <c r="G215" s="92">
        <f>IF(ISBLANK(Tableau4[[#This Row],[Points]]),"",RANK(Tableau4[[#This Row],[Points]],H:H))</f>
        <v>208</v>
      </c>
      <c r="H215" s="37">
        <v>35</v>
      </c>
      <c r="I215" s="40"/>
      <c r="J215" s="88">
        <f>IF(ISBLANK(I215),,VLOOKUP(I215,Classement_points[],2,FALSE)*Paramètres!$M$4)</f>
        <v>0</v>
      </c>
      <c r="K215" s="41"/>
      <c r="L215" s="88">
        <f>IF(ISBLANK(K215),,VLOOKUP(K215,Classement_points[],2,FALSE)*Paramètres!$M$5)</f>
        <v>0</v>
      </c>
      <c r="M215" s="42"/>
      <c r="N215" s="88">
        <f>IF(ISBLANK(M215),,VLOOKUP(M215,Classement_points[],2,FALSE)*Paramètres!$M$6)</f>
        <v>0</v>
      </c>
      <c r="O215" s="89">
        <f t="shared" si="7"/>
        <v>35</v>
      </c>
      <c r="P215" s="90">
        <f>COUNTA(Tableau4[[#This Row],[Points]],Tableau4[[#This Row],[Clt2]],Tableau4[[#This Row],[Clt4]],Tableau4[[#This Row],[Clt6]])</f>
        <v>1</v>
      </c>
    </row>
    <row r="216" spans="1:16" x14ac:dyDescent="0.35">
      <c r="A216" s="91">
        <f t="shared" si="6"/>
        <v>181</v>
      </c>
      <c r="B216" s="37" t="s">
        <v>3456</v>
      </c>
      <c r="C216" s="37" t="s">
        <v>3457</v>
      </c>
      <c r="D216" s="37" t="s">
        <v>3458</v>
      </c>
      <c r="E216" s="37" t="s">
        <v>2949</v>
      </c>
      <c r="F216" s="52" t="s">
        <v>2957</v>
      </c>
      <c r="G216" s="92" t="str">
        <f>IF(ISBLANK(Tableau4[[#This Row],[Points]]),"",RANK(Tableau4[[#This Row],[Points]],H:H))</f>
        <v/>
      </c>
      <c r="H216" s="37"/>
      <c r="I216" s="40">
        <v>55</v>
      </c>
      <c r="J216" s="88">
        <f>IF(ISBLANK(I216),,VLOOKUP(I216,Classement_points[],2,FALSE)*Paramètres!$M$4)</f>
        <v>15</v>
      </c>
      <c r="K216" s="41">
        <v>41</v>
      </c>
      <c r="L216" s="88">
        <f>IF(ISBLANK(K216),,VLOOKUP(K216,Classement_points[],2,FALSE)*Paramètres!$M$5)</f>
        <v>20</v>
      </c>
      <c r="M216" s="42">
        <v>24</v>
      </c>
      <c r="N216" s="88">
        <f>IF(ISBLANK(M216),,VLOOKUP(M216,Classement_points[],2,FALSE)*Paramètres!$M$6)</f>
        <v>30</v>
      </c>
      <c r="O216" s="89">
        <f t="shared" si="7"/>
        <v>65</v>
      </c>
      <c r="P216" s="90">
        <f>COUNTA(Tableau4[[#This Row],[Points]],Tableau4[[#This Row],[Clt2]],Tableau4[[#This Row],[Clt4]],Tableau4[[#This Row],[Clt6]])</f>
        <v>3</v>
      </c>
    </row>
    <row r="217" spans="1:16" x14ac:dyDescent="0.35">
      <c r="A217" s="91">
        <f t="shared" si="6"/>
        <v>212</v>
      </c>
      <c r="B217" s="37" t="s">
        <v>3490</v>
      </c>
      <c r="C217" s="37" t="s">
        <v>952</v>
      </c>
      <c r="D217" s="37" t="s">
        <v>3491</v>
      </c>
      <c r="E217" s="37" t="s">
        <v>2912</v>
      </c>
      <c r="F217" s="52" t="s">
        <v>2957</v>
      </c>
      <c r="G217" s="92" t="str">
        <f>IF(ISBLANK(Tableau4[[#This Row],[Points]]),"",RANK(Tableau4[[#This Row],[Points]],H:H))</f>
        <v/>
      </c>
      <c r="H217" s="37"/>
      <c r="I217" s="42">
        <v>59</v>
      </c>
      <c r="J217" s="88">
        <f>IF(ISBLANK(I217),,VLOOKUP(I217,Classement_points[],2,FALSE)*Paramètres!$M$4)</f>
        <v>15</v>
      </c>
      <c r="K217" s="41">
        <v>45</v>
      </c>
      <c r="L217" s="88">
        <f>IF(ISBLANK(K217),,VLOOKUP(K217,Classement_points[],2,FALSE)*Paramètres!$M$5)</f>
        <v>20</v>
      </c>
      <c r="M217" s="42"/>
      <c r="N217" s="88">
        <f>IF(ISBLANK(M217),,VLOOKUP(M217,Classement_points[],2,FALSE)*Paramètres!$M$6)</f>
        <v>0</v>
      </c>
      <c r="O217" s="89">
        <f t="shared" si="7"/>
        <v>35</v>
      </c>
      <c r="P217" s="90">
        <f>COUNTA(Tableau4[[#This Row],[Points]],Tableau4[[#This Row],[Clt2]],Tableau4[[#This Row],[Clt4]],Tableau4[[#This Row],[Clt6]])</f>
        <v>2</v>
      </c>
    </row>
    <row r="218" spans="1:16" x14ac:dyDescent="0.35">
      <c r="A218" s="91">
        <f t="shared" si="6"/>
        <v>212</v>
      </c>
      <c r="B218" s="54" t="s">
        <v>971</v>
      </c>
      <c r="C218" s="54" t="s">
        <v>237</v>
      </c>
      <c r="D218" s="54" t="s">
        <v>238</v>
      </c>
      <c r="E218" s="54" t="s">
        <v>380</v>
      </c>
      <c r="F218" s="54" t="s">
        <v>714</v>
      </c>
      <c r="G218" s="92" t="str">
        <f>IF(ISBLANK(Tableau4[[#This Row],[Points]]),"",RANK(Tableau4[[#This Row],[Points]],H:H))</f>
        <v/>
      </c>
      <c r="H218" s="37"/>
      <c r="I218" s="42">
        <v>75</v>
      </c>
      <c r="J218" s="88">
        <f>IF(ISBLANK(I218),,VLOOKUP(I218,Classement_points[],2,FALSE)*Paramètres!$M$4)</f>
        <v>15</v>
      </c>
      <c r="K218" s="41">
        <v>87</v>
      </c>
      <c r="L218" s="88">
        <f>IF(ISBLANK(K218),,VLOOKUP(K218,Classement_points[],2,FALSE)*Paramètres!$M$5)</f>
        <v>20</v>
      </c>
      <c r="M218" s="42"/>
      <c r="N218" s="88">
        <f>IF(ISBLANK(M218),,VLOOKUP(M218,Classement_points[],2,FALSE)*Paramètres!$M$6)</f>
        <v>0</v>
      </c>
      <c r="O218" s="89">
        <f t="shared" si="7"/>
        <v>35</v>
      </c>
      <c r="P218" s="90">
        <f>COUNTA(Tableau4[[#This Row],[Points]],Tableau4[[#This Row],[Clt2]],Tableau4[[#This Row],[Clt4]],Tableau4[[#This Row],[Clt6]])</f>
        <v>2</v>
      </c>
    </row>
    <row r="219" spans="1:16" x14ac:dyDescent="0.35">
      <c r="A219" s="91">
        <f t="shared" si="6"/>
        <v>212</v>
      </c>
      <c r="B219" s="37" t="s">
        <v>1812</v>
      </c>
      <c r="C219" s="37" t="s">
        <v>71</v>
      </c>
      <c r="D219" s="37" t="s">
        <v>1813</v>
      </c>
      <c r="E219" s="52" t="s">
        <v>704</v>
      </c>
      <c r="F219" s="52" t="s">
        <v>648</v>
      </c>
      <c r="G219" s="92" t="str">
        <f>IF(ISBLANK(Tableau4[[#This Row],[Points]]),"",RANK(Tableau4[[#This Row],[Points]],H:H))</f>
        <v/>
      </c>
      <c r="H219" s="37"/>
      <c r="I219" s="42">
        <v>84</v>
      </c>
      <c r="J219" s="88">
        <f>IF(ISBLANK(I219),,VLOOKUP(I219,Classement_points[],2,FALSE)*Paramètres!$M$4)</f>
        <v>15</v>
      </c>
      <c r="K219" s="41">
        <v>81</v>
      </c>
      <c r="L219" s="88">
        <f>IF(ISBLANK(K219),,VLOOKUP(K219,Classement_points[],2,FALSE)*Paramètres!$M$5)</f>
        <v>20</v>
      </c>
      <c r="M219" s="42"/>
      <c r="N219" s="88">
        <f>IF(ISBLANK(M219),,VLOOKUP(M219,Classement_points[],2,FALSE)*Paramètres!$M$6)</f>
        <v>0</v>
      </c>
      <c r="O219" s="89">
        <f t="shared" si="7"/>
        <v>35</v>
      </c>
      <c r="P219" s="90">
        <f>COUNTA(Tableau4[[#This Row],[Points]],Tableau4[[#This Row],[Clt2]],Tableau4[[#This Row],[Clt4]],Tableau4[[#This Row],[Clt6]])</f>
        <v>2</v>
      </c>
    </row>
    <row r="220" spans="1:16" x14ac:dyDescent="0.35">
      <c r="A220" s="91">
        <f t="shared" si="6"/>
        <v>212</v>
      </c>
      <c r="B220" s="37" t="s">
        <v>1883</v>
      </c>
      <c r="C220" s="37" t="s">
        <v>1884</v>
      </c>
      <c r="D220" s="37" t="s">
        <v>1885</v>
      </c>
      <c r="E220" s="37" t="s">
        <v>677</v>
      </c>
      <c r="F220" s="52" t="s">
        <v>648</v>
      </c>
      <c r="G220" s="92" t="str">
        <f>IF(ISBLANK(Tableau4[[#This Row],[Points]]),"",RANK(Tableau4[[#This Row],[Points]],H:H))</f>
        <v/>
      </c>
      <c r="H220" s="37"/>
      <c r="I220" s="42">
        <v>39</v>
      </c>
      <c r="J220" s="88">
        <f>IF(ISBLANK(I220),,VLOOKUP(I220,Classement_points[],2,FALSE)*Paramètres!$M$4)</f>
        <v>15</v>
      </c>
      <c r="K220" s="41">
        <v>62</v>
      </c>
      <c r="L220" s="88">
        <f>IF(ISBLANK(K220),,VLOOKUP(K220,Classement_points[],2,FALSE)*Paramètres!$M$5)</f>
        <v>20</v>
      </c>
      <c r="M220" s="42"/>
      <c r="N220" s="88">
        <f>IF(ISBLANK(M220),,VLOOKUP(M220,Classement_points[],2,FALSE)*Paramètres!$M$6)</f>
        <v>0</v>
      </c>
      <c r="O220" s="89">
        <f t="shared" si="7"/>
        <v>35</v>
      </c>
      <c r="P220" s="90">
        <f>COUNTA(Tableau4[[#This Row],[Points]],Tableau4[[#This Row],[Clt2]],Tableau4[[#This Row],[Clt4]],Tableau4[[#This Row],[Clt6]])</f>
        <v>2</v>
      </c>
    </row>
    <row r="221" spans="1:16" x14ac:dyDescent="0.35">
      <c r="A221" s="91">
        <f t="shared" si="6"/>
        <v>217</v>
      </c>
      <c r="B221" s="37" t="s">
        <v>1648</v>
      </c>
      <c r="C221" s="37" t="s">
        <v>804</v>
      </c>
      <c r="D221" s="37" t="s">
        <v>1649</v>
      </c>
      <c r="E221" s="52" t="s">
        <v>680</v>
      </c>
      <c r="F221" s="52" t="s">
        <v>648</v>
      </c>
      <c r="G221" s="92">
        <f>IF(ISBLANK(Tableau4[[#This Row],[Points]]),"",RANK(Tableau4[[#This Row],[Points]],H:H))</f>
        <v>209</v>
      </c>
      <c r="H221" s="37">
        <v>30</v>
      </c>
      <c r="I221" s="42"/>
      <c r="J221" s="88">
        <f>IF(ISBLANK(I221),,VLOOKUP(I221,Classement_points[],2,FALSE)*Paramètres!$M$4)</f>
        <v>0</v>
      </c>
      <c r="K221" s="41"/>
      <c r="L221" s="88">
        <f>IF(ISBLANK(K221),,VLOOKUP(K221,Classement_points[],2,FALSE)*Paramètres!$M$5)</f>
        <v>0</v>
      </c>
      <c r="M221" s="42"/>
      <c r="N221" s="88">
        <f>IF(ISBLANK(M221),,VLOOKUP(M221,Classement_points[],2,FALSE)*Paramètres!$M$6)</f>
        <v>0</v>
      </c>
      <c r="O221" s="89">
        <f t="shared" si="7"/>
        <v>30</v>
      </c>
      <c r="P221" s="90">
        <f>COUNTA(Tableau4[[#This Row],[Points]],Tableau4[[#This Row],[Clt2]],Tableau4[[#This Row],[Clt4]],Tableau4[[#This Row],[Clt6]])</f>
        <v>1</v>
      </c>
    </row>
    <row r="222" spans="1:16" x14ac:dyDescent="0.35">
      <c r="A222" s="91">
        <f t="shared" si="6"/>
        <v>219</v>
      </c>
      <c r="B222" s="37" t="s">
        <v>1755</v>
      </c>
      <c r="C222" s="37" t="s">
        <v>1756</v>
      </c>
      <c r="D222" s="37" t="s">
        <v>1757</v>
      </c>
      <c r="E222" s="52" t="s">
        <v>651</v>
      </c>
      <c r="F222" s="52" t="s">
        <v>648</v>
      </c>
      <c r="G222" s="92" t="str">
        <f>IF(ISBLANK(Tableau4[[#This Row],[Points]]),"",RANK(Tableau4[[#This Row],[Points]],H:H))</f>
        <v/>
      </c>
      <c r="H222" s="37"/>
      <c r="I222" s="42"/>
      <c r="J222" s="88">
        <f>IF(ISBLANK(I222),,VLOOKUP(I222,Classement_points[],2,FALSE)*Paramètres!$M$4)</f>
        <v>0</v>
      </c>
      <c r="K222" s="41">
        <v>51</v>
      </c>
      <c r="L222" s="88">
        <f>IF(ISBLANK(K222),,VLOOKUP(K222,Classement_points[],2,FALSE)*Paramètres!$M$5)</f>
        <v>20</v>
      </c>
      <c r="M222" s="42"/>
      <c r="N222" s="88">
        <f>IF(ISBLANK(M222),,VLOOKUP(M222,Classement_points[],2,FALSE)*Paramètres!$M$6)</f>
        <v>0</v>
      </c>
      <c r="O222" s="89">
        <f t="shared" si="7"/>
        <v>20</v>
      </c>
      <c r="P222" s="90">
        <f>COUNTA(Tableau4[[#This Row],[Points]],Tableau4[[#This Row],[Clt2]],Tableau4[[#This Row],[Clt4]],Tableau4[[#This Row],[Clt6]])</f>
        <v>1</v>
      </c>
    </row>
    <row r="223" spans="1:16" x14ac:dyDescent="0.35">
      <c r="A223" s="91">
        <f t="shared" si="6"/>
        <v>219</v>
      </c>
      <c r="B223" s="37" t="s">
        <v>4336</v>
      </c>
      <c r="C223" s="37" t="s">
        <v>3072</v>
      </c>
      <c r="D223" s="37" t="s">
        <v>4337</v>
      </c>
      <c r="E223" s="37" t="s">
        <v>4058</v>
      </c>
      <c r="F223" s="52" t="s">
        <v>2956</v>
      </c>
      <c r="G223" s="92" t="str">
        <f>IF(ISBLANK(Tableau4[[#This Row],[Points]]),"",RANK(Tableau4[[#This Row],[Points]],H:H))</f>
        <v/>
      </c>
      <c r="H223" s="37"/>
      <c r="I223" s="42"/>
      <c r="J223" s="88">
        <f>IF(ISBLANK(I223),,VLOOKUP(I223,Classement_points[],2,FALSE)*Paramètres!$M$4)</f>
        <v>0</v>
      </c>
      <c r="K223" s="41">
        <v>84</v>
      </c>
      <c r="L223" s="88">
        <f>IF(ISBLANK(K223),,VLOOKUP(K223,Classement_points[],2,FALSE)*Paramètres!$M$5)</f>
        <v>20</v>
      </c>
      <c r="M223" s="42"/>
      <c r="N223" s="88">
        <f>IF(ISBLANK(M223),,VLOOKUP(M223,Classement_points[],2,FALSE)*Paramètres!$M$6)</f>
        <v>0</v>
      </c>
      <c r="O223" s="89">
        <f t="shared" si="7"/>
        <v>20</v>
      </c>
      <c r="P223" s="90">
        <f>COUNTA(Tableau4[[#This Row],[Points]],Tableau4[[#This Row],[Clt2]],Tableau4[[#This Row],[Clt4]],Tableau4[[#This Row],[Clt6]])</f>
        <v>1</v>
      </c>
    </row>
    <row r="224" spans="1:16" x14ac:dyDescent="0.35">
      <c r="A224" s="91">
        <f t="shared" si="6"/>
        <v>219</v>
      </c>
      <c r="B224" s="54" t="s">
        <v>548</v>
      </c>
      <c r="C224" s="54" t="s">
        <v>25</v>
      </c>
      <c r="D224" s="54" t="s">
        <v>258</v>
      </c>
      <c r="E224" s="54" t="s">
        <v>398</v>
      </c>
      <c r="F224" s="54" t="s">
        <v>714</v>
      </c>
      <c r="G224" s="92" t="str">
        <f>IF(ISBLANK(Tableau4[[#This Row],[Points]]),"",RANK(Tableau4[[#This Row],[Points]],H:H))</f>
        <v/>
      </c>
      <c r="H224" s="37"/>
      <c r="I224" s="42"/>
      <c r="J224" s="88">
        <f>IF(ISBLANK(I224),,VLOOKUP(I224,Classement_points[],2,FALSE)*Paramètres!$M$4)</f>
        <v>0</v>
      </c>
      <c r="K224" s="41">
        <v>75</v>
      </c>
      <c r="L224" s="88">
        <f>IF(ISBLANK(K224),,VLOOKUP(K224,Classement_points[],2,FALSE)*Paramètres!$M$5)</f>
        <v>20</v>
      </c>
      <c r="M224" s="42"/>
      <c r="N224" s="88">
        <f>IF(ISBLANK(M224),,VLOOKUP(M224,Classement_points[],2,FALSE)*Paramètres!$M$6)</f>
        <v>0</v>
      </c>
      <c r="O224" s="89">
        <f t="shared" si="7"/>
        <v>20</v>
      </c>
      <c r="P224" s="90">
        <f>COUNTA(Tableau4[[#This Row],[Points]],Tableau4[[#This Row],[Clt2]],Tableau4[[#This Row],[Clt4]],Tableau4[[#This Row],[Clt6]])</f>
        <v>1</v>
      </c>
    </row>
    <row r="225" spans="1:16" x14ac:dyDescent="0.35">
      <c r="A225" s="91">
        <f t="shared" si="6"/>
        <v>222</v>
      </c>
      <c r="B225" s="54" t="s">
        <v>924</v>
      </c>
      <c r="C225" s="54" t="s">
        <v>923</v>
      </c>
      <c r="D225" s="54" t="s">
        <v>922</v>
      </c>
      <c r="E225" s="54" t="s">
        <v>17</v>
      </c>
      <c r="F225" s="54" t="s">
        <v>714</v>
      </c>
      <c r="G225" s="92">
        <f>IF(ISBLANK(Tableau4[[#This Row],[Points]]),"",RANK(Tableau4[[#This Row],[Points]],H:H))</f>
        <v>210</v>
      </c>
      <c r="H225" s="37">
        <v>17</v>
      </c>
      <c r="I225" s="42">
        <v>0</v>
      </c>
      <c r="J225" s="88">
        <f>IF(ISBLANK(I225),,VLOOKUP(I225,Classement_points[],2,FALSE)*Paramètres!$M$4)</f>
        <v>0</v>
      </c>
      <c r="K225" s="41"/>
      <c r="L225" s="88">
        <f>IF(ISBLANK(K225),,VLOOKUP(K225,Classement_points[],2,FALSE)*Paramètres!$M$5)</f>
        <v>0</v>
      </c>
      <c r="M225" s="42"/>
      <c r="N225" s="88">
        <f>IF(ISBLANK(M225),,VLOOKUP(M225,Classement_points[],2,FALSE)*Paramètres!$M$6)</f>
        <v>0</v>
      </c>
      <c r="O225" s="89">
        <f t="shared" si="7"/>
        <v>17</v>
      </c>
      <c r="P225" s="90">
        <f>COUNTA(Tableau4[[#This Row],[Points]],Tableau4[[#This Row],[Clt2]],Tableau4[[#This Row],[Clt4]],Tableau4[[#This Row],[Clt6]])</f>
        <v>2</v>
      </c>
    </row>
    <row r="226" spans="1:16" x14ac:dyDescent="0.35">
      <c r="A226" s="91">
        <f t="shared" si="6"/>
        <v>217</v>
      </c>
      <c r="B226" s="54" t="s">
        <v>961</v>
      </c>
      <c r="C226" s="54" t="s">
        <v>80</v>
      </c>
      <c r="D226" s="54" t="s">
        <v>960</v>
      </c>
      <c r="E226" s="54" t="s">
        <v>17</v>
      </c>
      <c r="F226" s="54" t="s">
        <v>714</v>
      </c>
      <c r="G226" s="92">
        <f>IF(ISBLANK(Tableau4[[#This Row],[Points]]),"",RANK(Tableau4[[#This Row],[Points]],H:H))</f>
        <v>211</v>
      </c>
      <c r="H226" s="37">
        <v>15</v>
      </c>
      <c r="I226" s="42"/>
      <c r="J226" s="88">
        <f>IF(ISBLANK(I226),,VLOOKUP(I226,Classement_points[],2,FALSE)*Paramètres!$M$4)</f>
        <v>0</v>
      </c>
      <c r="K226" s="41"/>
      <c r="L226" s="88">
        <f>IF(ISBLANK(K226),,VLOOKUP(K226,Classement_points[],2,FALSE)*Paramètres!$M$5)</f>
        <v>0</v>
      </c>
      <c r="M226" s="42">
        <v>68</v>
      </c>
      <c r="N226" s="88">
        <f>IF(ISBLANK(M226),,VLOOKUP(M226,Classement_points[],2,FALSE)*Paramètres!$M$6)</f>
        <v>15</v>
      </c>
      <c r="O226" s="89">
        <f t="shared" si="7"/>
        <v>30</v>
      </c>
      <c r="P226" s="90">
        <f>COUNTA(Tableau4[[#This Row],[Points]],Tableau4[[#This Row],[Clt2]],Tableau4[[#This Row],[Clt4]],Tableau4[[#This Row],[Clt6]])</f>
        <v>2</v>
      </c>
    </row>
    <row r="227" spans="1:16" x14ac:dyDescent="0.35">
      <c r="A227" s="91">
        <f t="shared" si="6"/>
        <v>223</v>
      </c>
      <c r="B227" s="37" t="s">
        <v>4290</v>
      </c>
      <c r="C227" s="37" t="s">
        <v>4291</v>
      </c>
      <c r="D227" s="37" t="s">
        <v>4292</v>
      </c>
      <c r="E227" s="37" t="s">
        <v>3960</v>
      </c>
      <c r="F227" s="52" t="s">
        <v>2956</v>
      </c>
      <c r="G227" s="92" t="str">
        <f>IF(ISBLANK(Tableau4[[#This Row],[Points]]),"",RANK(Tableau4[[#This Row],[Points]],H:H))</f>
        <v/>
      </c>
      <c r="H227" s="37"/>
      <c r="I227" s="42">
        <v>85</v>
      </c>
      <c r="J227" s="88">
        <f>IF(ISBLANK(I227),,VLOOKUP(I227,Classement_points[],2,FALSE)*Paramètres!$M$4)</f>
        <v>15</v>
      </c>
      <c r="K227" s="41"/>
      <c r="L227" s="88">
        <f>IF(ISBLANK(K227),,VLOOKUP(K227,Classement_points[],2,FALSE)*Paramètres!$M$5)</f>
        <v>0</v>
      </c>
      <c r="M227" s="42"/>
      <c r="N227" s="88">
        <f>IF(ISBLANK(M227),,VLOOKUP(M227,Classement_points[],2,FALSE)*Paramètres!$M$6)</f>
        <v>0</v>
      </c>
      <c r="O227" s="89">
        <f t="shared" si="7"/>
        <v>15</v>
      </c>
      <c r="P227" s="90">
        <f>COUNTA(Tableau4[[#This Row],[Points]],Tableau4[[#This Row],[Clt2]],Tableau4[[#This Row],[Clt4]],Tableau4[[#This Row],[Clt6]])</f>
        <v>1</v>
      </c>
    </row>
    <row r="228" spans="1:16" x14ac:dyDescent="0.35">
      <c r="A228" s="91">
        <f t="shared" si="6"/>
        <v>223</v>
      </c>
      <c r="B228" s="54" t="s">
        <v>534</v>
      </c>
      <c r="C228" s="54" t="s">
        <v>75</v>
      </c>
      <c r="D228" s="54" t="s">
        <v>535</v>
      </c>
      <c r="E228" s="54" t="s">
        <v>724</v>
      </c>
      <c r="F228" s="54" t="s">
        <v>714</v>
      </c>
      <c r="G228" s="92" t="str">
        <f>IF(ISBLANK(Tableau4[[#This Row],[Points]]),"",RANK(Tableau4[[#This Row],[Points]],H:H))</f>
        <v/>
      </c>
      <c r="H228" s="37"/>
      <c r="I228" s="42">
        <v>92</v>
      </c>
      <c r="J228" s="88">
        <f>IF(ISBLANK(I228),,VLOOKUP(I228,Classement_points[],2,FALSE)*Paramètres!$M$4)</f>
        <v>15</v>
      </c>
      <c r="K228" s="41"/>
      <c r="L228" s="88">
        <f>IF(ISBLANK(K228),,VLOOKUP(K228,Classement_points[],2,FALSE)*Paramètres!$M$5)</f>
        <v>0</v>
      </c>
      <c r="M228" s="42"/>
      <c r="N228" s="88">
        <f>IF(ISBLANK(M228),,VLOOKUP(M228,Classement_points[],2,FALSE)*Paramètres!$M$6)</f>
        <v>0</v>
      </c>
      <c r="O228" s="89">
        <f t="shared" si="7"/>
        <v>15</v>
      </c>
      <c r="P228" s="90">
        <f>COUNTA(Tableau4[[#This Row],[Points]],Tableau4[[#This Row],[Clt2]],Tableau4[[#This Row],[Clt4]],Tableau4[[#This Row],[Clt6]])</f>
        <v>1</v>
      </c>
    </row>
    <row r="229" spans="1:16" x14ac:dyDescent="0.35">
      <c r="A229" s="91">
        <f t="shared" si="6"/>
        <v>223</v>
      </c>
      <c r="B229" s="37" t="s">
        <v>4325</v>
      </c>
      <c r="C229" s="37" t="s">
        <v>4326</v>
      </c>
      <c r="D229" s="37" t="s">
        <v>1765</v>
      </c>
      <c r="E229" s="37" t="s">
        <v>3933</v>
      </c>
      <c r="F229" s="52" t="s">
        <v>2956</v>
      </c>
      <c r="G229" s="92" t="str">
        <f>IF(ISBLANK(Tableau4[[#This Row],[Points]]),"",RANK(Tableau4[[#This Row],[Points]],H:H))</f>
        <v/>
      </c>
      <c r="H229" s="37"/>
      <c r="I229" s="42">
        <v>50</v>
      </c>
      <c r="J229" s="88">
        <f>IF(ISBLANK(I229),,VLOOKUP(I229,Classement_points[],2,FALSE)*Paramètres!$M$4)</f>
        <v>15</v>
      </c>
      <c r="K229" s="41"/>
      <c r="L229" s="88">
        <f>IF(ISBLANK(K229),,VLOOKUP(K229,Classement_points[],2,FALSE)*Paramètres!$M$5)</f>
        <v>0</v>
      </c>
      <c r="M229" s="42"/>
      <c r="N229" s="88">
        <f>IF(ISBLANK(M229),,VLOOKUP(M229,Classement_points[],2,FALSE)*Paramètres!$M$6)</f>
        <v>0</v>
      </c>
      <c r="O229" s="89">
        <f t="shared" si="7"/>
        <v>15</v>
      </c>
      <c r="P229" s="90">
        <f>COUNTA(Tableau4[[#This Row],[Points]],Tableau4[[#This Row],[Clt2]],Tableau4[[#This Row],[Clt4]],Tableau4[[#This Row],[Clt6]])</f>
        <v>1</v>
      </c>
    </row>
    <row r="230" spans="1:16" x14ac:dyDescent="0.35">
      <c r="A230" s="91">
        <f t="shared" si="6"/>
        <v>223</v>
      </c>
      <c r="B230" s="54" t="s">
        <v>943</v>
      </c>
      <c r="C230" s="54" t="s">
        <v>123</v>
      </c>
      <c r="D230" s="54" t="s">
        <v>942</v>
      </c>
      <c r="E230" s="54" t="s">
        <v>359</v>
      </c>
      <c r="F230" s="54" t="s">
        <v>714</v>
      </c>
      <c r="G230" s="92" t="str">
        <f>IF(ISBLANK(Tableau4[[#This Row],[Points]]),"",RANK(Tableau4[[#This Row],[Points]],H:H))</f>
        <v/>
      </c>
      <c r="H230" s="37"/>
      <c r="I230" s="42">
        <v>89</v>
      </c>
      <c r="J230" s="88">
        <f>IF(ISBLANK(I230),,VLOOKUP(I230,Classement_points[],2,FALSE)*Paramètres!$M$4)</f>
        <v>15</v>
      </c>
      <c r="K230" s="41"/>
      <c r="L230" s="88">
        <f>IF(ISBLANK(K230),,VLOOKUP(K230,Classement_points[],2,FALSE)*Paramètres!$M$5)</f>
        <v>0</v>
      </c>
      <c r="M230" s="42"/>
      <c r="N230" s="88">
        <f>IF(ISBLANK(M230),,VLOOKUP(M230,Classement_points[],2,FALSE)*Paramètres!$M$6)</f>
        <v>0</v>
      </c>
      <c r="O230" s="89">
        <f t="shared" si="7"/>
        <v>15</v>
      </c>
      <c r="P230" s="90">
        <f>COUNTA(Tableau4[[#This Row],[Points]],Tableau4[[#This Row],[Clt2]],Tableau4[[#This Row],[Clt4]],Tableau4[[#This Row],[Clt6]])</f>
        <v>1</v>
      </c>
    </row>
    <row r="231" spans="1:16" x14ac:dyDescent="0.35">
      <c r="A231" s="91">
        <f t="shared" si="6"/>
        <v>228</v>
      </c>
      <c r="B231" s="37" t="s">
        <v>1642</v>
      </c>
      <c r="C231" s="37" t="s">
        <v>1643</v>
      </c>
      <c r="D231" s="37" t="s">
        <v>1644</v>
      </c>
      <c r="E231" s="52" t="s">
        <v>701</v>
      </c>
      <c r="F231" s="52" t="s">
        <v>648</v>
      </c>
      <c r="G231" s="92">
        <f>IF(ISBLANK(Tableau4[[#This Row],[Points]]),"",RANK(Tableau4[[#This Row],[Points]],H:H))</f>
        <v>212</v>
      </c>
      <c r="H231" s="37">
        <v>11</v>
      </c>
      <c r="I231" s="42"/>
      <c r="J231" s="88">
        <f>IF(ISBLANK(I231),,VLOOKUP(I231,Classement_points[],2,FALSE)*Paramètres!$M$4)</f>
        <v>0</v>
      </c>
      <c r="K231" s="41"/>
      <c r="L231" s="88">
        <f>IF(ISBLANK(K231),,VLOOKUP(K231,Classement_points[],2,FALSE)*Paramètres!$M$5)</f>
        <v>0</v>
      </c>
      <c r="M231" s="42"/>
      <c r="N231" s="88">
        <f>IF(ISBLANK(M231),,VLOOKUP(M231,Classement_points[],2,FALSE)*Paramètres!$M$6)</f>
        <v>0</v>
      </c>
      <c r="O231" s="89">
        <f t="shared" si="7"/>
        <v>11</v>
      </c>
      <c r="P231" s="90">
        <f>COUNTA(Tableau4[[#This Row],[Points]],Tableau4[[#This Row],[Clt2]],Tableau4[[#This Row],[Clt4]],Tableau4[[#This Row],[Clt6]])</f>
        <v>1</v>
      </c>
    </row>
    <row r="232" spans="1:16" x14ac:dyDescent="0.35">
      <c r="A232" s="91">
        <f t="shared" si="6"/>
        <v>229</v>
      </c>
      <c r="B232" s="37" t="s">
        <v>1618</v>
      </c>
      <c r="C232" s="37" t="s">
        <v>837</v>
      </c>
      <c r="D232" s="37" t="s">
        <v>1619</v>
      </c>
      <c r="E232" s="52" t="s">
        <v>685</v>
      </c>
      <c r="F232" s="52" t="s">
        <v>648</v>
      </c>
      <c r="G232" s="92" t="str">
        <f>IF(ISBLANK(Tableau4[[#This Row],[Points]]),"",RANK(Tableau4[[#This Row],[Points]],H:H))</f>
        <v/>
      </c>
      <c r="H232" s="37"/>
      <c r="I232" s="42"/>
      <c r="J232" s="88">
        <f>IF(ISBLANK(I232),,VLOOKUP(I232,Classement_points[],2,FALSE)*Paramètres!$M$4)</f>
        <v>0</v>
      </c>
      <c r="K232" s="41"/>
      <c r="L232" s="88">
        <f>IF(ISBLANK(K232),,VLOOKUP(K232,Classement_points[],2,FALSE)*Paramètres!$M$5)</f>
        <v>0</v>
      </c>
      <c r="M232" s="42"/>
      <c r="N232" s="88">
        <f>IF(ISBLANK(M232),,VLOOKUP(M232,Classement_points[],2,FALSE)*Paramètres!$M$6)</f>
        <v>0</v>
      </c>
      <c r="O232" s="89">
        <f t="shared" si="7"/>
        <v>0</v>
      </c>
      <c r="P232" s="90">
        <f>COUNTA(Tableau4[[#This Row],[Points]],Tableau4[[#This Row],[Clt2]],Tableau4[[#This Row],[Clt4]],Tableau4[[#This Row],[Clt6]])</f>
        <v>0</v>
      </c>
    </row>
    <row r="233" spans="1:16" x14ac:dyDescent="0.35">
      <c r="A233" s="91">
        <f t="shared" si="6"/>
        <v>229</v>
      </c>
      <c r="B233" s="37" t="s">
        <v>3467</v>
      </c>
      <c r="C233" s="37" t="s">
        <v>3468</v>
      </c>
      <c r="D233" s="37" t="s">
        <v>3469</v>
      </c>
      <c r="E233" s="37" t="s">
        <v>2925</v>
      </c>
      <c r="F233" s="52" t="s">
        <v>2957</v>
      </c>
      <c r="G233" s="92" t="str">
        <f>IF(ISBLANK(Tableau4[[#This Row],[Points]]),"",RANK(Tableau4[[#This Row],[Points]],H:H))</f>
        <v/>
      </c>
      <c r="H233" s="37"/>
      <c r="I233" s="42"/>
      <c r="J233" s="88">
        <f>IF(ISBLANK(I233),,VLOOKUP(I233,Classement_points[],2,FALSE)*Paramètres!$M$4)</f>
        <v>0</v>
      </c>
      <c r="K233" s="41"/>
      <c r="L233" s="88">
        <f>IF(ISBLANK(K233),,VLOOKUP(K233,Classement_points[],2,FALSE)*Paramètres!$M$5)</f>
        <v>0</v>
      </c>
      <c r="M233" s="42"/>
      <c r="N233" s="88">
        <f>IF(ISBLANK(M233),,VLOOKUP(M233,Classement_points[],2,FALSE)*Paramètres!$M$6)</f>
        <v>0</v>
      </c>
      <c r="O233" s="89">
        <f t="shared" si="7"/>
        <v>0</v>
      </c>
      <c r="P233" s="90">
        <f>COUNTA(Tableau4[[#This Row],[Points]],Tableau4[[#This Row],[Clt2]],Tableau4[[#This Row],[Clt4]],Tableau4[[#This Row],[Clt6]])</f>
        <v>0</v>
      </c>
    </row>
    <row r="234" spans="1:16" x14ac:dyDescent="0.35">
      <c r="A234" s="91">
        <f t="shared" si="6"/>
        <v>229</v>
      </c>
      <c r="B234" s="37" t="s">
        <v>3466</v>
      </c>
      <c r="C234" s="37" t="s">
        <v>248</v>
      </c>
      <c r="D234" s="37" t="s">
        <v>3031</v>
      </c>
      <c r="E234" s="37" t="s">
        <v>2941</v>
      </c>
      <c r="F234" s="52" t="s">
        <v>2957</v>
      </c>
      <c r="G234" s="92" t="str">
        <f>IF(ISBLANK(Tableau4[[#This Row],[Points]]),"",RANK(Tableau4[[#This Row],[Points]],H:H))</f>
        <v/>
      </c>
      <c r="H234" s="37"/>
      <c r="I234" s="42"/>
      <c r="J234" s="88">
        <f>IF(ISBLANK(I234),,VLOOKUP(I234,Classement_points[],2,FALSE)*Paramètres!$M$4)</f>
        <v>0</v>
      </c>
      <c r="K234" s="41"/>
      <c r="L234" s="88">
        <f>IF(ISBLANK(K234),,VLOOKUP(K234,Classement_points[],2,FALSE)*Paramètres!$M$5)</f>
        <v>0</v>
      </c>
      <c r="M234" s="42"/>
      <c r="N234" s="88">
        <f>IF(ISBLANK(M234),,VLOOKUP(M234,Classement_points[],2,FALSE)*Paramètres!$M$6)</f>
        <v>0</v>
      </c>
      <c r="O234" s="89">
        <f t="shared" si="7"/>
        <v>0</v>
      </c>
      <c r="P234" s="90">
        <f>COUNTA(Tableau4[[#This Row],[Points]],Tableau4[[#This Row],[Clt2]],Tableau4[[#This Row],[Clt4]],Tableau4[[#This Row],[Clt6]])</f>
        <v>0</v>
      </c>
    </row>
    <row r="235" spans="1:16" x14ac:dyDescent="0.35">
      <c r="A235" s="91">
        <f t="shared" si="6"/>
        <v>229</v>
      </c>
      <c r="B235" s="37" t="s">
        <v>1625</v>
      </c>
      <c r="C235" s="37" t="s">
        <v>271</v>
      </c>
      <c r="D235" s="37" t="s">
        <v>1626</v>
      </c>
      <c r="E235" s="52" t="s">
        <v>652</v>
      </c>
      <c r="F235" s="52" t="s">
        <v>648</v>
      </c>
      <c r="G235" s="92" t="str">
        <f>IF(ISBLANK(Tableau4[[#This Row],[Points]]),"",RANK(Tableau4[[#This Row],[Points]],H:H))</f>
        <v/>
      </c>
      <c r="H235" s="37"/>
      <c r="I235" s="42"/>
      <c r="J235" s="88">
        <f>IF(ISBLANK(I235),,VLOOKUP(I235,Classement_points[],2,FALSE)*Paramètres!$M$4)</f>
        <v>0</v>
      </c>
      <c r="K235" s="41"/>
      <c r="L235" s="88">
        <f>IF(ISBLANK(K235),,VLOOKUP(K235,Classement_points[],2,FALSE)*Paramètres!$M$5)</f>
        <v>0</v>
      </c>
      <c r="M235" s="42"/>
      <c r="N235" s="88">
        <f>IF(ISBLANK(M235),,VLOOKUP(M235,Classement_points[],2,FALSE)*Paramètres!$M$6)</f>
        <v>0</v>
      </c>
      <c r="O235" s="89">
        <f t="shared" si="7"/>
        <v>0</v>
      </c>
      <c r="P235" s="90">
        <f>COUNTA(Tableau4[[#This Row],[Points]],Tableau4[[#This Row],[Clt2]],Tableau4[[#This Row],[Clt4]],Tableau4[[#This Row],[Clt6]])</f>
        <v>0</v>
      </c>
    </row>
    <row r="236" spans="1:16" x14ac:dyDescent="0.35">
      <c r="A236" s="91">
        <f t="shared" si="6"/>
        <v>229</v>
      </c>
      <c r="B236" s="37" t="s">
        <v>3502</v>
      </c>
      <c r="C236" s="37" t="s">
        <v>10</v>
      </c>
      <c r="D236" s="37" t="s">
        <v>3503</v>
      </c>
      <c r="E236" s="37" t="s">
        <v>2939</v>
      </c>
      <c r="F236" s="52" t="s">
        <v>2957</v>
      </c>
      <c r="G236" s="92" t="str">
        <f>IF(ISBLANK(Tableau4[[#This Row],[Points]]),"",RANK(Tableau4[[#This Row],[Points]],H:H))</f>
        <v/>
      </c>
      <c r="H236" s="37"/>
      <c r="I236" s="42"/>
      <c r="J236" s="88">
        <f>IF(ISBLANK(I236),,VLOOKUP(I236,Classement_points[],2,FALSE)*Paramètres!$M$4)</f>
        <v>0</v>
      </c>
      <c r="K236" s="41"/>
      <c r="L236" s="88">
        <f>IF(ISBLANK(K236),,VLOOKUP(K236,Classement_points[],2,FALSE)*Paramètres!$M$5)</f>
        <v>0</v>
      </c>
      <c r="M236" s="42"/>
      <c r="N236" s="88">
        <f>IF(ISBLANK(M236),,VLOOKUP(M236,Classement_points[],2,FALSE)*Paramètres!$M$6)</f>
        <v>0</v>
      </c>
      <c r="O236" s="89">
        <f t="shared" si="7"/>
        <v>0</v>
      </c>
      <c r="P236" s="90">
        <f>COUNTA(Tableau4[[#This Row],[Points]],Tableau4[[#This Row],[Clt2]],Tableau4[[#This Row],[Clt4]],Tableau4[[#This Row],[Clt6]])</f>
        <v>0</v>
      </c>
    </row>
    <row r="237" spans="1:16" x14ac:dyDescent="0.35">
      <c r="A237" s="91">
        <f t="shared" si="6"/>
        <v>229</v>
      </c>
      <c r="B237" s="37" t="s">
        <v>4272</v>
      </c>
      <c r="C237" s="37" t="s">
        <v>2652</v>
      </c>
      <c r="D237" s="37" t="s">
        <v>4273</v>
      </c>
      <c r="E237" s="37" t="s">
        <v>3971</v>
      </c>
      <c r="F237" s="52" t="s">
        <v>2956</v>
      </c>
      <c r="G237" s="92" t="str">
        <f>IF(ISBLANK(Tableau4[[#This Row],[Points]]),"",RANK(Tableau4[[#This Row],[Points]],H:H))</f>
        <v/>
      </c>
      <c r="H237" s="37"/>
      <c r="I237" s="42"/>
      <c r="J237" s="88">
        <f>IF(ISBLANK(I237),,VLOOKUP(I237,Classement_points[],2,FALSE)*Paramètres!$M$4)</f>
        <v>0</v>
      </c>
      <c r="K237" s="41"/>
      <c r="L237" s="88">
        <f>IF(ISBLANK(K237),,VLOOKUP(K237,Classement_points[],2,FALSE)*Paramètres!$M$5)</f>
        <v>0</v>
      </c>
      <c r="M237" s="42"/>
      <c r="N237" s="88">
        <f>IF(ISBLANK(M237),,VLOOKUP(M237,Classement_points[],2,FALSE)*Paramètres!$M$6)</f>
        <v>0</v>
      </c>
      <c r="O237" s="89">
        <f t="shared" si="7"/>
        <v>0</v>
      </c>
      <c r="P237" s="90">
        <f>COUNTA(Tableau4[[#This Row],[Points]],Tableau4[[#This Row],[Clt2]],Tableau4[[#This Row],[Clt4]],Tableau4[[#This Row],[Clt6]])</f>
        <v>0</v>
      </c>
    </row>
    <row r="238" spans="1:16" x14ac:dyDescent="0.35">
      <c r="A238" s="91">
        <f t="shared" si="6"/>
        <v>229</v>
      </c>
      <c r="B238" s="37" t="s">
        <v>4274</v>
      </c>
      <c r="C238" s="37" t="s">
        <v>1771</v>
      </c>
      <c r="D238" s="37" t="s">
        <v>4275</v>
      </c>
      <c r="E238" s="37" t="s">
        <v>4276</v>
      </c>
      <c r="F238" s="52" t="s">
        <v>2956</v>
      </c>
      <c r="G238" s="92" t="str">
        <f>IF(ISBLANK(Tableau4[[#This Row],[Points]]),"",RANK(Tableau4[[#This Row],[Points]],H:H))</f>
        <v/>
      </c>
      <c r="H238" s="37"/>
      <c r="I238" s="42"/>
      <c r="J238" s="88">
        <f>IF(ISBLANK(I238),,VLOOKUP(I238,Classement_points[],2,FALSE)*Paramètres!$M$4)</f>
        <v>0</v>
      </c>
      <c r="K238" s="41"/>
      <c r="L238" s="88">
        <f>IF(ISBLANK(K238),,VLOOKUP(K238,Classement_points[],2,FALSE)*Paramètres!$M$5)</f>
        <v>0</v>
      </c>
      <c r="M238" s="42"/>
      <c r="N238" s="88">
        <f>IF(ISBLANK(M238),,VLOOKUP(M238,Classement_points[],2,FALSE)*Paramètres!$M$6)</f>
        <v>0</v>
      </c>
      <c r="O238" s="89">
        <f t="shared" si="7"/>
        <v>0</v>
      </c>
      <c r="P238" s="90">
        <f>COUNTA(Tableau4[[#This Row],[Points]],Tableau4[[#This Row],[Clt2]],Tableau4[[#This Row],[Clt4]],Tableau4[[#This Row],[Clt6]])</f>
        <v>0</v>
      </c>
    </row>
    <row r="239" spans="1:16" x14ac:dyDescent="0.35">
      <c r="A239" s="91">
        <f t="shared" si="6"/>
        <v>229</v>
      </c>
      <c r="B239" s="54" t="s">
        <v>991</v>
      </c>
      <c r="C239" s="54" t="s">
        <v>990</v>
      </c>
      <c r="D239" s="54" t="s">
        <v>989</v>
      </c>
      <c r="E239" s="54" t="s">
        <v>380</v>
      </c>
      <c r="F239" s="54" t="s">
        <v>714</v>
      </c>
      <c r="G239" s="92" t="str">
        <f>IF(ISBLANK(Tableau4[[#This Row],[Points]]),"",RANK(Tableau4[[#This Row],[Points]],H:H))</f>
        <v/>
      </c>
      <c r="H239" s="37"/>
      <c r="I239" s="42"/>
      <c r="J239" s="88">
        <f>IF(ISBLANK(I239),,VLOOKUP(I239,Classement_points[],2,FALSE)*Paramètres!$M$4)</f>
        <v>0</v>
      </c>
      <c r="K239" s="41"/>
      <c r="L239" s="88">
        <f>IF(ISBLANK(K239),,VLOOKUP(K239,Classement_points[],2,FALSE)*Paramètres!$M$5)</f>
        <v>0</v>
      </c>
      <c r="M239" s="42"/>
      <c r="N239" s="88">
        <f>IF(ISBLANK(M239),,VLOOKUP(M239,Classement_points[],2,FALSE)*Paramètres!$M$6)</f>
        <v>0</v>
      </c>
      <c r="O239" s="89">
        <f t="shared" si="7"/>
        <v>0</v>
      </c>
      <c r="P239" s="90">
        <f>COUNTA(Tableau4[[#This Row],[Points]],Tableau4[[#This Row],[Clt2]],Tableau4[[#This Row],[Clt4]],Tableau4[[#This Row],[Clt6]])</f>
        <v>0</v>
      </c>
    </row>
    <row r="240" spans="1:16" x14ac:dyDescent="0.35">
      <c r="A240" s="91">
        <f t="shared" si="6"/>
        <v>229</v>
      </c>
      <c r="B240" s="37" t="s">
        <v>3361</v>
      </c>
      <c r="C240" s="37" t="s">
        <v>837</v>
      </c>
      <c r="D240" s="37" t="s">
        <v>3362</v>
      </c>
      <c r="E240" s="37" t="s">
        <v>2949</v>
      </c>
      <c r="F240" s="52" t="s">
        <v>2957</v>
      </c>
      <c r="G240" s="92" t="str">
        <f>IF(ISBLANK(Tableau4[[#This Row],[Points]]),"",RANK(Tableau4[[#This Row],[Points]],H:H))</f>
        <v/>
      </c>
      <c r="H240" s="37"/>
      <c r="I240" s="42"/>
      <c r="J240" s="88">
        <f>IF(ISBLANK(I240),,VLOOKUP(I240,Classement_points[],2,FALSE)*Paramètres!$M$4)</f>
        <v>0</v>
      </c>
      <c r="K240" s="41"/>
      <c r="L240" s="88">
        <f>IF(ISBLANK(K240),,VLOOKUP(K240,Classement_points[],2,FALSE)*Paramètres!$M$5)</f>
        <v>0</v>
      </c>
      <c r="M240" s="42"/>
      <c r="N240" s="88">
        <f>IF(ISBLANK(M240),,VLOOKUP(M240,Classement_points[],2,FALSE)*Paramètres!$M$6)</f>
        <v>0</v>
      </c>
      <c r="O240" s="89">
        <f t="shared" si="7"/>
        <v>0</v>
      </c>
      <c r="P240" s="90">
        <f>COUNTA(Tableau4[[#This Row],[Points]],Tableau4[[#This Row],[Clt2]],Tableau4[[#This Row],[Clt4]],Tableau4[[#This Row],[Clt6]])</f>
        <v>0</v>
      </c>
    </row>
    <row r="241" spans="1:16" x14ac:dyDescent="0.35">
      <c r="A241" s="91">
        <f t="shared" si="6"/>
        <v>229</v>
      </c>
      <c r="B241" s="37" t="s">
        <v>1650</v>
      </c>
      <c r="C241" s="37" t="s">
        <v>1651</v>
      </c>
      <c r="D241" s="37" t="s">
        <v>1652</v>
      </c>
      <c r="E241" s="52" t="s">
        <v>677</v>
      </c>
      <c r="F241" s="52" t="s">
        <v>648</v>
      </c>
      <c r="G241" s="92" t="str">
        <f>IF(ISBLANK(Tableau4[[#This Row],[Points]]),"",RANK(Tableau4[[#This Row],[Points]],H:H))</f>
        <v/>
      </c>
      <c r="H241" s="37"/>
      <c r="I241" s="42"/>
      <c r="J241" s="88">
        <f>IF(ISBLANK(I241),,VLOOKUP(I241,Classement_points[],2,FALSE)*Paramètres!$M$4)</f>
        <v>0</v>
      </c>
      <c r="K241" s="41"/>
      <c r="L241" s="88">
        <f>IF(ISBLANK(K241),,VLOOKUP(K241,Classement_points[],2,FALSE)*Paramètres!$M$5)</f>
        <v>0</v>
      </c>
      <c r="M241" s="42"/>
      <c r="N241" s="88">
        <f>IF(ISBLANK(M241),,VLOOKUP(M241,Classement_points[],2,FALSE)*Paramètres!$M$6)</f>
        <v>0</v>
      </c>
      <c r="O241" s="89">
        <f t="shared" si="7"/>
        <v>0</v>
      </c>
      <c r="P241" s="90">
        <f>COUNTA(Tableau4[[#This Row],[Points]],Tableau4[[#This Row],[Clt2]],Tableau4[[#This Row],[Clt4]],Tableau4[[#This Row],[Clt6]])</f>
        <v>0</v>
      </c>
    </row>
    <row r="242" spans="1:16" x14ac:dyDescent="0.35">
      <c r="A242" s="91">
        <f t="shared" si="6"/>
        <v>229</v>
      </c>
      <c r="B242" s="37" t="s">
        <v>3499</v>
      </c>
      <c r="C242" s="37" t="s">
        <v>170</v>
      </c>
      <c r="D242" s="37" t="s">
        <v>3500</v>
      </c>
      <c r="E242" s="37" t="s">
        <v>2948</v>
      </c>
      <c r="F242" s="52" t="s">
        <v>2957</v>
      </c>
      <c r="G242" s="92" t="str">
        <f>IF(ISBLANK(Tableau4[[#This Row],[Points]]),"",RANK(Tableau4[[#This Row],[Points]],H:H))</f>
        <v/>
      </c>
      <c r="H242" s="37"/>
      <c r="I242" s="42"/>
      <c r="J242" s="88">
        <f>IF(ISBLANK(I242),,VLOOKUP(I242,Classement_points[],2,FALSE)*Paramètres!$M$4)</f>
        <v>0</v>
      </c>
      <c r="K242" s="41"/>
      <c r="L242" s="88">
        <f>IF(ISBLANK(K242),,VLOOKUP(K242,Classement_points[],2,FALSE)*Paramètres!$M$5)</f>
        <v>0</v>
      </c>
      <c r="M242" s="42"/>
      <c r="N242" s="88">
        <f>IF(ISBLANK(M242),,VLOOKUP(M242,Classement_points[],2,FALSE)*Paramètres!$M$6)</f>
        <v>0</v>
      </c>
      <c r="O242" s="89">
        <f t="shared" si="7"/>
        <v>0</v>
      </c>
      <c r="P242" s="90">
        <f>COUNTA(Tableau4[[#This Row],[Points]],Tableau4[[#This Row],[Clt2]],Tableau4[[#This Row],[Clt4]],Tableau4[[#This Row],[Clt6]])</f>
        <v>0</v>
      </c>
    </row>
    <row r="243" spans="1:16" x14ac:dyDescent="0.35">
      <c r="A243" s="91">
        <f t="shared" si="6"/>
        <v>229</v>
      </c>
      <c r="B243" s="37" t="s">
        <v>4281</v>
      </c>
      <c r="C243" s="37" t="s">
        <v>2300</v>
      </c>
      <c r="D243" s="37" t="s">
        <v>4282</v>
      </c>
      <c r="E243" s="37" t="s">
        <v>3943</v>
      </c>
      <c r="F243" s="52" t="s">
        <v>2956</v>
      </c>
      <c r="G243" s="92" t="str">
        <f>IF(ISBLANK(Tableau4[[#This Row],[Points]]),"",RANK(Tableau4[[#This Row],[Points]],H:H))</f>
        <v/>
      </c>
      <c r="H243" s="37"/>
      <c r="I243" s="42"/>
      <c r="J243" s="88">
        <f>IF(ISBLANK(I243),,VLOOKUP(I243,Classement_points[],2,FALSE)*Paramètres!$M$4)</f>
        <v>0</v>
      </c>
      <c r="K243" s="41"/>
      <c r="L243" s="88">
        <f>IF(ISBLANK(K243),,VLOOKUP(K243,Classement_points[],2,FALSE)*Paramètres!$M$5)</f>
        <v>0</v>
      </c>
      <c r="M243" s="42"/>
      <c r="N243" s="88">
        <f>IF(ISBLANK(M243),,VLOOKUP(M243,Classement_points[],2,FALSE)*Paramètres!$M$6)</f>
        <v>0</v>
      </c>
      <c r="O243" s="89">
        <f t="shared" si="7"/>
        <v>0</v>
      </c>
      <c r="P243" s="90">
        <f>COUNTA(Tableau4[[#This Row],[Points]],Tableau4[[#This Row],[Clt2]],Tableau4[[#This Row],[Clt4]],Tableau4[[#This Row],[Clt6]])</f>
        <v>0</v>
      </c>
    </row>
    <row r="244" spans="1:16" x14ac:dyDescent="0.35">
      <c r="A244" s="91">
        <f t="shared" si="6"/>
        <v>229</v>
      </c>
      <c r="B244" s="37" t="s">
        <v>1653</v>
      </c>
      <c r="C244" s="37" t="s">
        <v>837</v>
      </c>
      <c r="D244" s="37" t="s">
        <v>1654</v>
      </c>
      <c r="E244" s="52" t="s">
        <v>702</v>
      </c>
      <c r="F244" s="52" t="s">
        <v>648</v>
      </c>
      <c r="G244" s="92" t="str">
        <f>IF(ISBLANK(Tableau4[[#This Row],[Points]]),"",RANK(Tableau4[[#This Row],[Points]],H:H))</f>
        <v/>
      </c>
      <c r="H244" s="37"/>
      <c r="I244" s="42"/>
      <c r="J244" s="88">
        <f>IF(ISBLANK(I244),,VLOOKUP(I244,Classement_points[],2,FALSE)*Paramètres!$M$4)</f>
        <v>0</v>
      </c>
      <c r="K244" s="41"/>
      <c r="L244" s="88">
        <f>IF(ISBLANK(K244),,VLOOKUP(K244,Classement_points[],2,FALSE)*Paramètres!$M$5)</f>
        <v>0</v>
      </c>
      <c r="M244" s="42"/>
      <c r="N244" s="88">
        <f>IF(ISBLANK(M244),,VLOOKUP(M244,Classement_points[],2,FALSE)*Paramètres!$M$6)</f>
        <v>0</v>
      </c>
      <c r="O244" s="89">
        <f t="shared" si="7"/>
        <v>0</v>
      </c>
      <c r="P244" s="90">
        <f>COUNTA(Tableau4[[#This Row],[Points]],Tableau4[[#This Row],[Clt2]],Tableau4[[#This Row],[Clt4]],Tableau4[[#This Row],[Clt6]])</f>
        <v>0</v>
      </c>
    </row>
    <row r="245" spans="1:16" x14ac:dyDescent="0.35">
      <c r="A245" s="91">
        <f t="shared" si="6"/>
        <v>229</v>
      </c>
      <c r="B245" s="37" t="s">
        <v>3381</v>
      </c>
      <c r="C245" s="37" t="s">
        <v>2419</v>
      </c>
      <c r="D245" s="37" t="s">
        <v>3382</v>
      </c>
      <c r="E245" s="37" t="s">
        <v>2929</v>
      </c>
      <c r="F245" s="52" t="s">
        <v>2957</v>
      </c>
      <c r="G245" s="92" t="str">
        <f>IF(ISBLANK(Tableau4[[#This Row],[Points]]),"",RANK(Tableau4[[#This Row],[Points]],H:H))</f>
        <v/>
      </c>
      <c r="H245" s="37"/>
      <c r="I245" s="42"/>
      <c r="J245" s="88">
        <f>IF(ISBLANK(I245),,VLOOKUP(I245,Classement_points[],2,FALSE)*Paramètres!$M$4)</f>
        <v>0</v>
      </c>
      <c r="K245" s="41"/>
      <c r="L245" s="88">
        <f>IF(ISBLANK(K245),,VLOOKUP(K245,Classement_points[],2,FALSE)*Paramètres!$M$5)</f>
        <v>0</v>
      </c>
      <c r="M245" s="42"/>
      <c r="N245" s="88">
        <f>IF(ISBLANK(M245),,VLOOKUP(M245,Classement_points[],2,FALSE)*Paramètres!$M$6)</f>
        <v>0</v>
      </c>
      <c r="O245" s="89">
        <f t="shared" si="7"/>
        <v>0</v>
      </c>
      <c r="P245" s="90">
        <f>COUNTA(Tableau4[[#This Row],[Points]],Tableau4[[#This Row],[Clt2]],Tableau4[[#This Row],[Clt4]],Tableau4[[#This Row],[Clt6]])</f>
        <v>0</v>
      </c>
    </row>
    <row r="246" spans="1:16" x14ac:dyDescent="0.35">
      <c r="A246" s="91">
        <f t="shared" si="6"/>
        <v>229</v>
      </c>
      <c r="B246" s="37" t="s">
        <v>3379</v>
      </c>
      <c r="C246" s="37" t="s">
        <v>3185</v>
      </c>
      <c r="D246" s="37" t="s">
        <v>3380</v>
      </c>
      <c r="E246" s="37" t="s">
        <v>2925</v>
      </c>
      <c r="F246" s="52" t="s">
        <v>2957</v>
      </c>
      <c r="G246" s="92" t="str">
        <f>IF(ISBLANK(Tableau4[[#This Row],[Points]]),"",RANK(Tableau4[[#This Row],[Points]],H:H))</f>
        <v/>
      </c>
      <c r="H246" s="37"/>
      <c r="I246" s="42"/>
      <c r="J246" s="88">
        <f>IF(ISBLANK(I246),,VLOOKUP(I246,Classement_points[],2,FALSE)*Paramètres!$M$4)</f>
        <v>0</v>
      </c>
      <c r="K246" s="41"/>
      <c r="L246" s="88">
        <f>IF(ISBLANK(K246),,VLOOKUP(K246,Classement_points[],2,FALSE)*Paramètres!$M$5)</f>
        <v>0</v>
      </c>
      <c r="M246" s="42"/>
      <c r="N246" s="88">
        <f>IF(ISBLANK(M246),,VLOOKUP(M246,Classement_points[],2,FALSE)*Paramètres!$M$6)</f>
        <v>0</v>
      </c>
      <c r="O246" s="89">
        <f t="shared" si="7"/>
        <v>0</v>
      </c>
      <c r="P246" s="90">
        <f>COUNTA(Tableau4[[#This Row],[Points]],Tableau4[[#This Row],[Clt2]],Tableau4[[#This Row],[Clt4]],Tableau4[[#This Row],[Clt6]])</f>
        <v>0</v>
      </c>
    </row>
    <row r="247" spans="1:16" x14ac:dyDescent="0.35">
      <c r="A247" s="91">
        <f t="shared" si="6"/>
        <v>229</v>
      </c>
      <c r="B247" s="37" t="s">
        <v>3492</v>
      </c>
      <c r="C247" s="37" t="s">
        <v>299</v>
      </c>
      <c r="D247" s="37" t="s">
        <v>3223</v>
      </c>
      <c r="E247" s="37" t="s">
        <v>2939</v>
      </c>
      <c r="F247" s="52" t="s">
        <v>2957</v>
      </c>
      <c r="G247" s="92" t="str">
        <f>IF(ISBLANK(Tableau4[[#This Row],[Points]]),"",RANK(Tableau4[[#This Row],[Points]],H:H))</f>
        <v/>
      </c>
      <c r="H247" s="37"/>
      <c r="I247" s="42"/>
      <c r="J247" s="88">
        <f>IF(ISBLANK(I247),,VLOOKUP(I247,Classement_points[],2,FALSE)*Paramètres!$M$4)</f>
        <v>0</v>
      </c>
      <c r="K247" s="41"/>
      <c r="L247" s="88">
        <f>IF(ISBLANK(K247),,VLOOKUP(K247,Classement_points[],2,FALSE)*Paramètres!$M$5)</f>
        <v>0</v>
      </c>
      <c r="M247" s="42"/>
      <c r="N247" s="88">
        <f>IF(ISBLANK(M247),,VLOOKUP(M247,Classement_points[],2,FALSE)*Paramètres!$M$6)</f>
        <v>0</v>
      </c>
      <c r="O247" s="89">
        <f t="shared" si="7"/>
        <v>0</v>
      </c>
      <c r="P247" s="90">
        <f>COUNTA(Tableau4[[#This Row],[Points]],Tableau4[[#This Row],[Clt2]],Tableau4[[#This Row],[Clt4]],Tableau4[[#This Row],[Clt6]])</f>
        <v>0</v>
      </c>
    </row>
    <row r="248" spans="1:16" x14ac:dyDescent="0.35">
      <c r="A248" s="91">
        <f t="shared" si="6"/>
        <v>229</v>
      </c>
      <c r="B248" s="37" t="s">
        <v>4284</v>
      </c>
      <c r="C248" s="37" t="s">
        <v>4285</v>
      </c>
      <c r="D248" s="37" t="s">
        <v>4286</v>
      </c>
      <c r="E248" s="37" t="s">
        <v>4007</v>
      </c>
      <c r="F248" s="52" t="s">
        <v>2956</v>
      </c>
      <c r="G248" s="92" t="str">
        <f>IF(ISBLANK(Tableau4[[#This Row],[Points]]),"",RANK(Tableau4[[#This Row],[Points]],H:H))</f>
        <v/>
      </c>
      <c r="H248" s="37"/>
      <c r="I248" s="42"/>
      <c r="J248" s="88">
        <f>IF(ISBLANK(I248),,VLOOKUP(I248,Classement_points[],2,FALSE)*Paramètres!$M$4)</f>
        <v>0</v>
      </c>
      <c r="K248" s="41"/>
      <c r="L248" s="88">
        <f>IF(ISBLANK(K248),,VLOOKUP(K248,Classement_points[],2,FALSE)*Paramètres!$M$5)</f>
        <v>0</v>
      </c>
      <c r="M248" s="42"/>
      <c r="N248" s="88">
        <f>IF(ISBLANK(M248),,VLOOKUP(M248,Classement_points[],2,FALSE)*Paramètres!$M$6)</f>
        <v>0</v>
      </c>
      <c r="O248" s="89">
        <f t="shared" si="7"/>
        <v>0</v>
      </c>
      <c r="P248" s="90">
        <f>COUNTA(Tableau4[[#This Row],[Points]],Tableau4[[#This Row],[Clt2]],Tableau4[[#This Row],[Clt4]],Tableau4[[#This Row],[Clt6]])</f>
        <v>0</v>
      </c>
    </row>
    <row r="249" spans="1:16" x14ac:dyDescent="0.35">
      <c r="A249" s="91">
        <f t="shared" si="6"/>
        <v>229</v>
      </c>
      <c r="B249" s="37" t="s">
        <v>4287</v>
      </c>
      <c r="C249" s="37" t="s">
        <v>4288</v>
      </c>
      <c r="D249" s="37" t="s">
        <v>4289</v>
      </c>
      <c r="E249" s="37" t="s">
        <v>3936</v>
      </c>
      <c r="F249" s="52" t="s">
        <v>2956</v>
      </c>
      <c r="G249" s="92" t="str">
        <f>IF(ISBLANK(Tableau4[[#This Row],[Points]]),"",RANK(Tableau4[[#This Row],[Points]],H:H))</f>
        <v/>
      </c>
      <c r="H249" s="37"/>
      <c r="I249" s="42"/>
      <c r="J249" s="88">
        <f>IF(ISBLANK(I249),,VLOOKUP(I249,Classement_points[],2,FALSE)*Paramètres!$M$4)</f>
        <v>0</v>
      </c>
      <c r="K249" s="41"/>
      <c r="L249" s="88">
        <f>IF(ISBLANK(K249),,VLOOKUP(K249,Classement_points[],2,FALSE)*Paramètres!$M$5)</f>
        <v>0</v>
      </c>
      <c r="M249" s="42"/>
      <c r="N249" s="88">
        <f>IF(ISBLANK(M249),,VLOOKUP(M249,Classement_points[],2,FALSE)*Paramètres!$M$6)</f>
        <v>0</v>
      </c>
      <c r="O249" s="89">
        <f t="shared" si="7"/>
        <v>0</v>
      </c>
      <c r="P249" s="90">
        <f>COUNTA(Tableau4[[#This Row],[Points]],Tableau4[[#This Row],[Clt2]],Tableau4[[#This Row],[Clt4]],Tableau4[[#This Row],[Clt6]])</f>
        <v>0</v>
      </c>
    </row>
    <row r="250" spans="1:16" x14ac:dyDescent="0.35">
      <c r="A250" s="91">
        <f t="shared" si="6"/>
        <v>229</v>
      </c>
      <c r="B250" s="54" t="s">
        <v>985</v>
      </c>
      <c r="C250" s="54" t="s">
        <v>984</v>
      </c>
      <c r="D250" s="54" t="s">
        <v>983</v>
      </c>
      <c r="E250" s="54" t="s">
        <v>15</v>
      </c>
      <c r="F250" s="54" t="s">
        <v>714</v>
      </c>
      <c r="G250" s="92" t="str">
        <f>IF(ISBLANK(Tableau4[[#This Row],[Points]]),"",RANK(Tableau4[[#This Row],[Points]],H:H))</f>
        <v/>
      </c>
      <c r="H250" s="37"/>
      <c r="I250" s="42"/>
      <c r="J250" s="88">
        <f>IF(ISBLANK(I250),,VLOOKUP(I250,Classement_points[],2,FALSE)*Paramètres!$M$4)</f>
        <v>0</v>
      </c>
      <c r="K250" s="41"/>
      <c r="L250" s="88">
        <f>IF(ISBLANK(K250),,VLOOKUP(K250,Classement_points[],2,FALSE)*Paramètres!$M$5)</f>
        <v>0</v>
      </c>
      <c r="M250" s="42"/>
      <c r="N250" s="88">
        <f>IF(ISBLANK(M250),,VLOOKUP(M250,Classement_points[],2,FALSE)*Paramètres!$M$6)</f>
        <v>0</v>
      </c>
      <c r="O250" s="89">
        <f t="shared" si="7"/>
        <v>0</v>
      </c>
      <c r="P250" s="90">
        <f>COUNTA(Tableau4[[#This Row],[Points]],Tableau4[[#This Row],[Clt2]],Tableau4[[#This Row],[Clt4]],Tableau4[[#This Row],[Clt6]])</f>
        <v>0</v>
      </c>
    </row>
    <row r="251" spans="1:16" x14ac:dyDescent="0.35">
      <c r="A251" s="91">
        <f t="shared" si="6"/>
        <v>229</v>
      </c>
      <c r="B251" s="37" t="s">
        <v>3398</v>
      </c>
      <c r="C251" s="37" t="s">
        <v>2446</v>
      </c>
      <c r="D251" s="37" t="s">
        <v>3399</v>
      </c>
      <c r="E251" s="37" t="s">
        <v>2912</v>
      </c>
      <c r="F251" s="52" t="s">
        <v>2957</v>
      </c>
      <c r="G251" s="92" t="str">
        <f>IF(ISBLANK(Tableau4[[#This Row],[Points]]),"",RANK(Tableau4[[#This Row],[Points]],H:H))</f>
        <v/>
      </c>
      <c r="H251" s="37"/>
      <c r="I251" s="42"/>
      <c r="J251" s="88">
        <f>IF(ISBLANK(I251),,VLOOKUP(I251,Classement_points[],2,FALSE)*Paramètres!$M$4)</f>
        <v>0</v>
      </c>
      <c r="K251" s="41"/>
      <c r="L251" s="88">
        <f>IF(ISBLANK(K251),,VLOOKUP(K251,Classement_points[],2,FALSE)*Paramètres!$M$5)</f>
        <v>0</v>
      </c>
      <c r="M251" s="42"/>
      <c r="N251" s="88">
        <f>IF(ISBLANK(M251),,VLOOKUP(M251,Classement_points[],2,FALSE)*Paramètres!$M$6)</f>
        <v>0</v>
      </c>
      <c r="O251" s="89">
        <f t="shared" si="7"/>
        <v>0</v>
      </c>
      <c r="P251" s="90">
        <f>COUNTA(Tableau4[[#This Row],[Points]],Tableau4[[#This Row],[Clt2]],Tableau4[[#This Row],[Clt4]],Tableau4[[#This Row],[Clt6]])</f>
        <v>0</v>
      </c>
    </row>
    <row r="252" spans="1:16" x14ac:dyDescent="0.35">
      <c r="A252" s="91">
        <f t="shared" si="6"/>
        <v>229</v>
      </c>
      <c r="B252" s="37" t="s">
        <v>1665</v>
      </c>
      <c r="C252" s="37" t="s">
        <v>1666</v>
      </c>
      <c r="D252" s="37" t="s">
        <v>1667</v>
      </c>
      <c r="E252" s="52" t="s">
        <v>649</v>
      </c>
      <c r="F252" s="52" t="s">
        <v>648</v>
      </c>
      <c r="G252" s="92" t="str">
        <f>IF(ISBLANK(Tableau4[[#This Row],[Points]]),"",RANK(Tableau4[[#This Row],[Points]],H:H))</f>
        <v/>
      </c>
      <c r="H252" s="37"/>
      <c r="I252" s="42"/>
      <c r="J252" s="88">
        <f>IF(ISBLANK(I252),,VLOOKUP(I252,Classement_points[],2,FALSE)*Paramètres!$M$4)</f>
        <v>0</v>
      </c>
      <c r="K252" s="41"/>
      <c r="L252" s="88">
        <f>IF(ISBLANK(K252),,VLOOKUP(K252,Classement_points[],2,FALSE)*Paramètres!$M$5)</f>
        <v>0</v>
      </c>
      <c r="M252" s="42"/>
      <c r="N252" s="88">
        <f>IF(ISBLANK(M252),,VLOOKUP(M252,Classement_points[],2,FALSE)*Paramètres!$M$6)</f>
        <v>0</v>
      </c>
      <c r="O252" s="89">
        <f t="shared" si="7"/>
        <v>0</v>
      </c>
      <c r="P252" s="90">
        <f>COUNTA(Tableau4[[#This Row],[Points]],Tableau4[[#This Row],[Clt2]],Tableau4[[#This Row],[Clt4]],Tableau4[[#This Row],[Clt6]])</f>
        <v>0</v>
      </c>
    </row>
    <row r="253" spans="1:16" x14ac:dyDescent="0.35">
      <c r="A253" s="91">
        <f t="shared" si="6"/>
        <v>229</v>
      </c>
      <c r="B253" s="37" t="s">
        <v>1670</v>
      </c>
      <c r="C253" s="37" t="s">
        <v>1183</v>
      </c>
      <c r="D253" s="37" t="s">
        <v>1290</v>
      </c>
      <c r="E253" s="52" t="s">
        <v>685</v>
      </c>
      <c r="F253" s="52" t="s">
        <v>648</v>
      </c>
      <c r="G253" s="92" t="str">
        <f>IF(ISBLANK(Tableau4[[#This Row],[Points]]),"",RANK(Tableau4[[#This Row],[Points]],H:H))</f>
        <v/>
      </c>
      <c r="H253" s="37"/>
      <c r="I253" s="42"/>
      <c r="J253" s="88">
        <f>IF(ISBLANK(I253),,VLOOKUP(I253,Classement_points[],2,FALSE)*Paramètres!$M$4)</f>
        <v>0</v>
      </c>
      <c r="K253" s="41"/>
      <c r="L253" s="88">
        <f>IF(ISBLANK(K253),,VLOOKUP(K253,Classement_points[],2,FALSE)*Paramètres!$M$5)</f>
        <v>0</v>
      </c>
      <c r="M253" s="42"/>
      <c r="N253" s="88">
        <f>IF(ISBLANK(M253),,VLOOKUP(M253,Classement_points[],2,FALSE)*Paramètres!$M$6)</f>
        <v>0</v>
      </c>
      <c r="O253" s="89">
        <f t="shared" si="7"/>
        <v>0</v>
      </c>
      <c r="P253" s="90">
        <f>COUNTA(Tableau4[[#This Row],[Points]],Tableau4[[#This Row],[Clt2]],Tableau4[[#This Row],[Clt4]],Tableau4[[#This Row],[Clt6]])</f>
        <v>0</v>
      </c>
    </row>
    <row r="254" spans="1:16" x14ac:dyDescent="0.35">
      <c r="A254" s="91">
        <f t="shared" si="6"/>
        <v>229</v>
      </c>
      <c r="B254" s="37" t="s">
        <v>1671</v>
      </c>
      <c r="C254" s="37" t="s">
        <v>1672</v>
      </c>
      <c r="D254" s="37" t="s">
        <v>1673</v>
      </c>
      <c r="E254" s="52" t="s">
        <v>656</v>
      </c>
      <c r="F254" s="52" t="s">
        <v>648</v>
      </c>
      <c r="G254" s="92" t="str">
        <f>IF(ISBLANK(Tableau4[[#This Row],[Points]]),"",RANK(Tableau4[[#This Row],[Points]],H:H))</f>
        <v/>
      </c>
      <c r="H254" s="37"/>
      <c r="I254" s="42"/>
      <c r="J254" s="88">
        <f>IF(ISBLANK(I254),,VLOOKUP(I254,Classement_points[],2,FALSE)*Paramètres!$M$4)</f>
        <v>0</v>
      </c>
      <c r="K254" s="41"/>
      <c r="L254" s="88">
        <f>IF(ISBLANK(K254),,VLOOKUP(K254,Classement_points[],2,FALSE)*Paramètres!$M$5)</f>
        <v>0</v>
      </c>
      <c r="M254" s="42"/>
      <c r="N254" s="88">
        <f>IF(ISBLANK(M254),,VLOOKUP(M254,Classement_points[],2,FALSE)*Paramètres!$M$6)</f>
        <v>0</v>
      </c>
      <c r="O254" s="89">
        <f t="shared" si="7"/>
        <v>0</v>
      </c>
      <c r="P254" s="90">
        <f>COUNTA(Tableau4[[#This Row],[Points]],Tableau4[[#This Row],[Clt2]],Tableau4[[#This Row],[Clt4]],Tableau4[[#This Row],[Clt6]])</f>
        <v>0</v>
      </c>
    </row>
    <row r="255" spans="1:16" x14ac:dyDescent="0.35">
      <c r="A255" s="91">
        <f t="shared" si="6"/>
        <v>229</v>
      </c>
      <c r="B255" s="37" t="s">
        <v>3464</v>
      </c>
      <c r="C255" s="37" t="s">
        <v>493</v>
      </c>
      <c r="D255" s="37" t="s">
        <v>3465</v>
      </c>
      <c r="E255" s="37" t="s">
        <v>2913</v>
      </c>
      <c r="F255" s="52" t="s">
        <v>2957</v>
      </c>
      <c r="G255" s="92" t="str">
        <f>IF(ISBLANK(Tableau4[[#This Row],[Points]]),"",RANK(Tableau4[[#This Row],[Points]],H:H))</f>
        <v/>
      </c>
      <c r="H255" s="37"/>
      <c r="I255" s="42"/>
      <c r="J255" s="88">
        <f>IF(ISBLANK(I255),,VLOOKUP(I255,Classement_points[],2,FALSE)*Paramètres!$M$4)</f>
        <v>0</v>
      </c>
      <c r="K255" s="41"/>
      <c r="L255" s="88">
        <f>IF(ISBLANK(K255),,VLOOKUP(K255,Classement_points[],2,FALSE)*Paramètres!$M$5)</f>
        <v>0</v>
      </c>
      <c r="M255" s="42"/>
      <c r="N255" s="88">
        <f>IF(ISBLANK(M255),,VLOOKUP(M255,Classement_points[],2,FALSE)*Paramètres!$M$6)</f>
        <v>0</v>
      </c>
      <c r="O255" s="89">
        <f t="shared" si="7"/>
        <v>0</v>
      </c>
      <c r="P255" s="90">
        <f>COUNTA(Tableau4[[#This Row],[Points]],Tableau4[[#This Row],[Clt2]],Tableau4[[#This Row],[Clt4]],Tableau4[[#This Row],[Clt6]])</f>
        <v>0</v>
      </c>
    </row>
    <row r="256" spans="1:16" x14ac:dyDescent="0.35">
      <c r="A256" s="91">
        <f t="shared" si="6"/>
        <v>229</v>
      </c>
      <c r="B256" s="37" t="s">
        <v>3443</v>
      </c>
      <c r="C256" s="37" t="s">
        <v>170</v>
      </c>
      <c r="D256" s="37" t="s">
        <v>3298</v>
      </c>
      <c r="E256" s="37" t="s">
        <v>2913</v>
      </c>
      <c r="F256" s="52" t="s">
        <v>2957</v>
      </c>
      <c r="G256" s="92" t="str">
        <f>IF(ISBLANK(Tableau4[[#This Row],[Points]]),"",RANK(Tableau4[[#This Row],[Points]],H:H))</f>
        <v/>
      </c>
      <c r="H256" s="37"/>
      <c r="I256" s="42"/>
      <c r="J256" s="88">
        <f>IF(ISBLANK(I256),,VLOOKUP(I256,Classement_points[],2,FALSE)*Paramètres!$M$4)</f>
        <v>0</v>
      </c>
      <c r="K256" s="41"/>
      <c r="L256" s="88">
        <f>IF(ISBLANK(K256),,VLOOKUP(K256,Classement_points[],2,FALSE)*Paramètres!$M$5)</f>
        <v>0</v>
      </c>
      <c r="M256" s="42"/>
      <c r="N256" s="88">
        <f>IF(ISBLANK(M256),,VLOOKUP(M256,Classement_points[],2,FALSE)*Paramètres!$M$6)</f>
        <v>0</v>
      </c>
      <c r="O256" s="89">
        <f t="shared" si="7"/>
        <v>0</v>
      </c>
      <c r="P256" s="90">
        <f>COUNTA(Tableau4[[#This Row],[Points]],Tableau4[[#This Row],[Clt2]],Tableau4[[#This Row],[Clt4]],Tableau4[[#This Row],[Clt6]])</f>
        <v>0</v>
      </c>
    </row>
    <row r="257" spans="1:16" x14ac:dyDescent="0.35">
      <c r="A257" s="91">
        <f t="shared" si="6"/>
        <v>229</v>
      </c>
      <c r="B257" s="54" t="s">
        <v>977</v>
      </c>
      <c r="C257" s="54" t="s">
        <v>151</v>
      </c>
      <c r="D257" s="54" t="s">
        <v>234</v>
      </c>
      <c r="E257" s="54" t="s">
        <v>14</v>
      </c>
      <c r="F257" s="54" t="s">
        <v>714</v>
      </c>
      <c r="G257" s="92" t="str">
        <f>IF(ISBLANK(Tableau4[[#This Row],[Points]]),"",RANK(Tableau4[[#This Row],[Points]],H:H))</f>
        <v/>
      </c>
      <c r="H257" s="37"/>
      <c r="I257" s="42"/>
      <c r="J257" s="88">
        <f>IF(ISBLANK(I257),,VLOOKUP(I257,Classement_points[],2,FALSE)*Paramètres!$M$4)</f>
        <v>0</v>
      </c>
      <c r="K257" s="41"/>
      <c r="L257" s="88">
        <f>IF(ISBLANK(K257),,VLOOKUP(K257,Classement_points[],2,FALSE)*Paramètres!$M$5)</f>
        <v>0</v>
      </c>
      <c r="M257" s="42"/>
      <c r="N257" s="88">
        <f>IF(ISBLANK(M257),,VLOOKUP(M257,Classement_points[],2,FALSE)*Paramètres!$M$6)</f>
        <v>0</v>
      </c>
      <c r="O257" s="89">
        <f t="shared" si="7"/>
        <v>0</v>
      </c>
      <c r="P257" s="90">
        <f>COUNTA(Tableau4[[#This Row],[Points]],Tableau4[[#This Row],[Clt2]],Tableau4[[#This Row],[Clt4]],Tableau4[[#This Row],[Clt6]])</f>
        <v>0</v>
      </c>
    </row>
    <row r="258" spans="1:16" x14ac:dyDescent="0.35">
      <c r="A258" s="91">
        <f t="shared" si="6"/>
        <v>229</v>
      </c>
      <c r="B258" s="37" t="s">
        <v>3433</v>
      </c>
      <c r="C258" s="37" t="s">
        <v>3434</v>
      </c>
      <c r="D258" s="37" t="s">
        <v>3435</v>
      </c>
      <c r="E258" s="37" t="s">
        <v>2939</v>
      </c>
      <c r="F258" s="52" t="s">
        <v>2957</v>
      </c>
      <c r="G258" s="92" t="str">
        <f>IF(ISBLANK(Tableau4[[#This Row],[Points]]),"",RANK(Tableau4[[#This Row],[Points]],H:H))</f>
        <v/>
      </c>
      <c r="H258" s="37"/>
      <c r="I258" s="42"/>
      <c r="J258" s="88">
        <f>IF(ISBLANK(I258),,VLOOKUP(I258,Classement_points[],2,FALSE)*Paramètres!$M$4)</f>
        <v>0</v>
      </c>
      <c r="K258" s="41"/>
      <c r="L258" s="88">
        <f>IF(ISBLANK(K258),,VLOOKUP(K258,Classement_points[],2,FALSE)*Paramètres!$M$5)</f>
        <v>0</v>
      </c>
      <c r="M258" s="42"/>
      <c r="N258" s="88">
        <f>IF(ISBLANK(M258),,VLOOKUP(M258,Classement_points[],2,FALSE)*Paramètres!$M$6)</f>
        <v>0</v>
      </c>
      <c r="O258" s="89">
        <f t="shared" si="7"/>
        <v>0</v>
      </c>
      <c r="P258" s="90">
        <f>COUNTA(Tableau4[[#This Row],[Points]],Tableau4[[#This Row],[Clt2]],Tableau4[[#This Row],[Clt4]],Tableau4[[#This Row],[Clt6]])</f>
        <v>0</v>
      </c>
    </row>
    <row r="259" spans="1:16" x14ac:dyDescent="0.35">
      <c r="A259" s="91">
        <f t="shared" si="6"/>
        <v>223</v>
      </c>
      <c r="B259" s="54" t="s">
        <v>976</v>
      </c>
      <c r="C259" s="54" t="s">
        <v>53</v>
      </c>
      <c r="D259" s="54" t="s">
        <v>235</v>
      </c>
      <c r="E259" s="54" t="s">
        <v>41</v>
      </c>
      <c r="F259" s="54" t="s">
        <v>714</v>
      </c>
      <c r="G259" s="92" t="str">
        <f>IF(ISBLANK(Tableau4[[#This Row],[Points]]),"",RANK(Tableau4[[#This Row],[Points]],H:H))</f>
        <v/>
      </c>
      <c r="H259" s="37"/>
      <c r="I259" s="42"/>
      <c r="J259" s="88">
        <f>IF(ISBLANK(I259),,VLOOKUP(I259,Classement_points[],2,FALSE)*Paramètres!$M$4)</f>
        <v>0</v>
      </c>
      <c r="K259" s="41"/>
      <c r="L259" s="88">
        <f>IF(ISBLANK(K259),,VLOOKUP(K259,Classement_points[],2,FALSE)*Paramètres!$M$5)</f>
        <v>0</v>
      </c>
      <c r="M259" s="42">
        <v>64</v>
      </c>
      <c r="N259" s="88">
        <f>IF(ISBLANK(M259),,VLOOKUP(M259,Classement_points[],2,FALSE)*Paramètres!$M$6)</f>
        <v>15</v>
      </c>
      <c r="O259" s="89">
        <f t="shared" si="7"/>
        <v>15</v>
      </c>
      <c r="P259" s="90">
        <f>COUNTA(Tableau4[[#This Row],[Points]],Tableau4[[#This Row],[Clt2]],Tableau4[[#This Row],[Clt4]],Tableau4[[#This Row],[Clt6]])</f>
        <v>1</v>
      </c>
    </row>
    <row r="260" spans="1:16" x14ac:dyDescent="0.35">
      <c r="A260" s="91">
        <f t="shared" si="6"/>
        <v>229</v>
      </c>
      <c r="B260" s="37" t="s">
        <v>3424</v>
      </c>
      <c r="C260" s="37" t="s">
        <v>802</v>
      </c>
      <c r="D260" s="37" t="s">
        <v>3425</v>
      </c>
      <c r="E260" s="37" t="s">
        <v>2913</v>
      </c>
      <c r="F260" s="52" t="s">
        <v>2957</v>
      </c>
      <c r="G260" s="92" t="str">
        <f>IF(ISBLANK(Tableau4[[#This Row],[Points]]),"",RANK(Tableau4[[#This Row],[Points]],H:H))</f>
        <v/>
      </c>
      <c r="H260" s="37"/>
      <c r="I260" s="42"/>
      <c r="J260" s="88">
        <f>IF(ISBLANK(I260),,VLOOKUP(I260,Classement_points[],2,FALSE)*Paramètres!$M$4)</f>
        <v>0</v>
      </c>
      <c r="K260" s="41"/>
      <c r="L260" s="88">
        <f>IF(ISBLANK(K260),,VLOOKUP(K260,Classement_points[],2,FALSE)*Paramètres!$M$5)</f>
        <v>0</v>
      </c>
      <c r="M260" s="42"/>
      <c r="N260" s="88">
        <f>IF(ISBLANK(M260),,VLOOKUP(M260,Classement_points[],2,FALSE)*Paramètres!$M$6)</f>
        <v>0</v>
      </c>
      <c r="O260" s="89">
        <f t="shared" si="7"/>
        <v>0</v>
      </c>
      <c r="P260" s="90">
        <f>COUNTA(Tableau4[[#This Row],[Points]],Tableau4[[#This Row],[Clt2]],Tableau4[[#This Row],[Clt4]],Tableau4[[#This Row],[Clt6]])</f>
        <v>0</v>
      </c>
    </row>
    <row r="261" spans="1:16" x14ac:dyDescent="0.35">
      <c r="A261" s="91">
        <f t="shared" ref="A261:A324" si="8">RANK(O261,O:O)</f>
        <v>229</v>
      </c>
      <c r="B261" s="54" t="s">
        <v>533</v>
      </c>
      <c r="C261" s="54" t="s">
        <v>178</v>
      </c>
      <c r="D261" s="54" t="s">
        <v>340</v>
      </c>
      <c r="E261" s="54" t="s">
        <v>41</v>
      </c>
      <c r="F261" s="54" t="s">
        <v>714</v>
      </c>
      <c r="G261" s="92" t="str">
        <f>IF(ISBLANK(Tableau4[[#This Row],[Points]]),"",RANK(Tableau4[[#This Row],[Points]],H:H))</f>
        <v/>
      </c>
      <c r="H261" s="37"/>
      <c r="I261" s="42"/>
      <c r="J261" s="88">
        <f>IF(ISBLANK(I261),,VLOOKUP(I261,Classement_points[],2,FALSE)*Paramètres!$M$4)</f>
        <v>0</v>
      </c>
      <c r="K261" s="41"/>
      <c r="L261" s="88">
        <f>IF(ISBLANK(K261),,VLOOKUP(K261,Classement_points[],2,FALSE)*Paramètres!$M$5)</f>
        <v>0</v>
      </c>
      <c r="M261" s="42"/>
      <c r="N261" s="88">
        <f>IF(ISBLANK(M261),,VLOOKUP(M261,Classement_points[],2,FALSE)*Paramètres!$M$6)</f>
        <v>0</v>
      </c>
      <c r="O261" s="89">
        <f t="shared" ref="O261:O324" si="9">H261+J261+L261+N261</f>
        <v>0</v>
      </c>
      <c r="P261" s="90">
        <f>COUNTA(Tableau4[[#This Row],[Points]],Tableau4[[#This Row],[Clt2]],Tableau4[[#This Row],[Clt4]],Tableau4[[#This Row],[Clt6]])</f>
        <v>0</v>
      </c>
    </row>
    <row r="262" spans="1:16" x14ac:dyDescent="0.35">
      <c r="A262" s="91">
        <f t="shared" si="8"/>
        <v>229</v>
      </c>
      <c r="B262" s="54" t="s">
        <v>524</v>
      </c>
      <c r="C262" s="54" t="s">
        <v>294</v>
      </c>
      <c r="D262" s="54" t="s">
        <v>295</v>
      </c>
      <c r="E262" s="54" t="s">
        <v>161</v>
      </c>
      <c r="F262" s="54" t="s">
        <v>714</v>
      </c>
      <c r="G262" s="92" t="str">
        <f>IF(ISBLANK(Tableau4[[#This Row],[Points]]),"",RANK(Tableau4[[#This Row],[Points]],H:H))</f>
        <v/>
      </c>
      <c r="H262" s="37"/>
      <c r="I262" s="42"/>
      <c r="J262" s="88">
        <f>IF(ISBLANK(I262),,VLOOKUP(I262,Classement_points[],2,FALSE)*Paramètres!$M$4)</f>
        <v>0</v>
      </c>
      <c r="K262" s="41"/>
      <c r="L262" s="88">
        <f>IF(ISBLANK(K262),,VLOOKUP(K262,Classement_points[],2,FALSE)*Paramètres!$M$5)</f>
        <v>0</v>
      </c>
      <c r="M262" s="42"/>
      <c r="N262" s="88">
        <f>IF(ISBLANK(M262),,VLOOKUP(M262,Classement_points[],2,FALSE)*Paramètres!$M$6)</f>
        <v>0</v>
      </c>
      <c r="O262" s="89">
        <f t="shared" si="9"/>
        <v>0</v>
      </c>
      <c r="P262" s="90">
        <f>COUNTA(Tableau4[[#This Row],[Points]],Tableau4[[#This Row],[Clt2]],Tableau4[[#This Row],[Clt4]],Tableau4[[#This Row],[Clt6]])</f>
        <v>0</v>
      </c>
    </row>
    <row r="263" spans="1:16" x14ac:dyDescent="0.35">
      <c r="A263" s="91">
        <f t="shared" si="8"/>
        <v>229</v>
      </c>
      <c r="B263" s="37" t="s">
        <v>3396</v>
      </c>
      <c r="C263" s="37" t="s">
        <v>800</v>
      </c>
      <c r="D263" s="37" t="s">
        <v>3397</v>
      </c>
      <c r="E263" s="37" t="s">
        <v>2929</v>
      </c>
      <c r="F263" s="52" t="s">
        <v>2957</v>
      </c>
      <c r="G263" s="92" t="str">
        <f>IF(ISBLANK(Tableau4[[#This Row],[Points]]),"",RANK(Tableau4[[#This Row],[Points]],H:H))</f>
        <v/>
      </c>
      <c r="H263" s="37"/>
      <c r="I263" s="42"/>
      <c r="J263" s="88">
        <f>IF(ISBLANK(I263),,VLOOKUP(I263,Classement_points[],2,FALSE)*Paramètres!$M$4)</f>
        <v>0</v>
      </c>
      <c r="K263" s="41"/>
      <c r="L263" s="88">
        <f>IF(ISBLANK(K263),,VLOOKUP(K263,Classement_points[],2,FALSE)*Paramètres!$M$5)</f>
        <v>0</v>
      </c>
      <c r="M263" s="42"/>
      <c r="N263" s="88">
        <f>IF(ISBLANK(M263),,VLOOKUP(M263,Classement_points[],2,FALSE)*Paramètres!$M$6)</f>
        <v>0</v>
      </c>
      <c r="O263" s="89">
        <f t="shared" si="9"/>
        <v>0</v>
      </c>
      <c r="P263" s="90">
        <f>COUNTA(Tableau4[[#This Row],[Points]],Tableau4[[#This Row],[Clt2]],Tableau4[[#This Row],[Clt4]],Tableau4[[#This Row],[Clt6]])</f>
        <v>0</v>
      </c>
    </row>
    <row r="264" spans="1:16" x14ac:dyDescent="0.35">
      <c r="A264" s="91">
        <f t="shared" si="8"/>
        <v>229</v>
      </c>
      <c r="B264" s="54" t="s">
        <v>972</v>
      </c>
      <c r="C264" s="54" t="s">
        <v>58</v>
      </c>
      <c r="D264" s="54" t="s">
        <v>84</v>
      </c>
      <c r="E264" s="54" t="s">
        <v>41</v>
      </c>
      <c r="F264" s="54" t="s">
        <v>714</v>
      </c>
      <c r="G264" s="92" t="str">
        <f>IF(ISBLANK(Tableau4[[#This Row],[Points]]),"",RANK(Tableau4[[#This Row],[Points]],H:H))</f>
        <v/>
      </c>
      <c r="H264" s="37"/>
      <c r="I264" s="42"/>
      <c r="J264" s="88">
        <f>IF(ISBLANK(I264),,VLOOKUP(I264,Classement_points[],2,FALSE)*Paramètres!$M$4)</f>
        <v>0</v>
      </c>
      <c r="K264" s="41"/>
      <c r="L264" s="88">
        <f>IF(ISBLANK(K264),,VLOOKUP(K264,Classement_points[],2,FALSE)*Paramètres!$M$5)</f>
        <v>0</v>
      </c>
      <c r="M264" s="42"/>
      <c r="N264" s="88">
        <f>IF(ISBLANK(M264),,VLOOKUP(M264,Classement_points[],2,FALSE)*Paramètres!$M$6)</f>
        <v>0</v>
      </c>
      <c r="O264" s="89">
        <f t="shared" si="9"/>
        <v>0</v>
      </c>
      <c r="P264" s="90">
        <f>COUNTA(Tableau4[[#This Row],[Points]],Tableau4[[#This Row],[Clt2]],Tableau4[[#This Row],[Clt4]],Tableau4[[#This Row],[Clt6]])</f>
        <v>0</v>
      </c>
    </row>
    <row r="265" spans="1:16" x14ac:dyDescent="0.35">
      <c r="A265" s="91">
        <f t="shared" si="8"/>
        <v>229</v>
      </c>
      <c r="B265" s="37" t="s">
        <v>3452</v>
      </c>
      <c r="C265" s="37" t="s">
        <v>78</v>
      </c>
      <c r="D265" s="37" t="s">
        <v>3453</v>
      </c>
      <c r="E265" s="37" t="s">
        <v>2917</v>
      </c>
      <c r="F265" s="52" t="s">
        <v>2957</v>
      </c>
      <c r="G265" s="92" t="str">
        <f>IF(ISBLANK(Tableau4[[#This Row],[Points]]),"",RANK(Tableau4[[#This Row],[Points]],H:H))</f>
        <v/>
      </c>
      <c r="H265" s="37"/>
      <c r="I265" s="42"/>
      <c r="J265" s="88">
        <f>IF(ISBLANK(I265),,VLOOKUP(I265,Classement_points[],2,FALSE)*Paramètres!$M$4)</f>
        <v>0</v>
      </c>
      <c r="K265" s="41"/>
      <c r="L265" s="88">
        <f>IF(ISBLANK(K265),,VLOOKUP(K265,Classement_points[],2,FALSE)*Paramètres!$M$5)</f>
        <v>0</v>
      </c>
      <c r="M265" s="42"/>
      <c r="N265" s="88">
        <f>IF(ISBLANK(M265),,VLOOKUP(M265,Classement_points[],2,FALSE)*Paramètres!$M$6)</f>
        <v>0</v>
      </c>
      <c r="O265" s="89">
        <f t="shared" si="9"/>
        <v>0</v>
      </c>
      <c r="P265" s="90">
        <f>COUNTA(Tableau4[[#This Row],[Points]],Tableau4[[#This Row],[Clt2]],Tableau4[[#This Row],[Clt4]],Tableau4[[#This Row],[Clt6]])</f>
        <v>0</v>
      </c>
    </row>
    <row r="266" spans="1:16" x14ac:dyDescent="0.35">
      <c r="A266" s="91">
        <f t="shared" si="8"/>
        <v>229</v>
      </c>
      <c r="B266" s="37" t="s">
        <v>3438</v>
      </c>
      <c r="C266" s="37" t="s">
        <v>123</v>
      </c>
      <c r="D266" s="37" t="s">
        <v>3439</v>
      </c>
      <c r="E266" s="37" t="s">
        <v>2925</v>
      </c>
      <c r="F266" s="52" t="s">
        <v>2957</v>
      </c>
      <c r="G266" s="92" t="str">
        <f>IF(ISBLANK(Tableau4[[#This Row],[Points]]),"",RANK(Tableau4[[#This Row],[Points]],H:H))</f>
        <v/>
      </c>
      <c r="H266" s="37"/>
      <c r="I266" s="42"/>
      <c r="J266" s="88">
        <f>IF(ISBLANK(I266),,VLOOKUP(I266,Classement_points[],2,FALSE)*Paramètres!$M$4)</f>
        <v>0</v>
      </c>
      <c r="K266" s="41"/>
      <c r="L266" s="88">
        <f>IF(ISBLANK(K266),,VLOOKUP(K266,Classement_points[],2,FALSE)*Paramètres!$M$5)</f>
        <v>0</v>
      </c>
      <c r="M266" s="42"/>
      <c r="N266" s="88">
        <f>IF(ISBLANK(M266),,VLOOKUP(M266,Classement_points[],2,FALSE)*Paramètres!$M$6)</f>
        <v>0</v>
      </c>
      <c r="O266" s="89">
        <f t="shared" si="9"/>
        <v>0</v>
      </c>
      <c r="P266" s="90">
        <f>COUNTA(Tableau4[[#This Row],[Points]],Tableau4[[#This Row],[Clt2]],Tableau4[[#This Row],[Clt4]],Tableau4[[#This Row],[Clt6]])</f>
        <v>0</v>
      </c>
    </row>
    <row r="267" spans="1:16" x14ac:dyDescent="0.35">
      <c r="A267" s="91">
        <f t="shared" si="8"/>
        <v>229</v>
      </c>
      <c r="B267" s="37" t="s">
        <v>4303</v>
      </c>
      <c r="C267" s="37" t="s">
        <v>1127</v>
      </c>
      <c r="D267" s="37" t="s">
        <v>4304</v>
      </c>
      <c r="E267" s="37" t="s">
        <v>3933</v>
      </c>
      <c r="F267" s="52" t="s">
        <v>2956</v>
      </c>
      <c r="G267" s="92" t="str">
        <f>IF(ISBLANK(Tableau4[[#This Row],[Points]]),"",RANK(Tableau4[[#This Row],[Points]],H:H))</f>
        <v/>
      </c>
      <c r="H267" s="37"/>
      <c r="I267" s="42"/>
      <c r="J267" s="88">
        <f>IF(ISBLANK(I267),,VLOOKUP(I267,Classement_points[],2,FALSE)*Paramètres!$M$4)</f>
        <v>0</v>
      </c>
      <c r="K267" s="41"/>
      <c r="L267" s="88">
        <f>IF(ISBLANK(K267),,VLOOKUP(K267,Classement_points[],2,FALSE)*Paramètres!$M$5)</f>
        <v>0</v>
      </c>
      <c r="M267" s="42"/>
      <c r="N267" s="88">
        <f>IF(ISBLANK(M267),,VLOOKUP(M267,Classement_points[],2,FALSE)*Paramètres!$M$6)</f>
        <v>0</v>
      </c>
      <c r="O267" s="89">
        <f t="shared" si="9"/>
        <v>0</v>
      </c>
      <c r="P267" s="90">
        <f>COUNTA(Tableau4[[#This Row],[Points]],Tableau4[[#This Row],[Clt2]],Tableau4[[#This Row],[Clt4]],Tableau4[[#This Row],[Clt6]])</f>
        <v>0</v>
      </c>
    </row>
    <row r="268" spans="1:16" x14ac:dyDescent="0.35">
      <c r="A268" s="91">
        <f t="shared" si="8"/>
        <v>229</v>
      </c>
      <c r="B268" s="37" t="s">
        <v>1707</v>
      </c>
      <c r="C268" s="37" t="s">
        <v>47</v>
      </c>
      <c r="D268" s="37" t="s">
        <v>1708</v>
      </c>
      <c r="E268" s="52" t="s">
        <v>691</v>
      </c>
      <c r="F268" s="52" t="s">
        <v>648</v>
      </c>
      <c r="G268" s="92" t="str">
        <f>IF(ISBLANK(Tableau4[[#This Row],[Points]]),"",RANK(Tableau4[[#This Row],[Points]],H:H))</f>
        <v/>
      </c>
      <c r="H268" s="37"/>
      <c r="I268" s="42"/>
      <c r="J268" s="88">
        <f>IF(ISBLANK(I268),,VLOOKUP(I268,Classement_points[],2,FALSE)*Paramètres!$M$4)</f>
        <v>0</v>
      </c>
      <c r="K268" s="41"/>
      <c r="L268" s="88">
        <f>IF(ISBLANK(K268),,VLOOKUP(K268,Classement_points[],2,FALSE)*Paramètres!$M$5)</f>
        <v>0</v>
      </c>
      <c r="M268" s="42"/>
      <c r="N268" s="88">
        <f>IF(ISBLANK(M268),,VLOOKUP(M268,Classement_points[],2,FALSE)*Paramètres!$M$6)</f>
        <v>0</v>
      </c>
      <c r="O268" s="89">
        <f t="shared" si="9"/>
        <v>0</v>
      </c>
      <c r="P268" s="90">
        <f>COUNTA(Tableau4[[#This Row],[Points]],Tableau4[[#This Row],[Clt2]],Tableau4[[#This Row],[Clt4]],Tableau4[[#This Row],[Clt6]])</f>
        <v>0</v>
      </c>
    </row>
    <row r="269" spans="1:16" x14ac:dyDescent="0.35">
      <c r="A269" s="91">
        <f t="shared" si="8"/>
        <v>229</v>
      </c>
      <c r="B269" s="37" t="s">
        <v>1709</v>
      </c>
      <c r="C269" s="37" t="s">
        <v>1710</v>
      </c>
      <c r="D269" s="37" t="s">
        <v>1711</v>
      </c>
      <c r="E269" s="52" t="s">
        <v>679</v>
      </c>
      <c r="F269" s="52" t="s">
        <v>648</v>
      </c>
      <c r="G269" s="92" t="str">
        <f>IF(ISBLANK(Tableau4[[#This Row],[Points]]),"",RANK(Tableau4[[#This Row],[Points]],H:H))</f>
        <v/>
      </c>
      <c r="H269" s="37"/>
      <c r="I269" s="42"/>
      <c r="J269" s="88">
        <f>IF(ISBLANK(I269),,VLOOKUP(I269,Classement_points[],2,FALSE)*Paramètres!$M$4)</f>
        <v>0</v>
      </c>
      <c r="K269" s="41"/>
      <c r="L269" s="88">
        <f>IF(ISBLANK(K269),,VLOOKUP(K269,Classement_points[],2,FALSE)*Paramètres!$M$5)</f>
        <v>0</v>
      </c>
      <c r="M269" s="42"/>
      <c r="N269" s="88">
        <f>IF(ISBLANK(M269),,VLOOKUP(M269,Classement_points[],2,FALSE)*Paramètres!$M$6)</f>
        <v>0</v>
      </c>
      <c r="O269" s="89">
        <f t="shared" si="9"/>
        <v>0</v>
      </c>
      <c r="P269" s="90">
        <f>COUNTA(Tableau4[[#This Row],[Points]],Tableau4[[#This Row],[Clt2]],Tableau4[[#This Row],[Clt4]],Tableau4[[#This Row],[Clt6]])</f>
        <v>0</v>
      </c>
    </row>
    <row r="270" spans="1:16" x14ac:dyDescent="0.35">
      <c r="A270" s="91">
        <f t="shared" si="8"/>
        <v>229</v>
      </c>
      <c r="B270" s="37" t="s">
        <v>1715</v>
      </c>
      <c r="C270" s="37" t="s">
        <v>231</v>
      </c>
      <c r="D270" s="37" t="s">
        <v>1716</v>
      </c>
      <c r="E270" s="52" t="s">
        <v>679</v>
      </c>
      <c r="F270" s="52" t="s">
        <v>648</v>
      </c>
      <c r="G270" s="92" t="str">
        <f>IF(ISBLANK(Tableau4[[#This Row],[Points]]),"",RANK(Tableau4[[#This Row],[Points]],H:H))</f>
        <v/>
      </c>
      <c r="H270" s="37"/>
      <c r="I270" s="42"/>
      <c r="J270" s="88">
        <f>IF(ISBLANK(I270),,VLOOKUP(I270,Classement_points[],2,FALSE)*Paramètres!$M$4)</f>
        <v>0</v>
      </c>
      <c r="K270" s="41"/>
      <c r="L270" s="88">
        <f>IF(ISBLANK(K270),,VLOOKUP(K270,Classement_points[],2,FALSE)*Paramètres!$M$5)</f>
        <v>0</v>
      </c>
      <c r="M270" s="42"/>
      <c r="N270" s="88">
        <f>IF(ISBLANK(M270),,VLOOKUP(M270,Classement_points[],2,FALSE)*Paramètres!$M$6)</f>
        <v>0</v>
      </c>
      <c r="O270" s="89">
        <f t="shared" si="9"/>
        <v>0</v>
      </c>
      <c r="P270" s="90">
        <f>COUNTA(Tableau4[[#This Row],[Points]],Tableau4[[#This Row],[Clt2]],Tableau4[[#This Row],[Clt4]],Tableau4[[#This Row],[Clt6]])</f>
        <v>0</v>
      </c>
    </row>
    <row r="271" spans="1:16" x14ac:dyDescent="0.35">
      <c r="A271" s="91">
        <f t="shared" si="8"/>
        <v>229</v>
      </c>
      <c r="B271" s="37" t="s">
        <v>4310</v>
      </c>
      <c r="C271" s="37" t="s">
        <v>804</v>
      </c>
      <c r="D271" s="37" t="s">
        <v>4311</v>
      </c>
      <c r="E271" s="37" t="s">
        <v>4312</v>
      </c>
      <c r="F271" s="52" t="s">
        <v>2956</v>
      </c>
      <c r="G271" s="92" t="str">
        <f>IF(ISBLANK(Tableau4[[#This Row],[Points]]),"",RANK(Tableau4[[#This Row],[Points]],H:H))</f>
        <v/>
      </c>
      <c r="H271" s="37"/>
      <c r="I271" s="42"/>
      <c r="J271" s="88">
        <f>IF(ISBLANK(I271),,VLOOKUP(I271,Classement_points[],2,FALSE)*Paramètres!$M$4)</f>
        <v>0</v>
      </c>
      <c r="K271" s="41"/>
      <c r="L271" s="88">
        <f>IF(ISBLANK(K271),,VLOOKUP(K271,Classement_points[],2,FALSE)*Paramètres!$M$5)</f>
        <v>0</v>
      </c>
      <c r="M271" s="42"/>
      <c r="N271" s="88">
        <f>IF(ISBLANK(M271),,VLOOKUP(M271,Classement_points[],2,FALSE)*Paramètres!$M$6)</f>
        <v>0</v>
      </c>
      <c r="O271" s="89">
        <f t="shared" si="9"/>
        <v>0</v>
      </c>
      <c r="P271" s="90">
        <f>COUNTA(Tableau4[[#This Row],[Points]],Tableau4[[#This Row],[Clt2]],Tableau4[[#This Row],[Clt4]],Tableau4[[#This Row],[Clt6]])</f>
        <v>0</v>
      </c>
    </row>
    <row r="272" spans="1:16" x14ac:dyDescent="0.35">
      <c r="A272" s="91">
        <f t="shared" si="8"/>
        <v>229</v>
      </c>
      <c r="B272" s="37" t="s">
        <v>1720</v>
      </c>
      <c r="C272" s="37" t="s">
        <v>76</v>
      </c>
      <c r="D272" s="37" t="s">
        <v>1721</v>
      </c>
      <c r="E272" s="52" t="s">
        <v>677</v>
      </c>
      <c r="F272" s="52" t="s">
        <v>648</v>
      </c>
      <c r="G272" s="92" t="str">
        <f>IF(ISBLANK(Tableau4[[#This Row],[Points]]),"",RANK(Tableau4[[#This Row],[Points]],H:H))</f>
        <v/>
      </c>
      <c r="H272" s="37"/>
      <c r="I272" s="42"/>
      <c r="J272" s="88">
        <f>IF(ISBLANK(I272),,VLOOKUP(I272,Classement_points[],2,FALSE)*Paramètres!$M$4)</f>
        <v>0</v>
      </c>
      <c r="K272" s="41"/>
      <c r="L272" s="88">
        <f>IF(ISBLANK(K272),,VLOOKUP(K272,Classement_points[],2,FALSE)*Paramètres!$M$5)</f>
        <v>0</v>
      </c>
      <c r="M272" s="42"/>
      <c r="N272" s="88">
        <f>IF(ISBLANK(M272),,VLOOKUP(M272,Classement_points[],2,FALSE)*Paramètres!$M$6)</f>
        <v>0</v>
      </c>
      <c r="O272" s="89">
        <f t="shared" si="9"/>
        <v>0</v>
      </c>
      <c r="P272" s="90">
        <f>COUNTA(Tableau4[[#This Row],[Points]],Tableau4[[#This Row],[Clt2]],Tableau4[[#This Row],[Clt4]],Tableau4[[#This Row],[Clt6]])</f>
        <v>0</v>
      </c>
    </row>
    <row r="273" spans="1:16" x14ac:dyDescent="0.35">
      <c r="A273" s="91">
        <f t="shared" si="8"/>
        <v>229</v>
      </c>
      <c r="B273" s="37" t="s">
        <v>3367</v>
      </c>
      <c r="C273" s="37" t="s">
        <v>553</v>
      </c>
      <c r="D273" s="37" t="s">
        <v>3368</v>
      </c>
      <c r="E273" s="37" t="s">
        <v>2925</v>
      </c>
      <c r="F273" s="52" t="s">
        <v>2957</v>
      </c>
      <c r="G273" s="92" t="str">
        <f>IF(ISBLANK(Tableau4[[#This Row],[Points]]),"",RANK(Tableau4[[#This Row],[Points]],H:H))</f>
        <v/>
      </c>
      <c r="H273" s="37"/>
      <c r="I273" s="42"/>
      <c r="J273" s="88">
        <f>IF(ISBLANK(I273),,VLOOKUP(I273,Classement_points[],2,FALSE)*Paramètres!$M$4)</f>
        <v>0</v>
      </c>
      <c r="K273" s="41"/>
      <c r="L273" s="88">
        <f>IF(ISBLANK(K273),,VLOOKUP(K273,Classement_points[],2,FALSE)*Paramètres!$M$5)</f>
        <v>0</v>
      </c>
      <c r="M273" s="42"/>
      <c r="N273" s="88">
        <f>IF(ISBLANK(M273),,VLOOKUP(M273,Classement_points[],2,FALSE)*Paramètres!$M$6)</f>
        <v>0</v>
      </c>
      <c r="O273" s="89">
        <f t="shared" si="9"/>
        <v>0</v>
      </c>
      <c r="P273" s="90">
        <f>COUNTA(Tableau4[[#This Row],[Points]],Tableau4[[#This Row],[Clt2]],Tableau4[[#This Row],[Clt4]],Tableau4[[#This Row],[Clt6]])</f>
        <v>0</v>
      </c>
    </row>
    <row r="274" spans="1:16" x14ac:dyDescent="0.35">
      <c r="A274" s="91">
        <f t="shared" si="8"/>
        <v>229</v>
      </c>
      <c r="B274" s="37" t="s">
        <v>3477</v>
      </c>
      <c r="C274" s="37" t="s">
        <v>1175</v>
      </c>
      <c r="D274" s="37" t="s">
        <v>3478</v>
      </c>
      <c r="E274" s="37" t="s">
        <v>2927</v>
      </c>
      <c r="F274" s="52" t="s">
        <v>2957</v>
      </c>
      <c r="G274" s="92" t="str">
        <f>IF(ISBLANK(Tableau4[[#This Row],[Points]]),"",RANK(Tableau4[[#This Row],[Points]],H:H))</f>
        <v/>
      </c>
      <c r="H274" s="37"/>
      <c r="I274" s="42"/>
      <c r="J274" s="88">
        <f>IF(ISBLANK(I274),,VLOOKUP(I274,Classement_points[],2,FALSE)*Paramètres!$M$4)</f>
        <v>0</v>
      </c>
      <c r="K274" s="41"/>
      <c r="L274" s="88">
        <f>IF(ISBLANK(K274),,VLOOKUP(K274,Classement_points[],2,FALSE)*Paramètres!$M$5)</f>
        <v>0</v>
      </c>
      <c r="M274" s="42"/>
      <c r="N274" s="88">
        <f>IF(ISBLANK(M274),,VLOOKUP(M274,Classement_points[],2,FALSE)*Paramètres!$M$6)</f>
        <v>0</v>
      </c>
      <c r="O274" s="89">
        <f t="shared" si="9"/>
        <v>0</v>
      </c>
      <c r="P274" s="90">
        <f>COUNTA(Tableau4[[#This Row],[Points]],Tableau4[[#This Row],[Clt2]],Tableau4[[#This Row],[Clt4]],Tableau4[[#This Row],[Clt6]])</f>
        <v>0</v>
      </c>
    </row>
    <row r="275" spans="1:16" x14ac:dyDescent="0.35">
      <c r="A275" s="91">
        <f t="shared" si="8"/>
        <v>229</v>
      </c>
      <c r="B275" s="37" t="s">
        <v>1725</v>
      </c>
      <c r="C275" s="37" t="s">
        <v>1726</v>
      </c>
      <c r="D275" s="37" t="s">
        <v>1727</v>
      </c>
      <c r="E275" s="52" t="s">
        <v>708</v>
      </c>
      <c r="F275" s="52" t="s">
        <v>648</v>
      </c>
      <c r="G275" s="92" t="str">
        <f>IF(ISBLANK(Tableau4[[#This Row],[Points]]),"",RANK(Tableau4[[#This Row],[Points]],H:H))</f>
        <v/>
      </c>
      <c r="H275" s="37"/>
      <c r="I275" s="42"/>
      <c r="J275" s="88">
        <f>IF(ISBLANK(I275),,VLOOKUP(I275,Classement_points[],2,FALSE)*Paramètres!$M$4)</f>
        <v>0</v>
      </c>
      <c r="K275" s="41"/>
      <c r="L275" s="88">
        <f>IF(ISBLANK(K275),,VLOOKUP(K275,Classement_points[],2,FALSE)*Paramètres!$M$5)</f>
        <v>0</v>
      </c>
      <c r="M275" s="42"/>
      <c r="N275" s="88">
        <f>IF(ISBLANK(M275),,VLOOKUP(M275,Classement_points[],2,FALSE)*Paramètres!$M$6)</f>
        <v>0</v>
      </c>
      <c r="O275" s="89">
        <f t="shared" si="9"/>
        <v>0</v>
      </c>
      <c r="P275" s="90">
        <f>COUNTA(Tableau4[[#This Row],[Points]],Tableau4[[#This Row],[Clt2]],Tableau4[[#This Row],[Clt4]],Tableau4[[#This Row],[Clt6]])</f>
        <v>0</v>
      </c>
    </row>
    <row r="276" spans="1:16" x14ac:dyDescent="0.35">
      <c r="A276" s="91">
        <f t="shared" si="8"/>
        <v>229</v>
      </c>
      <c r="B276" s="37" t="s">
        <v>1736</v>
      </c>
      <c r="C276" s="37" t="s">
        <v>310</v>
      </c>
      <c r="D276" s="37" t="s">
        <v>1464</v>
      </c>
      <c r="E276" s="52" t="s">
        <v>693</v>
      </c>
      <c r="F276" s="52" t="s">
        <v>648</v>
      </c>
      <c r="G276" s="92" t="str">
        <f>IF(ISBLANK(Tableau4[[#This Row],[Points]]),"",RANK(Tableau4[[#This Row],[Points]],H:H))</f>
        <v/>
      </c>
      <c r="H276" s="37"/>
      <c r="I276" s="42"/>
      <c r="J276" s="88">
        <f>IF(ISBLANK(I276),,VLOOKUP(I276,Classement_points[],2,FALSE)*Paramètres!$M$4)</f>
        <v>0</v>
      </c>
      <c r="K276" s="41"/>
      <c r="L276" s="88">
        <f>IF(ISBLANK(K276),,VLOOKUP(K276,Classement_points[],2,FALSE)*Paramètres!$M$5)</f>
        <v>0</v>
      </c>
      <c r="M276" s="42"/>
      <c r="N276" s="88">
        <f>IF(ISBLANK(M276),,VLOOKUP(M276,Classement_points[],2,FALSE)*Paramètres!$M$6)</f>
        <v>0</v>
      </c>
      <c r="O276" s="89">
        <f t="shared" si="9"/>
        <v>0</v>
      </c>
      <c r="P276" s="90">
        <f>COUNTA(Tableau4[[#This Row],[Points]],Tableau4[[#This Row],[Clt2]],Tableau4[[#This Row],[Clt4]],Tableau4[[#This Row],[Clt6]])</f>
        <v>0</v>
      </c>
    </row>
    <row r="277" spans="1:16" x14ac:dyDescent="0.35">
      <c r="A277" s="91">
        <f t="shared" si="8"/>
        <v>229</v>
      </c>
      <c r="B277" s="37" t="s">
        <v>1747</v>
      </c>
      <c r="C277" s="37" t="s">
        <v>882</v>
      </c>
      <c r="D277" s="37" t="s">
        <v>1748</v>
      </c>
      <c r="E277" s="52" t="s">
        <v>682</v>
      </c>
      <c r="F277" s="52" t="s">
        <v>648</v>
      </c>
      <c r="G277" s="92" t="str">
        <f>IF(ISBLANK(Tableau4[[#This Row],[Points]]),"",RANK(Tableau4[[#This Row],[Points]],H:H))</f>
        <v/>
      </c>
      <c r="H277" s="37"/>
      <c r="I277" s="42"/>
      <c r="J277" s="88">
        <f>IF(ISBLANK(I277),,VLOOKUP(I277,Classement_points[],2,FALSE)*Paramètres!$M$4)</f>
        <v>0</v>
      </c>
      <c r="K277" s="41"/>
      <c r="L277" s="88">
        <f>IF(ISBLANK(K277),,VLOOKUP(K277,Classement_points[],2,FALSE)*Paramètres!$M$5)</f>
        <v>0</v>
      </c>
      <c r="M277" s="42"/>
      <c r="N277" s="88">
        <f>IF(ISBLANK(M277),,VLOOKUP(M277,Classement_points[],2,FALSE)*Paramètres!$M$6)</f>
        <v>0</v>
      </c>
      <c r="O277" s="89">
        <f t="shared" si="9"/>
        <v>0</v>
      </c>
      <c r="P277" s="90">
        <f>COUNTA(Tableau4[[#This Row],[Points]],Tableau4[[#This Row],[Clt2]],Tableau4[[#This Row],[Clt4]],Tableau4[[#This Row],[Clt6]])</f>
        <v>0</v>
      </c>
    </row>
    <row r="278" spans="1:16" x14ac:dyDescent="0.35">
      <c r="A278" s="91">
        <f t="shared" si="8"/>
        <v>229</v>
      </c>
      <c r="B278" s="37" t="s">
        <v>4313</v>
      </c>
      <c r="C278" s="37" t="s">
        <v>2328</v>
      </c>
      <c r="D278" s="37" t="s">
        <v>4093</v>
      </c>
      <c r="E278" s="37" t="s">
        <v>4058</v>
      </c>
      <c r="F278" s="52" t="s">
        <v>2956</v>
      </c>
      <c r="G278" s="92" t="str">
        <f>IF(ISBLANK(Tableau4[[#This Row],[Points]]),"",RANK(Tableau4[[#This Row],[Points]],H:H))</f>
        <v/>
      </c>
      <c r="H278" s="37"/>
      <c r="I278" s="42"/>
      <c r="J278" s="88">
        <f>IF(ISBLANK(I278),,VLOOKUP(I278,Classement_points[],2,FALSE)*Paramètres!$M$4)</f>
        <v>0</v>
      </c>
      <c r="K278" s="41"/>
      <c r="L278" s="88">
        <f>IF(ISBLANK(K278),,VLOOKUP(K278,Classement_points[],2,FALSE)*Paramètres!$M$5)</f>
        <v>0</v>
      </c>
      <c r="M278" s="42"/>
      <c r="N278" s="88">
        <f>IF(ISBLANK(M278),,VLOOKUP(M278,Classement_points[],2,FALSE)*Paramètres!$M$6)</f>
        <v>0</v>
      </c>
      <c r="O278" s="89">
        <f t="shared" si="9"/>
        <v>0</v>
      </c>
      <c r="P278" s="90">
        <f>COUNTA(Tableau4[[#This Row],[Points]],Tableau4[[#This Row],[Clt2]],Tableau4[[#This Row],[Clt4]],Tableau4[[#This Row],[Clt6]])</f>
        <v>0</v>
      </c>
    </row>
    <row r="279" spans="1:16" x14ac:dyDescent="0.35">
      <c r="A279" s="91">
        <f t="shared" si="8"/>
        <v>229</v>
      </c>
      <c r="B279" s="37" t="s">
        <v>3415</v>
      </c>
      <c r="C279" s="37" t="s">
        <v>263</v>
      </c>
      <c r="D279" s="37" t="s">
        <v>3416</v>
      </c>
      <c r="E279" s="37" t="s">
        <v>2916</v>
      </c>
      <c r="F279" s="52" t="s">
        <v>2957</v>
      </c>
      <c r="G279" s="92" t="str">
        <f>IF(ISBLANK(Tableau4[[#This Row],[Points]]),"",RANK(Tableau4[[#This Row],[Points]],H:H))</f>
        <v/>
      </c>
      <c r="H279" s="37"/>
      <c r="I279" s="42"/>
      <c r="J279" s="88">
        <f>IF(ISBLANK(I279),,VLOOKUP(I279,Classement_points[],2,FALSE)*Paramètres!$M$4)</f>
        <v>0</v>
      </c>
      <c r="K279" s="41"/>
      <c r="L279" s="88">
        <f>IF(ISBLANK(K279),,VLOOKUP(K279,Classement_points[],2,FALSE)*Paramètres!$M$5)</f>
        <v>0</v>
      </c>
      <c r="M279" s="42"/>
      <c r="N279" s="88">
        <f>IF(ISBLANK(M279),,VLOOKUP(M279,Classement_points[],2,FALSE)*Paramètres!$M$6)</f>
        <v>0</v>
      </c>
      <c r="O279" s="89">
        <f t="shared" si="9"/>
        <v>0</v>
      </c>
      <c r="P279" s="90">
        <f>COUNTA(Tableau4[[#This Row],[Points]],Tableau4[[#This Row],[Clt2]],Tableau4[[#This Row],[Clt4]],Tableau4[[#This Row],[Clt6]])</f>
        <v>0</v>
      </c>
    </row>
    <row r="280" spans="1:16" x14ac:dyDescent="0.35">
      <c r="A280" s="91">
        <f t="shared" si="8"/>
        <v>229</v>
      </c>
      <c r="B280" s="37" t="s">
        <v>4323</v>
      </c>
      <c r="C280" s="37" t="s">
        <v>271</v>
      </c>
      <c r="D280" s="37" t="s">
        <v>4324</v>
      </c>
      <c r="E280" s="37" t="s">
        <v>3971</v>
      </c>
      <c r="F280" s="52" t="s">
        <v>2956</v>
      </c>
      <c r="G280" s="92" t="str">
        <f>IF(ISBLANK(Tableau4[[#This Row],[Points]]),"",RANK(Tableau4[[#This Row],[Points]],H:H))</f>
        <v/>
      </c>
      <c r="H280" s="37"/>
      <c r="I280" s="42"/>
      <c r="J280" s="88">
        <f>IF(ISBLANK(I280),,VLOOKUP(I280,Classement_points[],2,FALSE)*Paramètres!$M$4)</f>
        <v>0</v>
      </c>
      <c r="K280" s="41"/>
      <c r="L280" s="88">
        <f>IF(ISBLANK(K280),,VLOOKUP(K280,Classement_points[],2,FALSE)*Paramètres!$M$5)</f>
        <v>0</v>
      </c>
      <c r="M280" s="42"/>
      <c r="N280" s="88">
        <f>IF(ISBLANK(M280),,VLOOKUP(M280,Classement_points[],2,FALSE)*Paramètres!$M$6)</f>
        <v>0</v>
      </c>
      <c r="O280" s="89">
        <f t="shared" si="9"/>
        <v>0</v>
      </c>
      <c r="P280" s="90">
        <f>COUNTA(Tableau4[[#This Row],[Points]],Tableau4[[#This Row],[Clt2]],Tableau4[[#This Row],[Clt4]],Tableau4[[#This Row],[Clt6]])</f>
        <v>0</v>
      </c>
    </row>
    <row r="281" spans="1:16" x14ac:dyDescent="0.35">
      <c r="A281" s="91">
        <f t="shared" si="8"/>
        <v>229</v>
      </c>
      <c r="B281" s="37" t="s">
        <v>4327</v>
      </c>
      <c r="C281" s="37" t="s">
        <v>252</v>
      </c>
      <c r="D281" s="37" t="s">
        <v>4328</v>
      </c>
      <c r="E281" s="37" t="s">
        <v>4058</v>
      </c>
      <c r="F281" s="52" t="s">
        <v>2956</v>
      </c>
      <c r="G281" s="92" t="str">
        <f>IF(ISBLANK(Tableau4[[#This Row],[Points]]),"",RANK(Tableau4[[#This Row],[Points]],H:H))</f>
        <v/>
      </c>
      <c r="H281" s="37"/>
      <c r="I281" s="42"/>
      <c r="J281" s="88">
        <f>IF(ISBLANK(I281),,VLOOKUP(I281,Classement_points[],2,FALSE)*Paramètres!$M$4)</f>
        <v>0</v>
      </c>
      <c r="K281" s="41"/>
      <c r="L281" s="88">
        <f>IF(ISBLANK(K281),,VLOOKUP(K281,Classement_points[],2,FALSE)*Paramètres!$M$5)</f>
        <v>0</v>
      </c>
      <c r="M281" s="42"/>
      <c r="N281" s="88">
        <f>IF(ISBLANK(M281),,VLOOKUP(M281,Classement_points[],2,FALSE)*Paramètres!$M$6)</f>
        <v>0</v>
      </c>
      <c r="O281" s="89">
        <f t="shared" si="9"/>
        <v>0</v>
      </c>
      <c r="P281" s="90">
        <f>COUNTA(Tableau4[[#This Row],[Points]],Tableau4[[#This Row],[Clt2]],Tableau4[[#This Row],[Clt4]],Tableau4[[#This Row],[Clt6]])</f>
        <v>0</v>
      </c>
    </row>
    <row r="282" spans="1:16" x14ac:dyDescent="0.35">
      <c r="A282" s="91">
        <f t="shared" si="8"/>
        <v>229</v>
      </c>
      <c r="B282" s="54" t="s">
        <v>528</v>
      </c>
      <c r="C282" s="54" t="s">
        <v>257</v>
      </c>
      <c r="D282" s="54" t="s">
        <v>297</v>
      </c>
      <c r="E282" s="54" t="s">
        <v>41</v>
      </c>
      <c r="F282" s="54" t="s">
        <v>714</v>
      </c>
      <c r="G282" s="92" t="str">
        <f>IF(ISBLANK(Tableau4[[#This Row],[Points]]),"",RANK(Tableau4[[#This Row],[Points]],H:H))</f>
        <v/>
      </c>
      <c r="H282" s="37"/>
      <c r="I282" s="42"/>
      <c r="J282" s="88">
        <f>IF(ISBLANK(I282),,VLOOKUP(I282,Classement_points[],2,FALSE)*Paramètres!$M$4)</f>
        <v>0</v>
      </c>
      <c r="K282" s="41"/>
      <c r="L282" s="88">
        <f>IF(ISBLANK(K282),,VLOOKUP(K282,Classement_points[],2,FALSE)*Paramètres!$M$5)</f>
        <v>0</v>
      </c>
      <c r="M282" s="42"/>
      <c r="N282" s="88">
        <f>IF(ISBLANK(M282),,VLOOKUP(M282,Classement_points[],2,FALSE)*Paramètres!$M$6)</f>
        <v>0</v>
      </c>
      <c r="O282" s="89">
        <f t="shared" si="9"/>
        <v>0</v>
      </c>
      <c r="P282" s="90">
        <f>COUNTA(Tableau4[[#This Row],[Points]],Tableau4[[#This Row],[Clt2]],Tableau4[[#This Row],[Clt4]],Tableau4[[#This Row],[Clt6]])</f>
        <v>0</v>
      </c>
    </row>
    <row r="283" spans="1:16" x14ac:dyDescent="0.35">
      <c r="A283" s="91">
        <f t="shared" si="8"/>
        <v>229</v>
      </c>
      <c r="B283" s="37" t="s">
        <v>4330</v>
      </c>
      <c r="C283" s="37" t="s">
        <v>257</v>
      </c>
      <c r="D283" s="37" t="s">
        <v>4331</v>
      </c>
      <c r="E283" s="37" t="s">
        <v>3971</v>
      </c>
      <c r="F283" s="52" t="s">
        <v>2956</v>
      </c>
      <c r="G283" s="92" t="str">
        <f>IF(ISBLANK(Tableau4[[#This Row],[Points]]),"",RANK(Tableau4[[#This Row],[Points]],H:H))</f>
        <v/>
      </c>
      <c r="H283" s="37"/>
      <c r="I283" s="42"/>
      <c r="J283" s="88">
        <f>IF(ISBLANK(I283),,VLOOKUP(I283,Classement_points[],2,FALSE)*Paramètres!$M$4)</f>
        <v>0</v>
      </c>
      <c r="K283" s="41"/>
      <c r="L283" s="88">
        <f>IF(ISBLANK(K283),,VLOOKUP(K283,Classement_points[],2,FALSE)*Paramètres!$M$5)</f>
        <v>0</v>
      </c>
      <c r="M283" s="42"/>
      <c r="N283" s="88">
        <f>IF(ISBLANK(M283),,VLOOKUP(M283,Classement_points[],2,FALSE)*Paramètres!$M$6)</f>
        <v>0</v>
      </c>
      <c r="O283" s="89">
        <f t="shared" si="9"/>
        <v>0</v>
      </c>
      <c r="P283" s="90">
        <f>COUNTA(Tableau4[[#This Row],[Points]],Tableau4[[#This Row],[Clt2]],Tableau4[[#This Row],[Clt4]],Tableau4[[#This Row],[Clt6]])</f>
        <v>0</v>
      </c>
    </row>
    <row r="284" spans="1:16" x14ac:dyDescent="0.35">
      <c r="A284" s="91">
        <f t="shared" si="8"/>
        <v>229</v>
      </c>
      <c r="B284" s="54" t="s">
        <v>953</v>
      </c>
      <c r="C284" s="54" t="s">
        <v>952</v>
      </c>
      <c r="D284" s="54" t="s">
        <v>951</v>
      </c>
      <c r="E284" s="54" t="s">
        <v>16</v>
      </c>
      <c r="F284" s="54" t="s">
        <v>714</v>
      </c>
      <c r="G284" s="92" t="str">
        <f>IF(ISBLANK(Tableau4[[#This Row],[Points]]),"",RANK(Tableau4[[#This Row],[Points]],H:H))</f>
        <v/>
      </c>
      <c r="H284" s="37"/>
      <c r="I284" s="42"/>
      <c r="J284" s="88">
        <f>IF(ISBLANK(I284),,VLOOKUP(I284,Classement_points[],2,FALSE)*Paramètres!$M$4)</f>
        <v>0</v>
      </c>
      <c r="K284" s="41"/>
      <c r="L284" s="88">
        <f>IF(ISBLANK(K284),,VLOOKUP(K284,Classement_points[],2,FALSE)*Paramètres!$M$5)</f>
        <v>0</v>
      </c>
      <c r="M284" s="42"/>
      <c r="N284" s="88">
        <f>IF(ISBLANK(M284),,VLOOKUP(M284,Classement_points[],2,FALSE)*Paramètres!$M$6)</f>
        <v>0</v>
      </c>
      <c r="O284" s="89">
        <f t="shared" si="9"/>
        <v>0</v>
      </c>
      <c r="P284" s="90">
        <f>COUNTA(Tableau4[[#This Row],[Points]],Tableau4[[#This Row],[Clt2]],Tableau4[[#This Row],[Clt4]],Tableau4[[#This Row],[Clt6]])</f>
        <v>0</v>
      </c>
    </row>
    <row r="285" spans="1:16" x14ac:dyDescent="0.35">
      <c r="A285" s="91">
        <f t="shared" si="8"/>
        <v>229</v>
      </c>
      <c r="B285" s="37" t="s">
        <v>1775</v>
      </c>
      <c r="C285" s="37" t="s">
        <v>863</v>
      </c>
      <c r="D285" s="37" t="s">
        <v>1505</v>
      </c>
      <c r="E285" s="52" t="s">
        <v>685</v>
      </c>
      <c r="F285" s="52" t="s">
        <v>648</v>
      </c>
      <c r="G285" s="92" t="str">
        <f>IF(ISBLANK(Tableau4[[#This Row],[Points]]),"",RANK(Tableau4[[#This Row],[Points]],H:H))</f>
        <v/>
      </c>
      <c r="H285" s="37"/>
      <c r="I285" s="42"/>
      <c r="J285" s="88">
        <f>IF(ISBLANK(I285),,VLOOKUP(I285,Classement_points[],2,FALSE)*Paramètres!$M$4)</f>
        <v>0</v>
      </c>
      <c r="K285" s="41"/>
      <c r="L285" s="88">
        <f>IF(ISBLANK(K285),,VLOOKUP(K285,Classement_points[],2,FALSE)*Paramètres!$M$5)</f>
        <v>0</v>
      </c>
      <c r="M285" s="42"/>
      <c r="N285" s="88">
        <f>IF(ISBLANK(M285),,VLOOKUP(M285,Classement_points[],2,FALSE)*Paramètres!$M$6)</f>
        <v>0</v>
      </c>
      <c r="O285" s="89">
        <f t="shared" si="9"/>
        <v>0</v>
      </c>
      <c r="P285" s="90">
        <f>COUNTA(Tableau4[[#This Row],[Points]],Tableau4[[#This Row],[Clt2]],Tableau4[[#This Row],[Clt4]],Tableau4[[#This Row],[Clt6]])</f>
        <v>0</v>
      </c>
    </row>
    <row r="286" spans="1:16" x14ac:dyDescent="0.35">
      <c r="A286" s="91">
        <f t="shared" si="8"/>
        <v>229</v>
      </c>
      <c r="B286" s="37" t="s">
        <v>1776</v>
      </c>
      <c r="C286" s="37" t="s">
        <v>1777</v>
      </c>
      <c r="D286" s="37" t="s">
        <v>1510</v>
      </c>
      <c r="E286" s="52" t="s">
        <v>710</v>
      </c>
      <c r="F286" s="52" t="s">
        <v>648</v>
      </c>
      <c r="G286" s="92" t="str">
        <f>IF(ISBLANK(Tableau4[[#This Row],[Points]]),"",RANK(Tableau4[[#This Row],[Points]],H:H))</f>
        <v/>
      </c>
      <c r="H286" s="37"/>
      <c r="I286" s="42"/>
      <c r="J286" s="88">
        <f>IF(ISBLANK(I286),,VLOOKUP(I286,Classement_points[],2,FALSE)*Paramètres!$M$4)</f>
        <v>0</v>
      </c>
      <c r="K286" s="41"/>
      <c r="L286" s="88">
        <f>IF(ISBLANK(K286),,VLOOKUP(K286,Classement_points[],2,FALSE)*Paramètres!$M$5)</f>
        <v>0</v>
      </c>
      <c r="M286" s="42"/>
      <c r="N286" s="88">
        <f>IF(ISBLANK(M286),,VLOOKUP(M286,Classement_points[],2,FALSE)*Paramètres!$M$6)</f>
        <v>0</v>
      </c>
      <c r="O286" s="89">
        <f t="shared" si="9"/>
        <v>0</v>
      </c>
      <c r="P286" s="90">
        <f>COUNTA(Tableau4[[#This Row],[Points]],Tableau4[[#This Row],[Clt2]],Tableau4[[#This Row],[Clt4]],Tableau4[[#This Row],[Clt6]])</f>
        <v>0</v>
      </c>
    </row>
    <row r="287" spans="1:16" x14ac:dyDescent="0.35">
      <c r="A287" s="91">
        <f t="shared" si="8"/>
        <v>229</v>
      </c>
      <c r="B287" s="37" t="s">
        <v>1781</v>
      </c>
      <c r="C287" s="37" t="s">
        <v>640</v>
      </c>
      <c r="D287" s="37" t="s">
        <v>1782</v>
      </c>
      <c r="E287" s="52" t="s">
        <v>709</v>
      </c>
      <c r="F287" s="52" t="s">
        <v>648</v>
      </c>
      <c r="G287" s="92" t="str">
        <f>IF(ISBLANK(Tableau4[[#This Row],[Points]]),"",RANK(Tableau4[[#This Row],[Points]],H:H))</f>
        <v/>
      </c>
      <c r="H287" s="37"/>
      <c r="I287" s="42"/>
      <c r="J287" s="88">
        <f>IF(ISBLANK(I287),,VLOOKUP(I287,Classement_points[],2,FALSE)*Paramètres!$M$4)</f>
        <v>0</v>
      </c>
      <c r="K287" s="41"/>
      <c r="L287" s="88">
        <f>IF(ISBLANK(K287),,VLOOKUP(K287,Classement_points[],2,FALSE)*Paramètres!$M$5)</f>
        <v>0</v>
      </c>
      <c r="M287" s="42"/>
      <c r="N287" s="88">
        <f>IF(ISBLANK(M287),,VLOOKUP(M287,Classement_points[],2,FALSE)*Paramètres!$M$6)</f>
        <v>0</v>
      </c>
      <c r="O287" s="89">
        <f t="shared" si="9"/>
        <v>0</v>
      </c>
      <c r="P287" s="90">
        <f>COUNTA(Tableau4[[#This Row],[Points]],Tableau4[[#This Row],[Clt2]],Tableau4[[#This Row],[Clt4]],Tableau4[[#This Row],[Clt6]])</f>
        <v>0</v>
      </c>
    </row>
    <row r="288" spans="1:16" x14ac:dyDescent="0.35">
      <c r="A288" s="91">
        <f t="shared" si="8"/>
        <v>229</v>
      </c>
      <c r="B288" s="37" t="s">
        <v>4350</v>
      </c>
      <c r="C288" s="37" t="s">
        <v>20</v>
      </c>
      <c r="D288" s="37" t="s">
        <v>4351</v>
      </c>
      <c r="E288" s="37" t="s">
        <v>3971</v>
      </c>
      <c r="F288" s="52" t="s">
        <v>2956</v>
      </c>
      <c r="G288" s="92" t="str">
        <f>IF(ISBLANK(Tableau4[[#This Row],[Points]]),"",RANK(Tableau4[[#This Row],[Points]],H:H))</f>
        <v/>
      </c>
      <c r="H288" s="37"/>
      <c r="I288" s="42"/>
      <c r="J288" s="88">
        <f>IF(ISBLANK(I288),,VLOOKUP(I288,Classement_points[],2,FALSE)*Paramètres!$M$4)</f>
        <v>0</v>
      </c>
      <c r="K288" s="41"/>
      <c r="L288" s="88">
        <f>IF(ISBLANK(K288),,VLOOKUP(K288,Classement_points[],2,FALSE)*Paramètres!$M$5)</f>
        <v>0</v>
      </c>
      <c r="M288" s="42"/>
      <c r="N288" s="88">
        <f>IF(ISBLANK(M288),,VLOOKUP(M288,Classement_points[],2,FALSE)*Paramètres!$M$6)</f>
        <v>0</v>
      </c>
      <c r="O288" s="89">
        <f t="shared" si="9"/>
        <v>0</v>
      </c>
      <c r="P288" s="90">
        <f>COUNTA(Tableau4[[#This Row],[Points]],Tableau4[[#This Row],[Clt2]],Tableau4[[#This Row],[Clt4]],Tableau4[[#This Row],[Clt6]])</f>
        <v>0</v>
      </c>
    </row>
    <row r="289" spans="1:16" x14ac:dyDescent="0.35">
      <c r="A289" s="91">
        <f t="shared" si="8"/>
        <v>229</v>
      </c>
      <c r="B289" s="37" t="s">
        <v>4354</v>
      </c>
      <c r="C289" s="37" t="s">
        <v>81</v>
      </c>
      <c r="D289" s="37" t="s">
        <v>4112</v>
      </c>
      <c r="E289" s="37" t="s">
        <v>4007</v>
      </c>
      <c r="F289" s="52" t="s">
        <v>2956</v>
      </c>
      <c r="G289" s="92" t="str">
        <f>IF(ISBLANK(Tableau4[[#This Row],[Points]]),"",RANK(Tableau4[[#This Row],[Points]],H:H))</f>
        <v/>
      </c>
      <c r="H289" s="37"/>
      <c r="I289" s="42"/>
      <c r="J289" s="88">
        <f>IF(ISBLANK(I289),,VLOOKUP(I289,Classement_points[],2,FALSE)*Paramètres!$M$4)</f>
        <v>0</v>
      </c>
      <c r="K289" s="41"/>
      <c r="L289" s="88">
        <f>IF(ISBLANK(K289),,VLOOKUP(K289,Classement_points[],2,FALSE)*Paramètres!$M$5)</f>
        <v>0</v>
      </c>
      <c r="M289" s="42"/>
      <c r="N289" s="88">
        <f>IF(ISBLANK(M289),,VLOOKUP(M289,Classement_points[],2,FALSE)*Paramètres!$M$6)</f>
        <v>0</v>
      </c>
      <c r="O289" s="89">
        <f t="shared" si="9"/>
        <v>0</v>
      </c>
      <c r="P289" s="90">
        <f>COUNTA(Tableau4[[#This Row],[Points]],Tableau4[[#This Row],[Clt2]],Tableau4[[#This Row],[Clt4]],Tableau4[[#This Row],[Clt6]])</f>
        <v>0</v>
      </c>
    </row>
    <row r="290" spans="1:16" x14ac:dyDescent="0.35">
      <c r="A290" s="91">
        <f t="shared" si="8"/>
        <v>229</v>
      </c>
      <c r="B290" s="37" t="s">
        <v>1788</v>
      </c>
      <c r="C290" s="37" t="s">
        <v>1789</v>
      </c>
      <c r="D290" s="37" t="s">
        <v>1790</v>
      </c>
      <c r="E290" s="52" t="s">
        <v>683</v>
      </c>
      <c r="F290" s="52" t="s">
        <v>648</v>
      </c>
      <c r="G290" s="92" t="str">
        <f>IF(ISBLANK(Tableau4[[#This Row],[Points]]),"",RANK(Tableau4[[#This Row],[Points]],H:H))</f>
        <v/>
      </c>
      <c r="H290" s="37"/>
      <c r="I290" s="42"/>
      <c r="J290" s="88">
        <f>IF(ISBLANK(I290),,VLOOKUP(I290,Classement_points[],2,FALSE)*Paramètres!$M$4)</f>
        <v>0</v>
      </c>
      <c r="K290" s="41"/>
      <c r="L290" s="88">
        <f>IF(ISBLANK(K290),,VLOOKUP(K290,Classement_points[],2,FALSE)*Paramètres!$M$5)</f>
        <v>0</v>
      </c>
      <c r="M290" s="42"/>
      <c r="N290" s="88">
        <f>IF(ISBLANK(M290),,VLOOKUP(M290,Classement_points[],2,FALSE)*Paramètres!$M$6)</f>
        <v>0</v>
      </c>
      <c r="O290" s="89">
        <f t="shared" si="9"/>
        <v>0</v>
      </c>
      <c r="P290" s="90">
        <f>COUNTA(Tableau4[[#This Row],[Points]],Tableau4[[#This Row],[Clt2]],Tableau4[[#This Row],[Clt4]],Tableau4[[#This Row],[Clt6]])</f>
        <v>0</v>
      </c>
    </row>
    <row r="291" spans="1:16" x14ac:dyDescent="0.35">
      <c r="A291" s="91">
        <f t="shared" si="8"/>
        <v>229</v>
      </c>
      <c r="B291" s="54" t="s">
        <v>946</v>
      </c>
      <c r="C291" s="54" t="s">
        <v>71</v>
      </c>
      <c r="D291" s="54" t="s">
        <v>945</v>
      </c>
      <c r="E291" s="54" t="s">
        <v>17</v>
      </c>
      <c r="F291" s="54" t="s">
        <v>714</v>
      </c>
      <c r="G291" s="92" t="str">
        <f>IF(ISBLANK(Tableau4[[#This Row],[Points]]),"",RANK(Tableau4[[#This Row],[Points]],H:H))</f>
        <v/>
      </c>
      <c r="H291" s="37"/>
      <c r="I291" s="42"/>
      <c r="J291" s="88">
        <f>IF(ISBLANK(I291),,VLOOKUP(I291,Classement_points[],2,FALSE)*Paramètres!$M$4)</f>
        <v>0</v>
      </c>
      <c r="K291" s="41"/>
      <c r="L291" s="88">
        <f>IF(ISBLANK(K291),,VLOOKUP(K291,Classement_points[],2,FALSE)*Paramètres!$M$5)</f>
        <v>0</v>
      </c>
      <c r="M291" s="42"/>
      <c r="N291" s="88">
        <f>IF(ISBLANK(M291),,VLOOKUP(M291,Classement_points[],2,FALSE)*Paramètres!$M$6)</f>
        <v>0</v>
      </c>
      <c r="O291" s="89">
        <f t="shared" si="9"/>
        <v>0</v>
      </c>
      <c r="P291" s="90">
        <f>COUNTA(Tableau4[[#This Row],[Points]],Tableau4[[#This Row],[Clt2]],Tableau4[[#This Row],[Clt4]],Tableau4[[#This Row],[Clt6]])</f>
        <v>0</v>
      </c>
    </row>
    <row r="292" spans="1:16" x14ac:dyDescent="0.35">
      <c r="A292" s="91">
        <f t="shared" si="8"/>
        <v>229</v>
      </c>
      <c r="B292" s="37" t="s">
        <v>3472</v>
      </c>
      <c r="C292" s="37" t="s">
        <v>3473</v>
      </c>
      <c r="D292" s="37" t="s">
        <v>3474</v>
      </c>
      <c r="E292" s="37" t="s">
        <v>2941</v>
      </c>
      <c r="F292" s="52" t="s">
        <v>2957</v>
      </c>
      <c r="G292" s="92" t="str">
        <f>IF(ISBLANK(Tableau4[[#This Row],[Points]]),"",RANK(Tableau4[[#This Row],[Points]],H:H))</f>
        <v/>
      </c>
      <c r="H292" s="37"/>
      <c r="I292" s="42"/>
      <c r="J292" s="88">
        <f>IF(ISBLANK(I292),,VLOOKUP(I292,Classement_points[],2,FALSE)*Paramètres!$M$4)</f>
        <v>0</v>
      </c>
      <c r="K292" s="41"/>
      <c r="L292" s="88">
        <f>IF(ISBLANK(K292),,VLOOKUP(K292,Classement_points[],2,FALSE)*Paramètres!$M$5)</f>
        <v>0</v>
      </c>
      <c r="M292" s="42"/>
      <c r="N292" s="88">
        <f>IF(ISBLANK(M292),,VLOOKUP(M292,Classement_points[],2,FALSE)*Paramètres!$M$6)</f>
        <v>0</v>
      </c>
      <c r="O292" s="89">
        <f t="shared" si="9"/>
        <v>0</v>
      </c>
      <c r="P292" s="90">
        <f>COUNTA(Tableau4[[#This Row],[Points]],Tableau4[[#This Row],[Clt2]],Tableau4[[#This Row],[Clt4]],Tableau4[[#This Row],[Clt6]])</f>
        <v>0</v>
      </c>
    </row>
    <row r="293" spans="1:16" x14ac:dyDescent="0.35">
      <c r="A293" s="91">
        <f t="shared" si="8"/>
        <v>229</v>
      </c>
      <c r="B293" s="37" t="s">
        <v>3366</v>
      </c>
      <c r="C293" s="37" t="s">
        <v>80</v>
      </c>
      <c r="D293" s="37" t="s">
        <v>2999</v>
      </c>
      <c r="E293" s="37" t="s">
        <v>2925</v>
      </c>
      <c r="F293" s="52" t="s">
        <v>2957</v>
      </c>
      <c r="G293" s="92" t="str">
        <f>IF(ISBLANK(Tableau4[[#This Row],[Points]]),"",RANK(Tableau4[[#This Row],[Points]],H:H))</f>
        <v/>
      </c>
      <c r="H293" s="37"/>
      <c r="I293" s="42"/>
      <c r="J293" s="88">
        <f>IF(ISBLANK(I293),,VLOOKUP(I293,Classement_points[],2,FALSE)*Paramètres!$M$4)</f>
        <v>0</v>
      </c>
      <c r="K293" s="41"/>
      <c r="L293" s="88">
        <f>IF(ISBLANK(K293),,VLOOKUP(K293,Classement_points[],2,FALSE)*Paramètres!$M$5)</f>
        <v>0</v>
      </c>
      <c r="M293" s="42"/>
      <c r="N293" s="88">
        <f>IF(ISBLANK(M293),,VLOOKUP(M293,Classement_points[],2,FALSE)*Paramètres!$M$6)</f>
        <v>0</v>
      </c>
      <c r="O293" s="89">
        <f t="shared" si="9"/>
        <v>0</v>
      </c>
      <c r="P293" s="90">
        <f>COUNTA(Tableau4[[#This Row],[Points]],Tableau4[[#This Row],[Clt2]],Tableau4[[#This Row],[Clt4]],Tableau4[[#This Row],[Clt6]])</f>
        <v>0</v>
      </c>
    </row>
    <row r="294" spans="1:16" x14ac:dyDescent="0.35">
      <c r="A294" s="91">
        <f t="shared" si="8"/>
        <v>229</v>
      </c>
      <c r="B294" s="37" t="s">
        <v>3376</v>
      </c>
      <c r="C294" s="37" t="s">
        <v>1861</v>
      </c>
      <c r="D294" s="37" t="s">
        <v>457</v>
      </c>
      <c r="E294" s="37" t="s">
        <v>2919</v>
      </c>
      <c r="F294" s="52" t="s">
        <v>2957</v>
      </c>
      <c r="G294" s="92" t="str">
        <f>IF(ISBLANK(Tableau4[[#This Row],[Points]]),"",RANK(Tableau4[[#This Row],[Points]],H:H))</f>
        <v/>
      </c>
      <c r="H294" s="37"/>
      <c r="I294" s="42"/>
      <c r="J294" s="88">
        <f>IF(ISBLANK(I294),,VLOOKUP(I294,Classement_points[],2,FALSE)*Paramètres!$M$4)</f>
        <v>0</v>
      </c>
      <c r="K294" s="41"/>
      <c r="L294" s="88">
        <f>IF(ISBLANK(K294),,VLOOKUP(K294,Classement_points[],2,FALSE)*Paramètres!$M$5)</f>
        <v>0</v>
      </c>
      <c r="M294" s="42"/>
      <c r="N294" s="88">
        <f>IF(ISBLANK(M294),,VLOOKUP(M294,Classement_points[],2,FALSE)*Paramètres!$M$6)</f>
        <v>0</v>
      </c>
      <c r="O294" s="89">
        <f t="shared" si="9"/>
        <v>0</v>
      </c>
      <c r="P294" s="90">
        <f>COUNTA(Tableau4[[#This Row],[Points]],Tableau4[[#This Row],[Clt2]],Tableau4[[#This Row],[Clt4]],Tableau4[[#This Row],[Clt6]])</f>
        <v>0</v>
      </c>
    </row>
    <row r="295" spans="1:16" x14ac:dyDescent="0.35">
      <c r="A295" s="91">
        <f t="shared" si="8"/>
        <v>229</v>
      </c>
      <c r="B295" s="37" t="s">
        <v>4357</v>
      </c>
      <c r="C295" s="37" t="s">
        <v>833</v>
      </c>
      <c r="D295" s="37" t="s">
        <v>4358</v>
      </c>
      <c r="E295" s="37" t="s">
        <v>4046</v>
      </c>
      <c r="F295" s="52" t="s">
        <v>2956</v>
      </c>
      <c r="G295" s="92" t="str">
        <f>IF(ISBLANK(Tableau4[[#This Row],[Points]]),"",RANK(Tableau4[[#This Row],[Points]],H:H))</f>
        <v/>
      </c>
      <c r="H295" s="37"/>
      <c r="I295" s="42"/>
      <c r="J295" s="88">
        <f>IF(ISBLANK(I295),,VLOOKUP(I295,Classement_points[],2,FALSE)*Paramètres!$M$4)</f>
        <v>0</v>
      </c>
      <c r="K295" s="41"/>
      <c r="L295" s="88">
        <f>IF(ISBLANK(K295),,VLOOKUP(K295,Classement_points[],2,FALSE)*Paramètres!$M$5)</f>
        <v>0</v>
      </c>
      <c r="M295" s="42"/>
      <c r="N295" s="88">
        <f>IF(ISBLANK(M295),,VLOOKUP(M295,Classement_points[],2,FALSE)*Paramètres!$M$6)</f>
        <v>0</v>
      </c>
      <c r="O295" s="89">
        <f t="shared" si="9"/>
        <v>0</v>
      </c>
      <c r="P295" s="90">
        <f>COUNTA(Tableau4[[#This Row],[Points]],Tableau4[[#This Row],[Clt2]],Tableau4[[#This Row],[Clt4]],Tableau4[[#This Row],[Clt6]])</f>
        <v>0</v>
      </c>
    </row>
    <row r="296" spans="1:16" x14ac:dyDescent="0.35">
      <c r="A296" s="91">
        <f t="shared" si="8"/>
        <v>229</v>
      </c>
      <c r="B296" s="54" t="s">
        <v>558</v>
      </c>
      <c r="C296" s="54" t="s">
        <v>255</v>
      </c>
      <c r="D296" s="54" t="s">
        <v>273</v>
      </c>
      <c r="E296" s="54" t="s">
        <v>28</v>
      </c>
      <c r="F296" s="54" t="s">
        <v>714</v>
      </c>
      <c r="G296" s="92" t="str">
        <f>IF(ISBLANK(Tableau4[[#This Row],[Points]]),"",RANK(Tableau4[[#This Row],[Points]],H:H))</f>
        <v/>
      </c>
      <c r="H296" s="37"/>
      <c r="I296" s="42"/>
      <c r="J296" s="88">
        <f>IF(ISBLANK(I296),,VLOOKUP(I296,Classement_points[],2,FALSE)*Paramètres!$M$4)</f>
        <v>0</v>
      </c>
      <c r="K296" s="41"/>
      <c r="L296" s="88">
        <f>IF(ISBLANK(K296),,VLOOKUP(K296,Classement_points[],2,FALSE)*Paramètres!$M$5)</f>
        <v>0</v>
      </c>
      <c r="M296" s="42"/>
      <c r="N296" s="88">
        <f>IF(ISBLANK(M296),,VLOOKUP(M296,Classement_points[],2,FALSE)*Paramètres!$M$6)</f>
        <v>0</v>
      </c>
      <c r="O296" s="89">
        <f t="shared" si="9"/>
        <v>0</v>
      </c>
      <c r="P296" s="90">
        <f>COUNTA(Tableau4[[#This Row],[Points]],Tableau4[[#This Row],[Clt2]],Tableau4[[#This Row],[Clt4]],Tableau4[[#This Row],[Clt6]])</f>
        <v>0</v>
      </c>
    </row>
    <row r="297" spans="1:16" x14ac:dyDescent="0.35">
      <c r="A297" s="91">
        <f t="shared" si="8"/>
        <v>229</v>
      </c>
      <c r="B297" s="37" t="s">
        <v>1800</v>
      </c>
      <c r="C297" s="37" t="s">
        <v>1801</v>
      </c>
      <c r="D297" s="37" t="s">
        <v>1363</v>
      </c>
      <c r="E297" s="52" t="s">
        <v>647</v>
      </c>
      <c r="F297" s="52" t="s">
        <v>648</v>
      </c>
      <c r="G297" s="92" t="str">
        <f>IF(ISBLANK(Tableau4[[#This Row],[Points]]),"",RANK(Tableau4[[#This Row],[Points]],H:H))</f>
        <v/>
      </c>
      <c r="H297" s="37"/>
      <c r="I297" s="42"/>
      <c r="J297" s="88">
        <f>IF(ISBLANK(I297),,VLOOKUP(I297,Classement_points[],2,FALSE)*Paramètres!$M$4)</f>
        <v>0</v>
      </c>
      <c r="K297" s="41"/>
      <c r="L297" s="88">
        <f>IF(ISBLANK(K297),,VLOOKUP(K297,Classement_points[],2,FALSE)*Paramètres!$M$5)</f>
        <v>0</v>
      </c>
      <c r="M297" s="42"/>
      <c r="N297" s="88">
        <f>IF(ISBLANK(M297),,VLOOKUP(M297,Classement_points[],2,FALSE)*Paramètres!$M$6)</f>
        <v>0</v>
      </c>
      <c r="O297" s="89">
        <f t="shared" si="9"/>
        <v>0</v>
      </c>
      <c r="P297" s="90">
        <f>COUNTA(Tableau4[[#This Row],[Points]],Tableau4[[#This Row],[Clt2]],Tableau4[[#This Row],[Clt4]],Tableau4[[#This Row],[Clt6]])</f>
        <v>0</v>
      </c>
    </row>
    <row r="298" spans="1:16" x14ac:dyDescent="0.35">
      <c r="A298" s="91">
        <f t="shared" si="8"/>
        <v>229</v>
      </c>
      <c r="B298" s="37" t="s">
        <v>1802</v>
      </c>
      <c r="C298" s="37" t="s">
        <v>49</v>
      </c>
      <c r="D298" s="37" t="s">
        <v>1803</v>
      </c>
      <c r="E298" s="52" t="s">
        <v>664</v>
      </c>
      <c r="F298" s="52" t="s">
        <v>648</v>
      </c>
      <c r="G298" s="92" t="str">
        <f>IF(ISBLANK(Tableau4[[#This Row],[Points]]),"",RANK(Tableau4[[#This Row],[Points]],H:H))</f>
        <v/>
      </c>
      <c r="H298" s="37"/>
      <c r="I298" s="42"/>
      <c r="J298" s="88">
        <f>IF(ISBLANK(I298),,VLOOKUP(I298,Classement_points[],2,FALSE)*Paramètres!$M$4)</f>
        <v>0</v>
      </c>
      <c r="K298" s="41"/>
      <c r="L298" s="88">
        <f>IF(ISBLANK(K298),,VLOOKUP(K298,Classement_points[],2,FALSE)*Paramètres!$M$5)</f>
        <v>0</v>
      </c>
      <c r="M298" s="42"/>
      <c r="N298" s="88">
        <f>IF(ISBLANK(M298),,VLOOKUP(M298,Classement_points[],2,FALSE)*Paramètres!$M$6)</f>
        <v>0</v>
      </c>
      <c r="O298" s="89">
        <f t="shared" si="9"/>
        <v>0</v>
      </c>
      <c r="P298" s="90">
        <f>COUNTA(Tableau4[[#This Row],[Points]],Tableau4[[#This Row],[Clt2]],Tableau4[[#This Row],[Clt4]],Tableau4[[#This Row],[Clt6]])</f>
        <v>0</v>
      </c>
    </row>
    <row r="299" spans="1:16" x14ac:dyDescent="0.35">
      <c r="A299" s="91">
        <f t="shared" si="8"/>
        <v>229</v>
      </c>
      <c r="B299" s="37" t="s">
        <v>4362</v>
      </c>
      <c r="C299" s="37" t="s">
        <v>4363</v>
      </c>
      <c r="D299" s="37" t="s">
        <v>4364</v>
      </c>
      <c r="E299" s="37" t="s">
        <v>3943</v>
      </c>
      <c r="F299" s="52" t="s">
        <v>2956</v>
      </c>
      <c r="G299" s="92" t="str">
        <f>IF(ISBLANK(Tableau4[[#This Row],[Points]]),"",RANK(Tableau4[[#This Row],[Points]],H:H))</f>
        <v/>
      </c>
      <c r="H299" s="37"/>
      <c r="I299" s="42"/>
      <c r="J299" s="88">
        <f>IF(ISBLANK(I299),,VLOOKUP(I299,Classement_points[],2,FALSE)*Paramètres!$M$4)</f>
        <v>0</v>
      </c>
      <c r="K299" s="41"/>
      <c r="L299" s="88">
        <f>IF(ISBLANK(K299),,VLOOKUP(K299,Classement_points[],2,FALSE)*Paramètres!$M$5)</f>
        <v>0</v>
      </c>
      <c r="M299" s="42"/>
      <c r="N299" s="88">
        <f>IF(ISBLANK(M299),,VLOOKUP(M299,Classement_points[],2,FALSE)*Paramètres!$M$6)</f>
        <v>0</v>
      </c>
      <c r="O299" s="89">
        <f t="shared" si="9"/>
        <v>0</v>
      </c>
      <c r="P299" s="90">
        <f>COUNTA(Tableau4[[#This Row],[Points]],Tableau4[[#This Row],[Clt2]],Tableau4[[#This Row],[Clt4]],Tableau4[[#This Row],[Clt6]])</f>
        <v>0</v>
      </c>
    </row>
    <row r="300" spans="1:16" x14ac:dyDescent="0.35">
      <c r="A300" s="91">
        <f t="shared" si="8"/>
        <v>229</v>
      </c>
      <c r="B300" s="37" t="s">
        <v>3383</v>
      </c>
      <c r="C300" s="37" t="s">
        <v>2353</v>
      </c>
      <c r="D300" s="37" t="s">
        <v>3384</v>
      </c>
      <c r="E300" s="37" t="s">
        <v>2941</v>
      </c>
      <c r="F300" s="52" t="s">
        <v>2957</v>
      </c>
      <c r="G300" s="92" t="str">
        <f>IF(ISBLANK(Tableau4[[#This Row],[Points]]),"",RANK(Tableau4[[#This Row],[Points]],H:H))</f>
        <v/>
      </c>
      <c r="H300" s="37"/>
      <c r="I300" s="42"/>
      <c r="J300" s="88">
        <f>IF(ISBLANK(I300),,VLOOKUP(I300,Classement_points[],2,FALSE)*Paramètres!$M$4)</f>
        <v>0</v>
      </c>
      <c r="K300" s="41"/>
      <c r="L300" s="88">
        <f>IF(ISBLANK(K300),,VLOOKUP(K300,Classement_points[],2,FALSE)*Paramètres!$M$5)</f>
        <v>0</v>
      </c>
      <c r="M300" s="42"/>
      <c r="N300" s="88">
        <f>IF(ISBLANK(M300),,VLOOKUP(M300,Classement_points[],2,FALSE)*Paramètres!$M$6)</f>
        <v>0</v>
      </c>
      <c r="O300" s="89">
        <f t="shared" si="9"/>
        <v>0</v>
      </c>
      <c r="P300" s="90">
        <f>COUNTA(Tableau4[[#This Row],[Points]],Tableau4[[#This Row],[Clt2]],Tableau4[[#This Row],[Clt4]],Tableau4[[#This Row],[Clt6]])</f>
        <v>0</v>
      </c>
    </row>
    <row r="301" spans="1:16" x14ac:dyDescent="0.35">
      <c r="A301" s="91">
        <f t="shared" si="8"/>
        <v>229</v>
      </c>
      <c r="B301" s="54" t="s">
        <v>551</v>
      </c>
      <c r="C301" s="54" t="s">
        <v>102</v>
      </c>
      <c r="D301" s="54" t="s">
        <v>284</v>
      </c>
      <c r="E301" s="54" t="s">
        <v>161</v>
      </c>
      <c r="F301" s="54" t="s">
        <v>714</v>
      </c>
      <c r="G301" s="92" t="str">
        <f>IF(ISBLANK(Tableau4[[#This Row],[Points]]),"",RANK(Tableau4[[#This Row],[Points]],H:H))</f>
        <v/>
      </c>
      <c r="H301" s="37"/>
      <c r="I301" s="42"/>
      <c r="J301" s="88">
        <f>IF(ISBLANK(I301),,VLOOKUP(I301,Classement_points[],2,FALSE)*Paramètres!$M$4)</f>
        <v>0</v>
      </c>
      <c r="K301" s="41"/>
      <c r="L301" s="88">
        <f>IF(ISBLANK(K301),,VLOOKUP(K301,Classement_points[],2,FALSE)*Paramètres!$M$5)</f>
        <v>0</v>
      </c>
      <c r="M301" s="42"/>
      <c r="N301" s="88">
        <f>IF(ISBLANK(M301),,VLOOKUP(M301,Classement_points[],2,FALSE)*Paramètres!$M$6)</f>
        <v>0</v>
      </c>
      <c r="O301" s="89">
        <f t="shared" si="9"/>
        <v>0</v>
      </c>
      <c r="P301" s="90">
        <f>COUNTA(Tableau4[[#This Row],[Points]],Tableau4[[#This Row],[Clt2]],Tableau4[[#This Row],[Clt4]],Tableau4[[#This Row],[Clt6]])</f>
        <v>0</v>
      </c>
    </row>
    <row r="302" spans="1:16" x14ac:dyDescent="0.35">
      <c r="A302" s="91">
        <f t="shared" si="8"/>
        <v>229</v>
      </c>
      <c r="B302" s="37" t="s">
        <v>3501</v>
      </c>
      <c r="C302" s="37" t="s">
        <v>310</v>
      </c>
      <c r="D302" s="37" t="s">
        <v>3235</v>
      </c>
      <c r="E302" s="37" t="s">
        <v>2939</v>
      </c>
      <c r="F302" s="52" t="s">
        <v>2957</v>
      </c>
      <c r="G302" s="92" t="str">
        <f>IF(ISBLANK(Tableau4[[#This Row],[Points]]),"",RANK(Tableau4[[#This Row],[Points]],H:H))</f>
        <v/>
      </c>
      <c r="H302" s="37"/>
      <c r="I302" s="42"/>
      <c r="J302" s="88">
        <f>IF(ISBLANK(I302),,VLOOKUP(I302,Classement_points[],2,FALSE)*Paramètres!$M$4)</f>
        <v>0</v>
      </c>
      <c r="K302" s="41"/>
      <c r="L302" s="88">
        <f>IF(ISBLANK(K302),,VLOOKUP(K302,Classement_points[],2,FALSE)*Paramètres!$M$5)</f>
        <v>0</v>
      </c>
      <c r="M302" s="42"/>
      <c r="N302" s="88">
        <f>IF(ISBLANK(M302),,VLOOKUP(M302,Classement_points[],2,FALSE)*Paramètres!$M$6)</f>
        <v>0</v>
      </c>
      <c r="O302" s="89">
        <f t="shared" si="9"/>
        <v>0</v>
      </c>
      <c r="P302" s="90">
        <f>COUNTA(Tableau4[[#This Row],[Points]],Tableau4[[#This Row],[Clt2]],Tableau4[[#This Row],[Clt4]],Tableau4[[#This Row],[Clt6]])</f>
        <v>0</v>
      </c>
    </row>
    <row r="303" spans="1:16" x14ac:dyDescent="0.35">
      <c r="A303" s="91">
        <f t="shared" si="8"/>
        <v>229</v>
      </c>
      <c r="B303" s="37" t="s">
        <v>3385</v>
      </c>
      <c r="C303" s="37" t="s">
        <v>815</v>
      </c>
      <c r="D303" s="37" t="s">
        <v>3386</v>
      </c>
      <c r="E303" s="37" t="s">
        <v>2949</v>
      </c>
      <c r="F303" s="52" t="s">
        <v>2957</v>
      </c>
      <c r="G303" s="92" t="str">
        <f>IF(ISBLANK(Tableau4[[#This Row],[Points]]),"",RANK(Tableau4[[#This Row],[Points]],H:H))</f>
        <v/>
      </c>
      <c r="H303" s="37"/>
      <c r="I303" s="42"/>
      <c r="J303" s="88">
        <f>IF(ISBLANK(I303),,VLOOKUP(I303,Classement_points[],2,FALSE)*Paramètres!$M$4)</f>
        <v>0</v>
      </c>
      <c r="K303" s="41"/>
      <c r="L303" s="88">
        <f>IF(ISBLANK(K303),,VLOOKUP(K303,Classement_points[],2,FALSE)*Paramètres!$M$5)</f>
        <v>0</v>
      </c>
      <c r="M303" s="42"/>
      <c r="N303" s="88">
        <f>IF(ISBLANK(M303),,VLOOKUP(M303,Classement_points[],2,FALSE)*Paramètres!$M$6)</f>
        <v>0</v>
      </c>
      <c r="O303" s="89">
        <f t="shared" si="9"/>
        <v>0</v>
      </c>
      <c r="P303" s="90">
        <f>COUNTA(Tableau4[[#This Row],[Points]],Tableau4[[#This Row],[Clt2]],Tableau4[[#This Row],[Clt4]],Tableau4[[#This Row],[Clt6]])</f>
        <v>0</v>
      </c>
    </row>
    <row r="304" spans="1:16" x14ac:dyDescent="0.35">
      <c r="A304" s="91">
        <f t="shared" si="8"/>
        <v>229</v>
      </c>
      <c r="B304" s="37" t="s">
        <v>4371</v>
      </c>
      <c r="C304" s="37" t="s">
        <v>4372</v>
      </c>
      <c r="D304" s="37" t="s">
        <v>4373</v>
      </c>
      <c r="E304" s="37" t="s">
        <v>3933</v>
      </c>
      <c r="F304" s="52" t="s">
        <v>2956</v>
      </c>
      <c r="G304" s="92" t="str">
        <f>IF(ISBLANK(Tableau4[[#This Row],[Points]]),"",RANK(Tableau4[[#This Row],[Points]],H:H))</f>
        <v/>
      </c>
      <c r="H304" s="37"/>
      <c r="I304" s="42"/>
      <c r="J304" s="88">
        <f>IF(ISBLANK(I304),,VLOOKUP(I304,Classement_points[],2,FALSE)*Paramètres!$M$4)</f>
        <v>0</v>
      </c>
      <c r="K304" s="41"/>
      <c r="L304" s="88">
        <f>IF(ISBLANK(K304),,VLOOKUP(K304,Classement_points[],2,FALSE)*Paramètres!$M$5)</f>
        <v>0</v>
      </c>
      <c r="M304" s="42"/>
      <c r="N304" s="88">
        <f>IF(ISBLANK(M304),,VLOOKUP(M304,Classement_points[],2,FALSE)*Paramètres!$M$6)</f>
        <v>0</v>
      </c>
      <c r="O304" s="89">
        <f t="shared" si="9"/>
        <v>0</v>
      </c>
      <c r="P304" s="90">
        <f>COUNTA(Tableau4[[#This Row],[Points]],Tableau4[[#This Row],[Clt2]],Tableau4[[#This Row],[Clt4]],Tableau4[[#This Row],[Clt6]])</f>
        <v>0</v>
      </c>
    </row>
    <row r="305" spans="1:16" x14ac:dyDescent="0.35">
      <c r="A305" s="91">
        <f t="shared" si="8"/>
        <v>229</v>
      </c>
      <c r="B305" s="37" t="s">
        <v>1814</v>
      </c>
      <c r="C305" s="37" t="s">
        <v>320</v>
      </c>
      <c r="D305" s="37" t="s">
        <v>1815</v>
      </c>
      <c r="E305" s="52" t="s">
        <v>656</v>
      </c>
      <c r="F305" s="52" t="s">
        <v>648</v>
      </c>
      <c r="G305" s="92" t="str">
        <f>IF(ISBLANK(Tableau4[[#This Row],[Points]]),"",RANK(Tableau4[[#This Row],[Points]],H:H))</f>
        <v/>
      </c>
      <c r="H305" s="37"/>
      <c r="I305" s="42"/>
      <c r="J305" s="88">
        <f>IF(ISBLANK(I305),,VLOOKUP(I305,Classement_points[],2,FALSE)*Paramètres!$M$4)</f>
        <v>0</v>
      </c>
      <c r="K305" s="41"/>
      <c r="L305" s="88">
        <f>IF(ISBLANK(K305),,VLOOKUP(K305,Classement_points[],2,FALSE)*Paramètres!$M$5)</f>
        <v>0</v>
      </c>
      <c r="M305" s="42"/>
      <c r="N305" s="88">
        <f>IF(ISBLANK(M305),,VLOOKUP(M305,Classement_points[],2,FALSE)*Paramètres!$M$6)</f>
        <v>0</v>
      </c>
      <c r="O305" s="89">
        <f t="shared" si="9"/>
        <v>0</v>
      </c>
      <c r="P305" s="90">
        <f>COUNTA(Tableau4[[#This Row],[Points]],Tableau4[[#This Row],[Clt2]],Tableau4[[#This Row],[Clt4]],Tableau4[[#This Row],[Clt6]])</f>
        <v>0</v>
      </c>
    </row>
    <row r="306" spans="1:16" x14ac:dyDescent="0.35">
      <c r="A306" s="91">
        <f t="shared" si="8"/>
        <v>229</v>
      </c>
      <c r="B306" s="54" t="s">
        <v>941</v>
      </c>
      <c r="C306" s="54" t="s">
        <v>52</v>
      </c>
      <c r="D306" s="54" t="s">
        <v>940</v>
      </c>
      <c r="E306" s="54" t="s">
        <v>17</v>
      </c>
      <c r="F306" s="54" t="s">
        <v>714</v>
      </c>
      <c r="G306" s="92" t="str">
        <f>IF(ISBLANK(Tableau4[[#This Row],[Points]]),"",RANK(Tableau4[[#This Row],[Points]],H:H))</f>
        <v/>
      </c>
      <c r="H306" s="37"/>
      <c r="I306" s="42"/>
      <c r="J306" s="88">
        <f>IF(ISBLANK(I306),,VLOOKUP(I306,Classement_points[],2,FALSE)*Paramètres!$M$4)</f>
        <v>0</v>
      </c>
      <c r="K306" s="41"/>
      <c r="L306" s="88">
        <f>IF(ISBLANK(K306),,VLOOKUP(K306,Classement_points[],2,FALSE)*Paramètres!$M$5)</f>
        <v>0</v>
      </c>
      <c r="M306" s="42"/>
      <c r="N306" s="88">
        <f>IF(ISBLANK(M306),,VLOOKUP(M306,Classement_points[],2,FALSE)*Paramètres!$M$6)</f>
        <v>0</v>
      </c>
      <c r="O306" s="89">
        <f t="shared" si="9"/>
        <v>0</v>
      </c>
      <c r="P306" s="90">
        <f>COUNTA(Tableau4[[#This Row],[Points]],Tableau4[[#This Row],[Clt2]],Tableau4[[#This Row],[Clt4]],Tableau4[[#This Row],[Clt6]])</f>
        <v>0</v>
      </c>
    </row>
    <row r="307" spans="1:16" x14ac:dyDescent="0.35">
      <c r="A307" s="91">
        <f t="shared" si="8"/>
        <v>229</v>
      </c>
      <c r="B307" s="37" t="s">
        <v>1816</v>
      </c>
      <c r="C307" s="37" t="s">
        <v>166</v>
      </c>
      <c r="D307" s="37" t="s">
        <v>1817</v>
      </c>
      <c r="E307" s="52" t="s">
        <v>693</v>
      </c>
      <c r="F307" s="52" t="s">
        <v>648</v>
      </c>
      <c r="G307" s="92" t="str">
        <f>IF(ISBLANK(Tableau4[[#This Row],[Points]]),"",RANK(Tableau4[[#This Row],[Points]],H:H))</f>
        <v/>
      </c>
      <c r="H307" s="37"/>
      <c r="I307" s="42"/>
      <c r="J307" s="88">
        <f>IF(ISBLANK(I307),,VLOOKUP(I307,Classement_points[],2,FALSE)*Paramètres!$M$4)</f>
        <v>0</v>
      </c>
      <c r="K307" s="41"/>
      <c r="L307" s="88">
        <f>IF(ISBLANK(K307),,VLOOKUP(K307,Classement_points[],2,FALSE)*Paramètres!$M$5)</f>
        <v>0</v>
      </c>
      <c r="M307" s="42"/>
      <c r="N307" s="88">
        <f>IF(ISBLANK(M307),,VLOOKUP(M307,Classement_points[],2,FALSE)*Paramètres!$M$6)</f>
        <v>0</v>
      </c>
      <c r="O307" s="89">
        <f t="shared" si="9"/>
        <v>0</v>
      </c>
      <c r="P307" s="90">
        <f>COUNTA(Tableau4[[#This Row],[Points]],Tableau4[[#This Row],[Clt2]],Tableau4[[#This Row],[Clt4]],Tableau4[[#This Row],[Clt6]])</f>
        <v>0</v>
      </c>
    </row>
    <row r="308" spans="1:16" x14ac:dyDescent="0.35">
      <c r="A308" s="91">
        <f t="shared" si="8"/>
        <v>229</v>
      </c>
      <c r="B308" s="37" t="s">
        <v>1818</v>
      </c>
      <c r="C308" s="37" t="s">
        <v>263</v>
      </c>
      <c r="D308" s="37" t="s">
        <v>124</v>
      </c>
      <c r="E308" s="52" t="s">
        <v>656</v>
      </c>
      <c r="F308" s="52" t="s">
        <v>648</v>
      </c>
      <c r="G308" s="92" t="str">
        <f>IF(ISBLANK(Tableau4[[#This Row],[Points]]),"",RANK(Tableau4[[#This Row],[Points]],H:H))</f>
        <v/>
      </c>
      <c r="H308" s="37"/>
      <c r="I308" s="42"/>
      <c r="J308" s="88">
        <f>IF(ISBLANK(I308),,VLOOKUP(I308,Classement_points[],2,FALSE)*Paramètres!$M$4)</f>
        <v>0</v>
      </c>
      <c r="K308" s="41"/>
      <c r="L308" s="88">
        <f>IF(ISBLANK(K308),,VLOOKUP(K308,Classement_points[],2,FALSE)*Paramètres!$M$5)</f>
        <v>0</v>
      </c>
      <c r="M308" s="42"/>
      <c r="N308" s="88">
        <f>IF(ISBLANK(M308),,VLOOKUP(M308,Classement_points[],2,FALSE)*Paramètres!$M$6)</f>
        <v>0</v>
      </c>
      <c r="O308" s="89">
        <f t="shared" si="9"/>
        <v>0</v>
      </c>
      <c r="P308" s="90">
        <f>COUNTA(Tableau4[[#This Row],[Points]],Tableau4[[#This Row],[Clt2]],Tableau4[[#This Row],[Clt4]],Tableau4[[#This Row],[Clt6]])</f>
        <v>0</v>
      </c>
    </row>
    <row r="309" spans="1:16" x14ac:dyDescent="0.35">
      <c r="A309" s="91">
        <f t="shared" si="8"/>
        <v>229</v>
      </c>
      <c r="B309" s="37" t="s">
        <v>1823</v>
      </c>
      <c r="C309" s="37" t="s">
        <v>71</v>
      </c>
      <c r="D309" s="37" t="s">
        <v>1824</v>
      </c>
      <c r="E309" s="52" t="s">
        <v>650</v>
      </c>
      <c r="F309" s="52" t="s">
        <v>648</v>
      </c>
      <c r="G309" s="92" t="str">
        <f>IF(ISBLANK(Tableau4[[#This Row],[Points]]),"",RANK(Tableau4[[#This Row],[Points]],H:H))</f>
        <v/>
      </c>
      <c r="H309" s="37"/>
      <c r="I309" s="42"/>
      <c r="J309" s="88">
        <f>IF(ISBLANK(I309),,VLOOKUP(I309,Classement_points[],2,FALSE)*Paramètres!$M$4)</f>
        <v>0</v>
      </c>
      <c r="K309" s="41"/>
      <c r="L309" s="88">
        <f>IF(ISBLANK(K309),,VLOOKUP(K309,Classement_points[],2,FALSE)*Paramètres!$M$5)</f>
        <v>0</v>
      </c>
      <c r="M309" s="42"/>
      <c r="N309" s="88">
        <f>IF(ISBLANK(M309),,VLOOKUP(M309,Classement_points[],2,FALSE)*Paramètres!$M$6)</f>
        <v>0</v>
      </c>
      <c r="O309" s="89">
        <f t="shared" si="9"/>
        <v>0</v>
      </c>
      <c r="P309" s="90">
        <f>COUNTA(Tableau4[[#This Row],[Points]],Tableau4[[#This Row],[Clt2]],Tableau4[[#This Row],[Clt4]],Tableau4[[#This Row],[Clt6]])</f>
        <v>0</v>
      </c>
    </row>
    <row r="310" spans="1:16" x14ac:dyDescent="0.35">
      <c r="A310" s="91">
        <f t="shared" si="8"/>
        <v>229</v>
      </c>
      <c r="B310" s="37" t="s">
        <v>1825</v>
      </c>
      <c r="C310" s="37" t="s">
        <v>52</v>
      </c>
      <c r="D310" s="37" t="s">
        <v>1555</v>
      </c>
      <c r="E310" s="52" t="s">
        <v>682</v>
      </c>
      <c r="F310" s="52" t="s">
        <v>648</v>
      </c>
      <c r="G310" s="92" t="str">
        <f>IF(ISBLANK(Tableau4[[#This Row],[Points]]),"",RANK(Tableau4[[#This Row],[Points]],H:H))</f>
        <v/>
      </c>
      <c r="H310" s="37"/>
      <c r="I310" s="42"/>
      <c r="J310" s="88">
        <f>IF(ISBLANK(I310),,VLOOKUP(I310,Classement_points[],2,FALSE)*Paramètres!$M$4)</f>
        <v>0</v>
      </c>
      <c r="K310" s="41"/>
      <c r="L310" s="88">
        <f>IF(ISBLANK(K310),,VLOOKUP(K310,Classement_points[],2,FALSE)*Paramètres!$M$5)</f>
        <v>0</v>
      </c>
      <c r="M310" s="42"/>
      <c r="N310" s="88">
        <f>IF(ISBLANK(M310),,VLOOKUP(M310,Classement_points[],2,FALSE)*Paramètres!$M$6)</f>
        <v>0</v>
      </c>
      <c r="O310" s="89">
        <f t="shared" si="9"/>
        <v>0</v>
      </c>
      <c r="P310" s="90">
        <f>COUNTA(Tableau4[[#This Row],[Points]],Tableau4[[#This Row],[Clt2]],Tableau4[[#This Row],[Clt4]],Tableau4[[#This Row],[Clt6]])</f>
        <v>0</v>
      </c>
    </row>
    <row r="311" spans="1:16" x14ac:dyDescent="0.35">
      <c r="A311" s="91">
        <f t="shared" si="8"/>
        <v>229</v>
      </c>
      <c r="B311" s="37" t="s">
        <v>1827</v>
      </c>
      <c r="C311" s="37" t="s">
        <v>62</v>
      </c>
      <c r="D311" s="37" t="s">
        <v>1558</v>
      </c>
      <c r="E311" s="37" t="s">
        <v>664</v>
      </c>
      <c r="F311" s="52" t="s">
        <v>648</v>
      </c>
      <c r="G311" s="92" t="str">
        <f>IF(ISBLANK(Tableau4[[#This Row],[Points]]),"",RANK(Tableau4[[#This Row],[Points]],H:H))</f>
        <v/>
      </c>
      <c r="H311" s="37"/>
      <c r="I311" s="42"/>
      <c r="J311" s="88">
        <f>IF(ISBLANK(I311),,VLOOKUP(I311,Classement_points[],2,FALSE)*Paramètres!$M$4)</f>
        <v>0</v>
      </c>
      <c r="K311" s="41"/>
      <c r="L311" s="88">
        <f>IF(ISBLANK(K311),,VLOOKUP(K311,Classement_points[],2,FALSE)*Paramètres!$M$5)</f>
        <v>0</v>
      </c>
      <c r="M311" s="42"/>
      <c r="N311" s="88">
        <f>IF(ISBLANK(M311),,VLOOKUP(M311,Classement_points[],2,FALSE)*Paramètres!$M$6)</f>
        <v>0</v>
      </c>
      <c r="O311" s="89">
        <f t="shared" si="9"/>
        <v>0</v>
      </c>
      <c r="P311" s="90">
        <f>COUNTA(Tableau4[[#This Row],[Points]],Tableau4[[#This Row],[Clt2]],Tableau4[[#This Row],[Clt4]],Tableau4[[#This Row],[Clt6]])</f>
        <v>0</v>
      </c>
    </row>
    <row r="312" spans="1:16" x14ac:dyDescent="0.35">
      <c r="A312" s="91">
        <f t="shared" si="8"/>
        <v>229</v>
      </c>
      <c r="B312" s="37" t="s">
        <v>4377</v>
      </c>
      <c r="C312" s="37" t="s">
        <v>80</v>
      </c>
      <c r="D312" s="37" t="s">
        <v>4378</v>
      </c>
      <c r="E312" s="37" t="s">
        <v>3933</v>
      </c>
      <c r="F312" s="52" t="s">
        <v>2956</v>
      </c>
      <c r="G312" s="92" t="str">
        <f>IF(ISBLANK(Tableau4[[#This Row],[Points]]),"",RANK(Tableau4[[#This Row],[Points]],H:H))</f>
        <v/>
      </c>
      <c r="H312" s="37"/>
      <c r="I312" s="42"/>
      <c r="J312" s="88">
        <f>IF(ISBLANK(I312),,VLOOKUP(I312,Classement_points[],2,FALSE)*Paramètres!$M$4)</f>
        <v>0</v>
      </c>
      <c r="K312" s="41"/>
      <c r="L312" s="88">
        <f>IF(ISBLANK(K312),,VLOOKUP(K312,Classement_points[],2,FALSE)*Paramètres!$M$5)</f>
        <v>0</v>
      </c>
      <c r="M312" s="42"/>
      <c r="N312" s="88">
        <f>IF(ISBLANK(M312),,VLOOKUP(M312,Classement_points[],2,FALSE)*Paramètres!$M$6)</f>
        <v>0</v>
      </c>
      <c r="O312" s="89">
        <f t="shared" si="9"/>
        <v>0</v>
      </c>
      <c r="P312" s="90">
        <f>COUNTA(Tableau4[[#This Row],[Points]],Tableau4[[#This Row],[Clt2]],Tableau4[[#This Row],[Clt4]],Tableau4[[#This Row],[Clt6]])</f>
        <v>0</v>
      </c>
    </row>
    <row r="313" spans="1:16" x14ac:dyDescent="0.35">
      <c r="A313" s="91">
        <f t="shared" si="8"/>
        <v>229</v>
      </c>
      <c r="B313" s="37" t="s">
        <v>3407</v>
      </c>
      <c r="C313" s="37" t="s">
        <v>837</v>
      </c>
      <c r="D313" s="37" t="s">
        <v>3408</v>
      </c>
      <c r="E313" s="37" t="s">
        <v>2917</v>
      </c>
      <c r="F313" s="52" t="s">
        <v>2957</v>
      </c>
      <c r="G313" s="92" t="str">
        <f>IF(ISBLANK(Tableau4[[#This Row],[Points]]),"",RANK(Tableau4[[#This Row],[Points]],H:H))</f>
        <v/>
      </c>
      <c r="H313" s="37"/>
      <c r="I313" s="42"/>
      <c r="J313" s="88">
        <f>IF(ISBLANK(I313),,VLOOKUP(I313,Classement_points[],2,FALSE)*Paramètres!$M$4)</f>
        <v>0</v>
      </c>
      <c r="K313" s="41"/>
      <c r="L313" s="88">
        <f>IF(ISBLANK(K313),,VLOOKUP(K313,Classement_points[],2,FALSE)*Paramètres!$M$5)</f>
        <v>0</v>
      </c>
      <c r="M313" s="42"/>
      <c r="N313" s="88">
        <f>IF(ISBLANK(M313),,VLOOKUP(M313,Classement_points[],2,FALSE)*Paramètres!$M$6)</f>
        <v>0</v>
      </c>
      <c r="O313" s="89">
        <f t="shared" si="9"/>
        <v>0</v>
      </c>
      <c r="P313" s="90">
        <f>COUNTA(Tableau4[[#This Row],[Points]],Tableau4[[#This Row],[Clt2]],Tableau4[[#This Row],[Clt4]],Tableau4[[#This Row],[Clt6]])</f>
        <v>0</v>
      </c>
    </row>
    <row r="314" spans="1:16" x14ac:dyDescent="0.35">
      <c r="A314" s="91">
        <f t="shared" si="8"/>
        <v>229</v>
      </c>
      <c r="B314" s="37" t="s">
        <v>4379</v>
      </c>
      <c r="C314" s="37" t="s">
        <v>141</v>
      </c>
      <c r="D314" s="37" t="s">
        <v>4380</v>
      </c>
      <c r="E314" s="37" t="s">
        <v>3933</v>
      </c>
      <c r="F314" s="52" t="s">
        <v>2956</v>
      </c>
      <c r="G314" s="92" t="str">
        <f>IF(ISBLANK(Tableau4[[#This Row],[Points]]),"",RANK(Tableau4[[#This Row],[Points]],H:H))</f>
        <v/>
      </c>
      <c r="H314" s="37"/>
      <c r="I314" s="42"/>
      <c r="J314" s="88">
        <f>IF(ISBLANK(I314),,VLOOKUP(I314,Classement_points[],2,FALSE)*Paramètres!$M$4)</f>
        <v>0</v>
      </c>
      <c r="K314" s="41"/>
      <c r="L314" s="88">
        <f>IF(ISBLANK(K314),,VLOOKUP(K314,Classement_points[],2,FALSE)*Paramètres!$M$5)</f>
        <v>0</v>
      </c>
      <c r="M314" s="42"/>
      <c r="N314" s="88">
        <f>IF(ISBLANK(M314),,VLOOKUP(M314,Classement_points[],2,FALSE)*Paramètres!$M$6)</f>
        <v>0</v>
      </c>
      <c r="O314" s="89">
        <f t="shared" si="9"/>
        <v>0</v>
      </c>
      <c r="P314" s="90">
        <f>COUNTA(Tableau4[[#This Row],[Points]],Tableau4[[#This Row],[Clt2]],Tableau4[[#This Row],[Clt4]],Tableau4[[#This Row],[Clt6]])</f>
        <v>0</v>
      </c>
    </row>
    <row r="315" spans="1:16" x14ac:dyDescent="0.35">
      <c r="A315" s="91">
        <f t="shared" si="8"/>
        <v>229</v>
      </c>
      <c r="B315" s="37" t="s">
        <v>3377</v>
      </c>
      <c r="C315" s="37" t="s">
        <v>80</v>
      </c>
      <c r="D315" s="37" t="s">
        <v>3378</v>
      </c>
      <c r="E315" s="37" t="s">
        <v>2917</v>
      </c>
      <c r="F315" s="52" t="s">
        <v>2957</v>
      </c>
      <c r="G315" s="92" t="str">
        <f>IF(ISBLANK(Tableau4[[#This Row],[Points]]),"",RANK(Tableau4[[#This Row],[Points]],H:H))</f>
        <v/>
      </c>
      <c r="H315" s="37"/>
      <c r="I315" s="42"/>
      <c r="J315" s="88">
        <f>IF(ISBLANK(I315),,VLOOKUP(I315,Classement_points[],2,FALSE)*Paramètres!$M$4)</f>
        <v>0</v>
      </c>
      <c r="K315" s="41"/>
      <c r="L315" s="88">
        <f>IF(ISBLANK(K315),,VLOOKUP(K315,Classement_points[],2,FALSE)*Paramètres!$M$5)</f>
        <v>0</v>
      </c>
      <c r="M315" s="42"/>
      <c r="N315" s="88">
        <f>IF(ISBLANK(M315),,VLOOKUP(M315,Classement_points[],2,FALSE)*Paramètres!$M$6)</f>
        <v>0</v>
      </c>
      <c r="O315" s="89">
        <f t="shared" si="9"/>
        <v>0</v>
      </c>
      <c r="P315" s="90">
        <f>COUNTA(Tableau4[[#This Row],[Points]],Tableau4[[#This Row],[Clt2]],Tableau4[[#This Row],[Clt4]],Tableau4[[#This Row],[Clt6]])</f>
        <v>0</v>
      </c>
    </row>
    <row r="316" spans="1:16" x14ac:dyDescent="0.35">
      <c r="A316" s="91">
        <f t="shared" si="8"/>
        <v>229</v>
      </c>
      <c r="B316" s="37" t="s">
        <v>1830</v>
      </c>
      <c r="C316" s="37" t="s">
        <v>1155</v>
      </c>
      <c r="D316" s="37" t="s">
        <v>1831</v>
      </c>
      <c r="E316" s="37" t="s">
        <v>687</v>
      </c>
      <c r="F316" s="52" t="s">
        <v>648</v>
      </c>
      <c r="G316" s="92" t="str">
        <f>IF(ISBLANK(Tableau4[[#This Row],[Points]]),"",RANK(Tableau4[[#This Row],[Points]],H:H))</f>
        <v/>
      </c>
      <c r="H316" s="37"/>
      <c r="I316" s="42"/>
      <c r="J316" s="88">
        <f>IF(ISBLANK(I316),,VLOOKUP(I316,Classement_points[],2,FALSE)*Paramètres!$M$4)</f>
        <v>0</v>
      </c>
      <c r="K316" s="41"/>
      <c r="L316" s="88">
        <f>IF(ISBLANK(K316),,VLOOKUP(K316,Classement_points[],2,FALSE)*Paramètres!$M$5)</f>
        <v>0</v>
      </c>
      <c r="M316" s="42"/>
      <c r="N316" s="88">
        <f>IF(ISBLANK(M316),,VLOOKUP(M316,Classement_points[],2,FALSE)*Paramètres!$M$6)</f>
        <v>0</v>
      </c>
      <c r="O316" s="89">
        <f t="shared" si="9"/>
        <v>0</v>
      </c>
      <c r="P316" s="90">
        <f>COUNTA(Tableau4[[#This Row],[Points]],Tableau4[[#This Row],[Clt2]],Tableau4[[#This Row],[Clt4]],Tableau4[[#This Row],[Clt6]])</f>
        <v>0</v>
      </c>
    </row>
    <row r="317" spans="1:16" x14ac:dyDescent="0.35">
      <c r="A317" s="91">
        <f t="shared" si="8"/>
        <v>229</v>
      </c>
      <c r="B317" s="37" t="s">
        <v>4385</v>
      </c>
      <c r="C317" s="37" t="s">
        <v>630</v>
      </c>
      <c r="D317" s="37" t="s">
        <v>4386</v>
      </c>
      <c r="E317" s="37" t="s">
        <v>3971</v>
      </c>
      <c r="F317" s="52" t="s">
        <v>2956</v>
      </c>
      <c r="G317" s="92" t="str">
        <f>IF(ISBLANK(Tableau4[[#This Row],[Points]]),"",RANK(Tableau4[[#This Row],[Points]],H:H))</f>
        <v/>
      </c>
      <c r="H317" s="37"/>
      <c r="I317" s="42"/>
      <c r="J317" s="88">
        <f>IF(ISBLANK(I317),,VLOOKUP(I317,Classement_points[],2,FALSE)*Paramètres!$M$4)</f>
        <v>0</v>
      </c>
      <c r="K317" s="41"/>
      <c r="L317" s="88">
        <f>IF(ISBLANK(K317),,VLOOKUP(K317,Classement_points[],2,FALSE)*Paramètres!$M$5)</f>
        <v>0</v>
      </c>
      <c r="M317" s="42"/>
      <c r="N317" s="88">
        <f>IF(ISBLANK(M317),,VLOOKUP(M317,Classement_points[],2,FALSE)*Paramètres!$M$6)</f>
        <v>0</v>
      </c>
      <c r="O317" s="89">
        <f t="shared" si="9"/>
        <v>0</v>
      </c>
      <c r="P317" s="90">
        <f>COUNTA(Tableau4[[#This Row],[Points]],Tableau4[[#This Row],[Clt2]],Tableau4[[#This Row],[Clt4]],Tableau4[[#This Row],[Clt6]])</f>
        <v>0</v>
      </c>
    </row>
    <row r="318" spans="1:16" x14ac:dyDescent="0.35">
      <c r="A318" s="91">
        <f t="shared" si="8"/>
        <v>229</v>
      </c>
      <c r="B318" s="37" t="s">
        <v>1834</v>
      </c>
      <c r="C318" s="37" t="s">
        <v>1835</v>
      </c>
      <c r="D318" s="37" t="s">
        <v>1836</v>
      </c>
      <c r="E318" s="37" t="s">
        <v>649</v>
      </c>
      <c r="F318" s="52" t="s">
        <v>648</v>
      </c>
      <c r="G318" s="92" t="str">
        <f>IF(ISBLANK(Tableau4[[#This Row],[Points]]),"",RANK(Tableau4[[#This Row],[Points]],H:H))</f>
        <v/>
      </c>
      <c r="H318" s="37"/>
      <c r="I318" s="42"/>
      <c r="J318" s="88">
        <f>IF(ISBLANK(I318),,VLOOKUP(I318,Classement_points[],2,FALSE)*Paramètres!$M$4)</f>
        <v>0</v>
      </c>
      <c r="K318" s="41"/>
      <c r="L318" s="88">
        <f>IF(ISBLANK(K318),,VLOOKUP(K318,Classement_points[],2,FALSE)*Paramètres!$M$5)</f>
        <v>0</v>
      </c>
      <c r="M318" s="42"/>
      <c r="N318" s="88">
        <f>IF(ISBLANK(M318),,VLOOKUP(M318,Classement_points[],2,FALSE)*Paramètres!$M$6)</f>
        <v>0</v>
      </c>
      <c r="O318" s="89">
        <f t="shared" si="9"/>
        <v>0</v>
      </c>
      <c r="P318" s="90">
        <f>COUNTA(Tableau4[[#This Row],[Points]],Tableau4[[#This Row],[Clt2]],Tableau4[[#This Row],[Clt4]],Tableau4[[#This Row],[Clt6]])</f>
        <v>0</v>
      </c>
    </row>
    <row r="319" spans="1:16" x14ac:dyDescent="0.35">
      <c r="A319" s="91">
        <f t="shared" si="8"/>
        <v>229</v>
      </c>
      <c r="B319" s="54" t="s">
        <v>938</v>
      </c>
      <c r="C319" s="54" t="s">
        <v>88</v>
      </c>
      <c r="D319" s="54" t="s">
        <v>287</v>
      </c>
      <c r="E319" s="54" t="s">
        <v>28</v>
      </c>
      <c r="F319" s="54" t="s">
        <v>714</v>
      </c>
      <c r="G319" s="92" t="str">
        <f>IF(ISBLANK(Tableau4[[#This Row],[Points]]),"",RANK(Tableau4[[#This Row],[Points]],H:H))</f>
        <v/>
      </c>
      <c r="H319" s="37"/>
      <c r="I319" s="42"/>
      <c r="J319" s="88">
        <f>IF(ISBLANK(I319),,VLOOKUP(I319,Classement_points[],2,FALSE)*Paramètres!$M$4)</f>
        <v>0</v>
      </c>
      <c r="K319" s="41"/>
      <c r="L319" s="88">
        <f>IF(ISBLANK(K319),,VLOOKUP(K319,Classement_points[],2,FALSE)*Paramètres!$M$5)</f>
        <v>0</v>
      </c>
      <c r="M319" s="42"/>
      <c r="N319" s="88">
        <f>IF(ISBLANK(M319),,VLOOKUP(M319,Classement_points[],2,FALSE)*Paramètres!$M$6)</f>
        <v>0</v>
      </c>
      <c r="O319" s="89">
        <f t="shared" si="9"/>
        <v>0</v>
      </c>
      <c r="P319" s="90">
        <f>COUNTA(Tableau4[[#This Row],[Points]],Tableau4[[#This Row],[Clt2]],Tableau4[[#This Row],[Clt4]],Tableau4[[#This Row],[Clt6]])</f>
        <v>0</v>
      </c>
    </row>
    <row r="320" spans="1:16" x14ac:dyDescent="0.35">
      <c r="A320" s="91">
        <f t="shared" si="8"/>
        <v>229</v>
      </c>
      <c r="B320" s="37" t="s">
        <v>3497</v>
      </c>
      <c r="C320" s="37" t="s">
        <v>80</v>
      </c>
      <c r="D320" s="37" t="s">
        <v>3498</v>
      </c>
      <c r="E320" s="37" t="s">
        <v>2947</v>
      </c>
      <c r="F320" s="52" t="s">
        <v>2957</v>
      </c>
      <c r="G320" s="92" t="str">
        <f>IF(ISBLANK(Tableau4[[#This Row],[Points]]),"",RANK(Tableau4[[#This Row],[Points]],H:H))</f>
        <v/>
      </c>
      <c r="H320" s="37"/>
      <c r="I320" s="42"/>
      <c r="J320" s="88">
        <f>IF(ISBLANK(I320),,VLOOKUP(I320,Classement_points[],2,FALSE)*Paramètres!$M$4)</f>
        <v>0</v>
      </c>
      <c r="K320" s="41"/>
      <c r="L320" s="88">
        <f>IF(ISBLANK(K320),,VLOOKUP(K320,Classement_points[],2,FALSE)*Paramètres!$M$5)</f>
        <v>0</v>
      </c>
      <c r="M320" s="42"/>
      <c r="N320" s="88">
        <f>IF(ISBLANK(M320),,VLOOKUP(M320,Classement_points[],2,FALSE)*Paramètres!$M$6)</f>
        <v>0</v>
      </c>
      <c r="O320" s="89">
        <f t="shared" si="9"/>
        <v>0</v>
      </c>
      <c r="P320" s="90">
        <f>COUNTA(Tableau4[[#This Row],[Points]],Tableau4[[#This Row],[Clt2]],Tableau4[[#This Row],[Clt4]],Tableau4[[#This Row],[Clt6]])</f>
        <v>0</v>
      </c>
    </row>
    <row r="321" spans="1:16" x14ac:dyDescent="0.35">
      <c r="A321" s="91">
        <f t="shared" si="8"/>
        <v>229</v>
      </c>
      <c r="B321" s="37" t="s">
        <v>1846</v>
      </c>
      <c r="C321" s="37" t="s">
        <v>60</v>
      </c>
      <c r="D321" s="37" t="s">
        <v>1385</v>
      </c>
      <c r="E321" s="37" t="s">
        <v>710</v>
      </c>
      <c r="F321" s="52" t="s">
        <v>648</v>
      </c>
      <c r="G321" s="92" t="str">
        <f>IF(ISBLANK(Tableau4[[#This Row],[Points]]),"",RANK(Tableau4[[#This Row],[Points]],H:H))</f>
        <v/>
      </c>
      <c r="H321" s="37"/>
      <c r="I321" s="42"/>
      <c r="J321" s="88">
        <f>IF(ISBLANK(I321),,VLOOKUP(I321,Classement_points[],2,FALSE)*Paramètres!$M$4)</f>
        <v>0</v>
      </c>
      <c r="K321" s="41"/>
      <c r="L321" s="88">
        <f>IF(ISBLANK(K321),,VLOOKUP(K321,Classement_points[],2,FALSE)*Paramètres!$M$5)</f>
        <v>0</v>
      </c>
      <c r="M321" s="42"/>
      <c r="N321" s="88">
        <f>IF(ISBLANK(M321),,VLOOKUP(M321,Classement_points[],2,FALSE)*Paramètres!$M$6)</f>
        <v>0</v>
      </c>
      <c r="O321" s="89">
        <f t="shared" si="9"/>
        <v>0</v>
      </c>
      <c r="P321" s="90">
        <f>COUNTA(Tableau4[[#This Row],[Points]],Tableau4[[#This Row],[Clt2]],Tableau4[[#This Row],[Clt4]],Tableau4[[#This Row],[Clt6]])</f>
        <v>0</v>
      </c>
    </row>
    <row r="322" spans="1:16" x14ac:dyDescent="0.35">
      <c r="A322" s="91">
        <f t="shared" si="8"/>
        <v>229</v>
      </c>
      <c r="B322" s="37" t="s">
        <v>3402</v>
      </c>
      <c r="C322" s="37" t="s">
        <v>231</v>
      </c>
      <c r="D322" s="37" t="s">
        <v>3403</v>
      </c>
      <c r="E322" s="37" t="s">
        <v>2926</v>
      </c>
      <c r="F322" s="52" t="s">
        <v>2957</v>
      </c>
      <c r="G322" s="92" t="str">
        <f>IF(ISBLANK(Tableau4[[#This Row],[Points]]),"",RANK(Tableau4[[#This Row],[Points]],H:H))</f>
        <v/>
      </c>
      <c r="H322" s="37"/>
      <c r="I322" s="42"/>
      <c r="J322" s="88">
        <f>IF(ISBLANK(I322),,VLOOKUP(I322,Classement_points[],2,FALSE)*Paramètres!$M$4)</f>
        <v>0</v>
      </c>
      <c r="K322" s="41"/>
      <c r="L322" s="88">
        <f>IF(ISBLANK(K322),,VLOOKUP(K322,Classement_points[],2,FALSE)*Paramètres!$M$5)</f>
        <v>0</v>
      </c>
      <c r="M322" s="42"/>
      <c r="N322" s="88">
        <f>IF(ISBLANK(M322),,VLOOKUP(M322,Classement_points[],2,FALSE)*Paramètres!$M$6)</f>
        <v>0</v>
      </c>
      <c r="O322" s="89">
        <f t="shared" si="9"/>
        <v>0</v>
      </c>
      <c r="P322" s="90">
        <f>COUNTA(Tableau4[[#This Row],[Points]],Tableau4[[#This Row],[Clt2]],Tableau4[[#This Row],[Clt4]],Tableau4[[#This Row],[Clt6]])</f>
        <v>0</v>
      </c>
    </row>
    <row r="323" spans="1:16" x14ac:dyDescent="0.35">
      <c r="A323" s="91">
        <f t="shared" si="8"/>
        <v>229</v>
      </c>
      <c r="B323" s="54" t="s">
        <v>542</v>
      </c>
      <c r="C323" s="54" t="s">
        <v>364</v>
      </c>
      <c r="D323" s="54" t="s">
        <v>365</v>
      </c>
      <c r="E323" s="54" t="s">
        <v>41</v>
      </c>
      <c r="F323" s="54" t="s">
        <v>714</v>
      </c>
      <c r="G323" s="92" t="str">
        <f>IF(ISBLANK(Tableau4[[#This Row],[Points]]),"",RANK(Tableau4[[#This Row],[Points]],H:H))</f>
        <v/>
      </c>
      <c r="H323" s="37"/>
      <c r="I323" s="42"/>
      <c r="J323" s="88">
        <f>IF(ISBLANK(I323),,VLOOKUP(I323,Classement_points[],2,FALSE)*Paramètres!$M$4)</f>
        <v>0</v>
      </c>
      <c r="K323" s="41"/>
      <c r="L323" s="88">
        <f>IF(ISBLANK(K323),,VLOOKUP(K323,Classement_points[],2,FALSE)*Paramètres!$M$5)</f>
        <v>0</v>
      </c>
      <c r="M323" s="42"/>
      <c r="N323" s="88">
        <f>IF(ISBLANK(M323),,VLOOKUP(M323,Classement_points[],2,FALSE)*Paramètres!$M$6)</f>
        <v>0</v>
      </c>
      <c r="O323" s="89">
        <f t="shared" si="9"/>
        <v>0</v>
      </c>
      <c r="P323" s="90">
        <f>COUNTA(Tableau4[[#This Row],[Points]],Tableau4[[#This Row],[Clt2]],Tableau4[[#This Row],[Clt4]],Tableau4[[#This Row],[Clt6]])</f>
        <v>0</v>
      </c>
    </row>
    <row r="324" spans="1:16" x14ac:dyDescent="0.35">
      <c r="A324" s="91">
        <f t="shared" si="8"/>
        <v>229</v>
      </c>
      <c r="B324" s="37" t="s">
        <v>4397</v>
      </c>
      <c r="C324" s="37" t="s">
        <v>4398</v>
      </c>
      <c r="D324" s="37" t="s">
        <v>4399</v>
      </c>
      <c r="E324" s="37" t="s">
        <v>4007</v>
      </c>
      <c r="F324" s="52" t="s">
        <v>2956</v>
      </c>
      <c r="G324" s="92" t="str">
        <f>IF(ISBLANK(Tableau4[[#This Row],[Points]]),"",RANK(Tableau4[[#This Row],[Points]],H:H))</f>
        <v/>
      </c>
      <c r="H324" s="37"/>
      <c r="I324" s="42"/>
      <c r="J324" s="88">
        <f>IF(ISBLANK(I324),,VLOOKUP(I324,Classement_points[],2,FALSE)*Paramètres!$M$4)</f>
        <v>0</v>
      </c>
      <c r="K324" s="41"/>
      <c r="L324" s="88">
        <f>IF(ISBLANK(K324),,VLOOKUP(K324,Classement_points[],2,FALSE)*Paramètres!$M$5)</f>
        <v>0</v>
      </c>
      <c r="M324" s="42"/>
      <c r="N324" s="88">
        <f>IF(ISBLANK(M324),,VLOOKUP(M324,Classement_points[],2,FALSE)*Paramètres!$M$6)</f>
        <v>0</v>
      </c>
      <c r="O324" s="89">
        <f t="shared" si="9"/>
        <v>0</v>
      </c>
      <c r="P324" s="90">
        <f>COUNTA(Tableau4[[#This Row],[Points]],Tableau4[[#This Row],[Clt2]],Tableau4[[#This Row],[Clt4]],Tableau4[[#This Row],[Clt6]])</f>
        <v>0</v>
      </c>
    </row>
    <row r="325" spans="1:16" x14ac:dyDescent="0.35">
      <c r="A325" s="91">
        <f t="shared" ref="A325:A346" si="10">RANK(O325,O:O)</f>
        <v>229</v>
      </c>
      <c r="B325" s="37" t="s">
        <v>1855</v>
      </c>
      <c r="C325" s="37" t="s">
        <v>597</v>
      </c>
      <c r="D325" s="37" t="s">
        <v>1856</v>
      </c>
      <c r="E325" s="37" t="s">
        <v>682</v>
      </c>
      <c r="F325" s="52" t="s">
        <v>648</v>
      </c>
      <c r="G325" s="92" t="str">
        <f>IF(ISBLANK(Tableau4[[#This Row],[Points]]),"",RANK(Tableau4[[#This Row],[Points]],H:H))</f>
        <v/>
      </c>
      <c r="H325" s="37"/>
      <c r="I325" s="42"/>
      <c r="J325" s="88">
        <f>IF(ISBLANK(I325),,VLOOKUP(I325,Classement_points[],2,FALSE)*Paramètres!$M$4)</f>
        <v>0</v>
      </c>
      <c r="K325" s="41"/>
      <c r="L325" s="88">
        <f>IF(ISBLANK(K325),,VLOOKUP(K325,Classement_points[],2,FALSE)*Paramètres!$M$5)</f>
        <v>0</v>
      </c>
      <c r="M325" s="42"/>
      <c r="N325" s="88">
        <f>IF(ISBLANK(M325),,VLOOKUP(M325,Classement_points[],2,FALSE)*Paramètres!$M$6)</f>
        <v>0</v>
      </c>
      <c r="O325" s="89">
        <f t="shared" ref="O325:O388" si="11">H325+J325+L325+N325</f>
        <v>0</v>
      </c>
      <c r="P325" s="90">
        <f>COUNTA(Tableau4[[#This Row],[Points]],Tableau4[[#This Row],[Clt2]],Tableau4[[#This Row],[Clt4]],Tableau4[[#This Row],[Clt6]])</f>
        <v>0</v>
      </c>
    </row>
    <row r="326" spans="1:16" x14ac:dyDescent="0.35">
      <c r="A326" s="91">
        <f t="shared" si="10"/>
        <v>229</v>
      </c>
      <c r="B326" s="37" t="s">
        <v>1857</v>
      </c>
      <c r="C326" s="37" t="s">
        <v>1858</v>
      </c>
      <c r="D326" s="37" t="s">
        <v>1859</v>
      </c>
      <c r="E326" s="37" t="s">
        <v>649</v>
      </c>
      <c r="F326" s="52" t="s">
        <v>648</v>
      </c>
      <c r="G326" s="92" t="str">
        <f>IF(ISBLANK(Tableau4[[#This Row],[Points]]),"",RANK(Tableau4[[#This Row],[Points]],H:H))</f>
        <v/>
      </c>
      <c r="H326" s="37"/>
      <c r="I326" s="42"/>
      <c r="J326" s="88">
        <f>IF(ISBLANK(I326),,VLOOKUP(I326,Classement_points[],2,FALSE)*Paramètres!$M$4)</f>
        <v>0</v>
      </c>
      <c r="K326" s="41"/>
      <c r="L326" s="88">
        <f>IF(ISBLANK(K326),,VLOOKUP(K326,Classement_points[],2,FALSE)*Paramètres!$M$5)</f>
        <v>0</v>
      </c>
      <c r="M326" s="42"/>
      <c r="N326" s="88">
        <f>IF(ISBLANK(M326),,VLOOKUP(M326,Classement_points[],2,FALSE)*Paramètres!$M$6)</f>
        <v>0</v>
      </c>
      <c r="O326" s="89">
        <f t="shared" si="11"/>
        <v>0</v>
      </c>
      <c r="P326" s="90">
        <f>COUNTA(Tableau4[[#This Row],[Points]],Tableau4[[#This Row],[Clt2]],Tableau4[[#This Row],[Clt4]],Tableau4[[#This Row],[Clt6]])</f>
        <v>0</v>
      </c>
    </row>
    <row r="327" spans="1:16" x14ac:dyDescent="0.35">
      <c r="A327" s="91">
        <f t="shared" si="10"/>
        <v>229</v>
      </c>
      <c r="B327" s="37" t="s">
        <v>3411</v>
      </c>
      <c r="C327" s="37" t="s">
        <v>62</v>
      </c>
      <c r="D327" s="37" t="s">
        <v>3412</v>
      </c>
      <c r="E327" s="37" t="s">
        <v>2918</v>
      </c>
      <c r="F327" s="52" t="s">
        <v>2957</v>
      </c>
      <c r="G327" s="92" t="str">
        <f>IF(ISBLANK(Tableau4[[#This Row],[Points]]),"",RANK(Tableau4[[#This Row],[Points]],H:H))</f>
        <v/>
      </c>
      <c r="H327" s="37"/>
      <c r="I327" s="42"/>
      <c r="J327" s="88">
        <f>IF(ISBLANK(I327),,VLOOKUP(I327,Classement_points[],2,FALSE)*Paramètres!$M$4)</f>
        <v>0</v>
      </c>
      <c r="K327" s="41"/>
      <c r="L327" s="88">
        <f>IF(ISBLANK(K327),,VLOOKUP(K327,Classement_points[],2,FALSE)*Paramètres!$M$5)</f>
        <v>0</v>
      </c>
      <c r="M327" s="42"/>
      <c r="N327" s="88">
        <f>IF(ISBLANK(M327),,VLOOKUP(M327,Classement_points[],2,FALSE)*Paramètres!$M$6)</f>
        <v>0</v>
      </c>
      <c r="O327" s="89">
        <f t="shared" si="11"/>
        <v>0</v>
      </c>
      <c r="P327" s="90">
        <f>COUNTA(Tableau4[[#This Row],[Points]],Tableau4[[#This Row],[Clt2]],Tableau4[[#This Row],[Clt4]],Tableau4[[#This Row],[Clt6]])</f>
        <v>0</v>
      </c>
    </row>
    <row r="328" spans="1:16" x14ac:dyDescent="0.35">
      <c r="A328" s="91">
        <f t="shared" si="10"/>
        <v>229</v>
      </c>
      <c r="B328" s="37" t="s">
        <v>1868</v>
      </c>
      <c r="C328" s="37" t="s">
        <v>1869</v>
      </c>
      <c r="D328" s="37" t="s">
        <v>1870</v>
      </c>
      <c r="E328" s="37" t="s">
        <v>650</v>
      </c>
      <c r="F328" s="52" t="s">
        <v>648</v>
      </c>
      <c r="G328" s="92" t="str">
        <f>IF(ISBLANK(Tableau4[[#This Row],[Points]]),"",RANK(Tableau4[[#This Row],[Points]],H:H))</f>
        <v/>
      </c>
      <c r="H328" s="37"/>
      <c r="I328" s="42"/>
      <c r="J328" s="88">
        <f>IF(ISBLANK(I328),,VLOOKUP(I328,Classement_points[],2,FALSE)*Paramètres!$M$4)</f>
        <v>0</v>
      </c>
      <c r="K328" s="41"/>
      <c r="L328" s="88">
        <f>IF(ISBLANK(K328),,VLOOKUP(K328,Classement_points[],2,FALSE)*Paramètres!$M$5)</f>
        <v>0</v>
      </c>
      <c r="M328" s="42"/>
      <c r="N328" s="88">
        <f>IF(ISBLANK(M328),,VLOOKUP(M328,Classement_points[],2,FALSE)*Paramètres!$M$6)</f>
        <v>0</v>
      </c>
      <c r="O328" s="89">
        <f t="shared" si="11"/>
        <v>0</v>
      </c>
      <c r="P328" s="90">
        <f>COUNTA(Tableau4[[#This Row],[Points]],Tableau4[[#This Row],[Clt2]],Tableau4[[#This Row],[Clt4]],Tableau4[[#This Row],[Clt6]])</f>
        <v>0</v>
      </c>
    </row>
    <row r="329" spans="1:16" x14ac:dyDescent="0.35">
      <c r="A329" s="91">
        <f t="shared" si="10"/>
        <v>229</v>
      </c>
      <c r="B329" s="37" t="s">
        <v>1872</v>
      </c>
      <c r="C329" s="37" t="s">
        <v>75</v>
      </c>
      <c r="D329" s="37" t="s">
        <v>1873</v>
      </c>
      <c r="E329" s="37" t="s">
        <v>687</v>
      </c>
      <c r="F329" s="52" t="s">
        <v>648</v>
      </c>
      <c r="G329" s="92" t="str">
        <f>IF(ISBLANK(Tableau4[[#This Row],[Points]]),"",RANK(Tableau4[[#This Row],[Points]],H:H))</f>
        <v/>
      </c>
      <c r="H329" s="37"/>
      <c r="I329" s="42"/>
      <c r="J329" s="88">
        <f>IF(ISBLANK(I329),,VLOOKUP(I329,Classement_points[],2,FALSE)*Paramètres!$M$4)</f>
        <v>0</v>
      </c>
      <c r="K329" s="41"/>
      <c r="L329" s="88">
        <f>IF(ISBLANK(K329),,VLOOKUP(K329,Classement_points[],2,FALSE)*Paramètres!$M$5)</f>
        <v>0</v>
      </c>
      <c r="M329" s="42"/>
      <c r="N329" s="88">
        <f>IF(ISBLANK(M329),,VLOOKUP(M329,Classement_points[],2,FALSE)*Paramètres!$M$6)</f>
        <v>0</v>
      </c>
      <c r="O329" s="89">
        <f t="shared" si="11"/>
        <v>0</v>
      </c>
      <c r="P329" s="90">
        <f>COUNTA(Tableau4[[#This Row],[Points]],Tableau4[[#This Row],[Clt2]],Tableau4[[#This Row],[Clt4]],Tableau4[[#This Row],[Clt6]])</f>
        <v>0</v>
      </c>
    </row>
    <row r="330" spans="1:16" x14ac:dyDescent="0.35">
      <c r="A330" s="91">
        <f t="shared" si="10"/>
        <v>229</v>
      </c>
      <c r="B330" s="37" t="s">
        <v>3444</v>
      </c>
      <c r="C330" s="37" t="s">
        <v>252</v>
      </c>
      <c r="D330" s="37" t="s">
        <v>3445</v>
      </c>
      <c r="E330" s="37" t="s">
        <v>2925</v>
      </c>
      <c r="F330" s="52" t="s">
        <v>2957</v>
      </c>
      <c r="G330" s="92" t="str">
        <f>IF(ISBLANK(Tableau4[[#This Row],[Points]]),"",RANK(Tableau4[[#This Row],[Points]],H:H))</f>
        <v/>
      </c>
      <c r="H330" s="37"/>
      <c r="I330" s="42"/>
      <c r="J330" s="88">
        <f>IF(ISBLANK(I330),,VLOOKUP(I330,Classement_points[],2,FALSE)*Paramètres!$M$4)</f>
        <v>0</v>
      </c>
      <c r="K330" s="41"/>
      <c r="L330" s="88">
        <f>IF(ISBLANK(K330),,VLOOKUP(K330,Classement_points[],2,FALSE)*Paramètres!$M$5)</f>
        <v>0</v>
      </c>
      <c r="M330" s="42"/>
      <c r="N330" s="88">
        <f>IF(ISBLANK(M330),,VLOOKUP(M330,Classement_points[],2,FALSE)*Paramètres!$M$6)</f>
        <v>0</v>
      </c>
      <c r="O330" s="89">
        <f t="shared" si="11"/>
        <v>0</v>
      </c>
      <c r="P330" s="90">
        <f>COUNTA(Tableau4[[#This Row],[Points]],Tableau4[[#This Row],[Clt2]],Tableau4[[#This Row],[Clt4]],Tableau4[[#This Row],[Clt6]])</f>
        <v>0</v>
      </c>
    </row>
    <row r="331" spans="1:16" x14ac:dyDescent="0.35">
      <c r="A331" s="91">
        <f t="shared" si="10"/>
        <v>229</v>
      </c>
      <c r="B331" s="37" t="s">
        <v>4404</v>
      </c>
      <c r="C331" s="37" t="s">
        <v>2495</v>
      </c>
      <c r="D331" s="37" t="s">
        <v>4405</v>
      </c>
      <c r="E331" s="37" t="s">
        <v>3960</v>
      </c>
      <c r="F331" s="52" t="s">
        <v>2956</v>
      </c>
      <c r="G331" s="92" t="str">
        <f>IF(ISBLANK(Tableau4[[#This Row],[Points]]),"",RANK(Tableau4[[#This Row],[Points]],H:H))</f>
        <v/>
      </c>
      <c r="H331" s="37"/>
      <c r="I331" s="42"/>
      <c r="J331" s="88">
        <f>IF(ISBLANK(I331),,VLOOKUP(I331,Classement_points[],2,FALSE)*Paramètres!$M$4)</f>
        <v>0</v>
      </c>
      <c r="K331" s="41"/>
      <c r="L331" s="88">
        <f>IF(ISBLANK(K331),,VLOOKUP(K331,Classement_points[],2,FALSE)*Paramètres!$M$5)</f>
        <v>0</v>
      </c>
      <c r="M331" s="42"/>
      <c r="N331" s="88">
        <f>IF(ISBLANK(M331),,VLOOKUP(M331,Classement_points[],2,FALSE)*Paramètres!$M$6)</f>
        <v>0</v>
      </c>
      <c r="O331" s="89">
        <f t="shared" si="11"/>
        <v>0</v>
      </c>
      <c r="P331" s="90">
        <f>COUNTA(Tableau4[[#This Row],[Points]],Tableau4[[#This Row],[Clt2]],Tableau4[[#This Row],[Clt4]],Tableau4[[#This Row],[Clt6]])</f>
        <v>0</v>
      </c>
    </row>
    <row r="332" spans="1:16" x14ac:dyDescent="0.35">
      <c r="A332" s="91">
        <f t="shared" si="10"/>
        <v>229</v>
      </c>
      <c r="B332" s="37" t="s">
        <v>4406</v>
      </c>
      <c r="C332" s="37" t="s">
        <v>4407</v>
      </c>
      <c r="D332" s="37" t="s">
        <v>4408</v>
      </c>
      <c r="E332" s="37" t="s">
        <v>3963</v>
      </c>
      <c r="F332" s="52" t="s">
        <v>2956</v>
      </c>
      <c r="G332" s="92" t="str">
        <f>IF(ISBLANK(Tableau4[[#This Row],[Points]]),"",RANK(Tableau4[[#This Row],[Points]],H:H))</f>
        <v/>
      </c>
      <c r="H332" s="37"/>
      <c r="I332" s="42"/>
      <c r="J332" s="88">
        <f>IF(ISBLANK(I332),,VLOOKUP(I332,Classement_points[],2,FALSE)*Paramètres!$M$4)</f>
        <v>0</v>
      </c>
      <c r="K332" s="41"/>
      <c r="L332" s="88">
        <f>IF(ISBLANK(K332),,VLOOKUP(K332,Classement_points[],2,FALSE)*Paramètres!$M$5)</f>
        <v>0</v>
      </c>
      <c r="M332" s="42"/>
      <c r="N332" s="88">
        <f>IF(ISBLANK(M332),,VLOOKUP(M332,Classement_points[],2,FALSE)*Paramètres!$M$6)</f>
        <v>0</v>
      </c>
      <c r="O332" s="89">
        <f t="shared" si="11"/>
        <v>0</v>
      </c>
      <c r="P332" s="90">
        <f>COUNTA(Tableau4[[#This Row],[Points]],Tableau4[[#This Row],[Clt2]],Tableau4[[#This Row],[Clt4]],Tableau4[[#This Row],[Clt6]])</f>
        <v>0</v>
      </c>
    </row>
    <row r="333" spans="1:16" x14ac:dyDescent="0.35">
      <c r="A333" s="91">
        <f t="shared" si="10"/>
        <v>229</v>
      </c>
      <c r="B333" s="37" t="s">
        <v>4412</v>
      </c>
      <c r="C333" s="37" t="s">
        <v>318</v>
      </c>
      <c r="D333" s="37" t="s">
        <v>4257</v>
      </c>
      <c r="E333" s="37" t="s">
        <v>3998</v>
      </c>
      <c r="F333" s="52" t="s">
        <v>2956</v>
      </c>
      <c r="G333" s="92" t="str">
        <f>IF(ISBLANK(Tableau4[[#This Row],[Points]]),"",RANK(Tableau4[[#This Row],[Points]],H:H))</f>
        <v/>
      </c>
      <c r="H333" s="37"/>
      <c r="I333" s="42"/>
      <c r="J333" s="88">
        <f>IF(ISBLANK(I333),,VLOOKUP(I333,Classement_points[],2,FALSE)*Paramètres!$M$4)</f>
        <v>0</v>
      </c>
      <c r="K333" s="41"/>
      <c r="L333" s="88">
        <f>IF(ISBLANK(K333),,VLOOKUP(K333,Classement_points[],2,FALSE)*Paramètres!$M$5)</f>
        <v>0</v>
      </c>
      <c r="M333" s="42"/>
      <c r="N333" s="88">
        <f>IF(ISBLANK(M333),,VLOOKUP(M333,Classement_points[],2,FALSE)*Paramètres!$M$6)</f>
        <v>0</v>
      </c>
      <c r="O333" s="89">
        <f t="shared" si="11"/>
        <v>0</v>
      </c>
      <c r="P333" s="90">
        <f>COUNTA(Tableau4[[#This Row],[Points]],Tableau4[[#This Row],[Clt2]],Tableau4[[#This Row],[Clt4]],Tableau4[[#This Row],[Clt6]])</f>
        <v>0</v>
      </c>
    </row>
    <row r="334" spans="1:16" x14ac:dyDescent="0.35">
      <c r="A334" s="91">
        <f t="shared" si="10"/>
        <v>229</v>
      </c>
      <c r="B334" s="54" t="s">
        <v>552</v>
      </c>
      <c r="C334" s="54" t="s">
        <v>553</v>
      </c>
      <c r="D334" s="54" t="s">
        <v>554</v>
      </c>
      <c r="E334" s="54" t="s">
        <v>17</v>
      </c>
      <c r="F334" s="54" t="s">
        <v>714</v>
      </c>
      <c r="G334" s="92" t="str">
        <f>IF(ISBLANK(Tableau4[[#This Row],[Points]]),"",RANK(Tableau4[[#This Row],[Points]],H:H))</f>
        <v/>
      </c>
      <c r="H334" s="37"/>
      <c r="I334" s="42"/>
      <c r="J334" s="88">
        <f>IF(ISBLANK(I334),,VLOOKUP(I334,Classement_points[],2,FALSE)*Paramètres!$M$4)</f>
        <v>0</v>
      </c>
      <c r="K334" s="41"/>
      <c r="L334" s="88">
        <f>IF(ISBLANK(K334),,VLOOKUP(K334,Classement_points[],2,FALSE)*Paramètres!$M$5)</f>
        <v>0</v>
      </c>
      <c r="M334" s="42"/>
      <c r="N334" s="88">
        <f>IF(ISBLANK(M334),,VLOOKUP(M334,Classement_points[],2,FALSE)*Paramètres!$M$6)</f>
        <v>0</v>
      </c>
      <c r="O334" s="89">
        <f t="shared" si="11"/>
        <v>0</v>
      </c>
      <c r="P334" s="90">
        <f>COUNTA(Tableau4[[#This Row],[Points]],Tableau4[[#This Row],[Clt2]],Tableau4[[#This Row],[Clt4]],Tableau4[[#This Row],[Clt6]])</f>
        <v>0</v>
      </c>
    </row>
    <row r="335" spans="1:16" x14ac:dyDescent="0.35">
      <c r="A335" s="91">
        <f t="shared" si="10"/>
        <v>229</v>
      </c>
      <c r="B335" s="37" t="s">
        <v>4413</v>
      </c>
      <c r="C335" s="37" t="s">
        <v>4414</v>
      </c>
      <c r="D335" s="37" t="s">
        <v>4415</v>
      </c>
      <c r="E335" s="37" t="s">
        <v>3971</v>
      </c>
      <c r="F335" s="52" t="s">
        <v>2956</v>
      </c>
      <c r="G335" s="92" t="str">
        <f>IF(ISBLANK(Tableau4[[#This Row],[Points]]),"",RANK(Tableau4[[#This Row],[Points]],H:H))</f>
        <v/>
      </c>
      <c r="H335" s="37"/>
      <c r="I335" s="42"/>
      <c r="J335" s="88">
        <f>IF(ISBLANK(I335),,VLOOKUP(I335,Classement_points[],2,FALSE)*Paramètres!$M$4)</f>
        <v>0</v>
      </c>
      <c r="K335" s="41"/>
      <c r="L335" s="88">
        <f>IF(ISBLANK(K335),,VLOOKUP(K335,Classement_points[],2,FALSE)*Paramètres!$M$5)</f>
        <v>0</v>
      </c>
      <c r="M335" s="42"/>
      <c r="N335" s="88">
        <f>IF(ISBLANK(M335),,VLOOKUP(M335,Classement_points[],2,FALSE)*Paramètres!$M$6)</f>
        <v>0</v>
      </c>
      <c r="O335" s="89">
        <f t="shared" si="11"/>
        <v>0</v>
      </c>
      <c r="P335" s="90">
        <f>COUNTA(Tableau4[[#This Row],[Points]],Tableau4[[#This Row],[Clt2]],Tableau4[[#This Row],[Clt4]],Tableau4[[#This Row],[Clt6]])</f>
        <v>0</v>
      </c>
    </row>
    <row r="336" spans="1:16" x14ac:dyDescent="0.35">
      <c r="A336" s="91">
        <f t="shared" si="10"/>
        <v>229</v>
      </c>
      <c r="B336" s="37" t="s">
        <v>3363</v>
      </c>
      <c r="C336" s="37" t="s">
        <v>3364</v>
      </c>
      <c r="D336" s="37" t="s">
        <v>3365</v>
      </c>
      <c r="E336" s="37" t="s">
        <v>2924</v>
      </c>
      <c r="F336" s="52" t="s">
        <v>2957</v>
      </c>
      <c r="G336" s="92" t="str">
        <f>IF(ISBLANK(Tableau4[[#This Row],[Points]]),"",RANK(Tableau4[[#This Row],[Points]],H:H))</f>
        <v/>
      </c>
      <c r="H336" s="37"/>
      <c r="I336" s="42"/>
      <c r="J336" s="88">
        <f>IF(ISBLANK(I336),,VLOOKUP(I336,Classement_points[],2,FALSE)*Paramètres!$M$4)</f>
        <v>0</v>
      </c>
      <c r="K336" s="41"/>
      <c r="L336" s="88">
        <f>IF(ISBLANK(K336),,VLOOKUP(K336,Classement_points[],2,FALSE)*Paramètres!$M$5)</f>
        <v>0</v>
      </c>
      <c r="M336" s="42"/>
      <c r="N336" s="88">
        <f>IF(ISBLANK(M336),,VLOOKUP(M336,Classement_points[],2,FALSE)*Paramètres!$M$6)</f>
        <v>0</v>
      </c>
      <c r="O336" s="89">
        <f t="shared" si="11"/>
        <v>0</v>
      </c>
      <c r="P336" s="90">
        <f>COUNTA(Tableau4[[#This Row],[Points]],Tableau4[[#This Row],[Clt2]],Tableau4[[#This Row],[Clt4]],Tableau4[[#This Row],[Clt6]])</f>
        <v>0</v>
      </c>
    </row>
    <row r="337" spans="1:16" x14ac:dyDescent="0.35">
      <c r="A337" s="91">
        <f t="shared" si="10"/>
        <v>229</v>
      </c>
      <c r="B337" s="37" t="s">
        <v>1888</v>
      </c>
      <c r="C337" s="37" t="s">
        <v>67</v>
      </c>
      <c r="D337" s="37" t="s">
        <v>1889</v>
      </c>
      <c r="E337" s="37" t="s">
        <v>647</v>
      </c>
      <c r="F337" s="52" t="s">
        <v>648</v>
      </c>
      <c r="G337" s="92" t="str">
        <f>IF(ISBLANK(Tableau4[[#This Row],[Points]]),"",RANK(Tableau4[[#This Row],[Points]],H:H))</f>
        <v/>
      </c>
      <c r="H337" s="37"/>
      <c r="I337" s="42"/>
      <c r="J337" s="88">
        <f>IF(ISBLANK(I337),,VLOOKUP(I337,Classement_points[],2,FALSE)*Paramètres!$M$4)</f>
        <v>0</v>
      </c>
      <c r="K337" s="41"/>
      <c r="L337" s="88">
        <f>IF(ISBLANK(K337),,VLOOKUP(K337,Classement_points[],2,FALSE)*Paramètres!$M$5)</f>
        <v>0</v>
      </c>
      <c r="M337" s="42"/>
      <c r="N337" s="88">
        <f>IF(ISBLANK(M337),,VLOOKUP(M337,Classement_points[],2,FALSE)*Paramètres!$M$6)</f>
        <v>0</v>
      </c>
      <c r="O337" s="89">
        <f t="shared" si="11"/>
        <v>0</v>
      </c>
      <c r="P337" s="90">
        <f>COUNTA(Tableau4[[#This Row],[Points]],Tableau4[[#This Row],[Clt2]],Tableau4[[#This Row],[Clt4]],Tableau4[[#This Row],[Clt6]])</f>
        <v>0</v>
      </c>
    </row>
    <row r="338" spans="1:16" x14ac:dyDescent="0.35">
      <c r="A338" s="91">
        <f t="shared" si="10"/>
        <v>229</v>
      </c>
      <c r="B338" s="54" t="s">
        <v>927</v>
      </c>
      <c r="C338" s="54" t="s">
        <v>926</v>
      </c>
      <c r="D338" s="54" t="s">
        <v>925</v>
      </c>
      <c r="E338" s="54" t="s">
        <v>398</v>
      </c>
      <c r="F338" s="54" t="s">
        <v>714</v>
      </c>
      <c r="G338" s="92" t="str">
        <f>IF(ISBLANK(Tableau4[[#This Row],[Points]]),"",RANK(Tableau4[[#This Row],[Points]],H:H))</f>
        <v/>
      </c>
      <c r="H338" s="37"/>
      <c r="I338" s="42"/>
      <c r="J338" s="88">
        <f>IF(ISBLANK(I338),,VLOOKUP(I338,Classement_points[],2,FALSE)*Paramètres!$M$4)</f>
        <v>0</v>
      </c>
      <c r="K338" s="41"/>
      <c r="L338" s="88">
        <f>IF(ISBLANK(K338),,VLOOKUP(K338,Classement_points[],2,FALSE)*Paramètres!$M$5)</f>
        <v>0</v>
      </c>
      <c r="M338" s="42"/>
      <c r="N338" s="88">
        <f>IF(ISBLANK(M338),,VLOOKUP(M338,Classement_points[],2,FALSE)*Paramètres!$M$6)</f>
        <v>0</v>
      </c>
      <c r="O338" s="89">
        <f t="shared" si="11"/>
        <v>0</v>
      </c>
      <c r="P338" s="90">
        <f>COUNTA(Tableau4[[#This Row],[Points]],Tableau4[[#This Row],[Clt2]],Tableau4[[#This Row],[Clt4]],Tableau4[[#This Row],[Clt6]])</f>
        <v>0</v>
      </c>
    </row>
    <row r="339" spans="1:16" x14ac:dyDescent="0.35">
      <c r="A339" s="91">
        <f t="shared" si="10"/>
        <v>229</v>
      </c>
      <c r="B339" s="37" t="s">
        <v>3446</v>
      </c>
      <c r="C339" s="37" t="s">
        <v>457</v>
      </c>
      <c r="D339" s="37" t="s">
        <v>1144</v>
      </c>
      <c r="E339" s="37" t="s">
        <v>2949</v>
      </c>
      <c r="F339" s="52" t="s">
        <v>2957</v>
      </c>
      <c r="G339" s="92" t="str">
        <f>IF(ISBLANK(Tableau4[[#This Row],[Points]]),"",RANK(Tableau4[[#This Row],[Points]],H:H))</f>
        <v/>
      </c>
      <c r="H339" s="37"/>
      <c r="I339" s="42"/>
      <c r="J339" s="88">
        <f>IF(ISBLANK(I339),,VLOOKUP(I339,Classement_points[],2,FALSE)*Paramètres!$M$4)</f>
        <v>0</v>
      </c>
      <c r="K339" s="41"/>
      <c r="L339" s="88">
        <f>IF(ISBLANK(K339),,VLOOKUP(K339,Classement_points[],2,FALSE)*Paramètres!$M$5)</f>
        <v>0</v>
      </c>
      <c r="M339" s="42"/>
      <c r="N339" s="88">
        <f>IF(ISBLANK(M339),,VLOOKUP(M339,Classement_points[],2,FALSE)*Paramètres!$M$6)</f>
        <v>0</v>
      </c>
      <c r="O339" s="89">
        <f t="shared" si="11"/>
        <v>0</v>
      </c>
      <c r="P339" s="90">
        <f>COUNTA(Tableau4[[#This Row],[Points]],Tableau4[[#This Row],[Clt2]],Tableau4[[#This Row],[Clt4]],Tableau4[[#This Row],[Clt6]])</f>
        <v>0</v>
      </c>
    </row>
    <row r="340" spans="1:16" x14ac:dyDescent="0.35">
      <c r="A340" s="91">
        <f t="shared" si="10"/>
        <v>229</v>
      </c>
      <c r="B340" s="37" t="s">
        <v>1892</v>
      </c>
      <c r="C340" s="37" t="s">
        <v>239</v>
      </c>
      <c r="D340" s="37" t="s">
        <v>1893</v>
      </c>
      <c r="E340" s="37" t="s">
        <v>693</v>
      </c>
      <c r="F340" s="52" t="s">
        <v>648</v>
      </c>
      <c r="G340" s="92" t="str">
        <f>IF(ISBLANK(Tableau4[[#This Row],[Points]]),"",RANK(Tableau4[[#This Row],[Points]],H:H))</f>
        <v/>
      </c>
      <c r="H340" s="37"/>
      <c r="I340" s="42"/>
      <c r="J340" s="88">
        <f>IF(ISBLANK(I340),,VLOOKUP(I340,Classement_points[],2,FALSE)*Paramètres!$M$4)</f>
        <v>0</v>
      </c>
      <c r="K340" s="41"/>
      <c r="L340" s="88">
        <f>IF(ISBLANK(K340),,VLOOKUP(K340,Classement_points[],2,FALSE)*Paramètres!$M$5)</f>
        <v>0</v>
      </c>
      <c r="M340" s="42"/>
      <c r="N340" s="88">
        <f>IF(ISBLANK(M340),,VLOOKUP(M340,Classement_points[],2,FALSE)*Paramètres!$M$6)</f>
        <v>0</v>
      </c>
      <c r="O340" s="89">
        <f t="shared" si="11"/>
        <v>0</v>
      </c>
      <c r="P340" s="90">
        <f>COUNTA(Tableau4[[#This Row],[Points]],Tableau4[[#This Row],[Clt2]],Tableau4[[#This Row],[Clt4]],Tableau4[[#This Row],[Clt6]])</f>
        <v>0</v>
      </c>
    </row>
    <row r="341" spans="1:16" x14ac:dyDescent="0.35">
      <c r="A341" s="91">
        <f t="shared" si="10"/>
        <v>229</v>
      </c>
      <c r="B341" s="37" t="s">
        <v>1894</v>
      </c>
      <c r="C341" s="37" t="s">
        <v>123</v>
      </c>
      <c r="D341" s="37" t="s">
        <v>1895</v>
      </c>
      <c r="E341" s="37" t="s">
        <v>710</v>
      </c>
      <c r="F341" s="52" t="s">
        <v>648</v>
      </c>
      <c r="G341" s="92" t="str">
        <f>IF(ISBLANK(Tableau4[[#This Row],[Points]]),"",RANK(Tableau4[[#This Row],[Points]],H:H))</f>
        <v/>
      </c>
      <c r="H341" s="37"/>
      <c r="I341" s="42"/>
      <c r="J341" s="88">
        <f>IF(ISBLANK(I341),,VLOOKUP(I341,Classement_points[],2,FALSE)*Paramètres!$M$4)</f>
        <v>0</v>
      </c>
      <c r="K341" s="41"/>
      <c r="L341" s="88">
        <f>IF(ISBLANK(K341),,VLOOKUP(K341,Classement_points[],2,FALSE)*Paramètres!$M$5)</f>
        <v>0</v>
      </c>
      <c r="M341" s="42"/>
      <c r="N341" s="88">
        <f>IF(ISBLANK(M341),,VLOOKUP(M341,Classement_points[],2,FALSE)*Paramètres!$M$6)</f>
        <v>0</v>
      </c>
      <c r="O341" s="89">
        <f t="shared" si="11"/>
        <v>0</v>
      </c>
      <c r="P341" s="90">
        <f>COUNTA(Tableau4[[#This Row],[Points]],Tableau4[[#This Row],[Clt2]],Tableau4[[#This Row],[Clt4]],Tableau4[[#This Row],[Clt6]])</f>
        <v>0</v>
      </c>
    </row>
    <row r="342" spans="1:16" x14ac:dyDescent="0.35">
      <c r="A342" s="91">
        <f t="shared" si="10"/>
        <v>229</v>
      </c>
      <c r="B342" s="54" t="s">
        <v>921</v>
      </c>
      <c r="C342" s="54" t="s">
        <v>920</v>
      </c>
      <c r="D342" s="54" t="s">
        <v>919</v>
      </c>
      <c r="E342" s="54" t="s">
        <v>359</v>
      </c>
      <c r="F342" s="54" t="s">
        <v>714</v>
      </c>
      <c r="G342" s="92" t="str">
        <f>IF(ISBLANK(Tableau4[[#This Row],[Points]]),"",RANK(Tableau4[[#This Row],[Points]],H:H))</f>
        <v/>
      </c>
      <c r="H342" s="37"/>
      <c r="I342" s="42"/>
      <c r="J342" s="88">
        <f>IF(ISBLANK(I342),,VLOOKUP(I342,Classement_points[],2,FALSE)*Paramètres!$M$4)</f>
        <v>0</v>
      </c>
      <c r="K342" s="41"/>
      <c r="L342" s="88">
        <f>IF(ISBLANK(K342),,VLOOKUP(K342,Classement_points[],2,FALSE)*Paramètres!$M$5)</f>
        <v>0</v>
      </c>
      <c r="M342" s="42"/>
      <c r="N342" s="88">
        <f>IF(ISBLANK(M342),,VLOOKUP(M342,Classement_points[],2,FALSE)*Paramètres!$M$6)</f>
        <v>0</v>
      </c>
      <c r="O342" s="89">
        <f t="shared" si="11"/>
        <v>0</v>
      </c>
      <c r="P342" s="90">
        <f>COUNTA(Tableau4[[#This Row],[Points]],Tableau4[[#This Row],[Clt2]],Tableau4[[#This Row],[Clt4]],Tableau4[[#This Row],[Clt6]])</f>
        <v>0</v>
      </c>
    </row>
    <row r="343" spans="1:16" x14ac:dyDescent="0.35">
      <c r="A343" s="91">
        <f t="shared" si="10"/>
        <v>229</v>
      </c>
      <c r="B343" s="54" t="s">
        <v>918</v>
      </c>
      <c r="C343" s="54" t="s">
        <v>79</v>
      </c>
      <c r="D343" s="54" t="s">
        <v>917</v>
      </c>
      <c r="E343" s="54" t="s">
        <v>14</v>
      </c>
      <c r="F343" s="54" t="s">
        <v>714</v>
      </c>
      <c r="G343" s="92" t="str">
        <f>IF(ISBLANK(Tableau4[[#This Row],[Points]]),"",RANK(Tableau4[[#This Row],[Points]],H:H))</f>
        <v/>
      </c>
      <c r="H343" s="37"/>
      <c r="I343" s="42"/>
      <c r="J343" s="88">
        <f>IF(ISBLANK(I343),,VLOOKUP(I343,Classement_points[],2,FALSE)*Paramètres!$M$4)</f>
        <v>0</v>
      </c>
      <c r="K343" s="41"/>
      <c r="L343" s="88">
        <f>IF(ISBLANK(K343),,VLOOKUP(K343,Classement_points[],2,FALSE)*Paramètres!$M$5)</f>
        <v>0</v>
      </c>
      <c r="M343" s="42"/>
      <c r="N343" s="88">
        <f>IF(ISBLANK(M343),,VLOOKUP(M343,Classement_points[],2,FALSE)*Paramètres!$M$6)</f>
        <v>0</v>
      </c>
      <c r="O343" s="89">
        <f t="shared" si="11"/>
        <v>0</v>
      </c>
      <c r="P343" s="90">
        <f>COUNTA(Tableau4[[#This Row],[Points]],Tableau4[[#This Row],[Clt2]],Tableau4[[#This Row],[Clt4]],Tableau4[[#This Row],[Clt6]])</f>
        <v>0</v>
      </c>
    </row>
    <row r="344" spans="1:16" x14ac:dyDescent="0.35">
      <c r="A344" s="91">
        <f t="shared" si="10"/>
        <v>229</v>
      </c>
      <c r="B344" s="37" t="s">
        <v>3387</v>
      </c>
      <c r="C344" s="37" t="s">
        <v>909</v>
      </c>
      <c r="D344" s="37" t="s">
        <v>3388</v>
      </c>
      <c r="E344" s="37" t="s">
        <v>2926</v>
      </c>
      <c r="F344" s="52" t="s">
        <v>2957</v>
      </c>
      <c r="G344" s="92" t="str">
        <f>IF(ISBLANK(Tableau4[[#This Row],[Points]]),"",RANK(Tableau4[[#This Row],[Points]],H:H))</f>
        <v/>
      </c>
      <c r="H344" s="37"/>
      <c r="I344" s="42"/>
      <c r="J344" s="88">
        <f>IF(ISBLANK(I344),,VLOOKUP(I344,Classement_points[],2,FALSE)*Paramètres!$M$4)</f>
        <v>0</v>
      </c>
      <c r="K344" s="41"/>
      <c r="L344" s="88">
        <f>IF(ISBLANK(K344),,VLOOKUP(K344,Classement_points[],2,FALSE)*Paramètres!$M$5)</f>
        <v>0</v>
      </c>
      <c r="M344" s="42"/>
      <c r="N344" s="88">
        <f>IF(ISBLANK(M344),,VLOOKUP(M344,Classement_points[],2,FALSE)*Paramètres!$M$6)</f>
        <v>0</v>
      </c>
      <c r="O344" s="89">
        <f t="shared" si="11"/>
        <v>0</v>
      </c>
      <c r="P344" s="90">
        <f>COUNTA(Tableau4[[#This Row],[Points]],Tableau4[[#This Row],[Clt2]],Tableau4[[#This Row],[Clt4]],Tableau4[[#This Row],[Clt6]])</f>
        <v>0</v>
      </c>
    </row>
    <row r="345" spans="1:16" x14ac:dyDescent="0.35">
      <c r="A345" s="91">
        <f t="shared" si="10"/>
        <v>229</v>
      </c>
      <c r="B345" s="54" t="s">
        <v>914</v>
      </c>
      <c r="C345" s="54" t="s">
        <v>63</v>
      </c>
      <c r="D345" s="54" t="s">
        <v>913</v>
      </c>
      <c r="E345" s="54" t="s">
        <v>161</v>
      </c>
      <c r="F345" s="54" t="s">
        <v>714</v>
      </c>
      <c r="G345" s="92" t="str">
        <f>IF(ISBLANK(Tableau4[[#This Row],[Points]]),"",RANK(Tableau4[[#This Row],[Points]],H:H))</f>
        <v/>
      </c>
      <c r="H345" s="37"/>
      <c r="I345" s="42"/>
      <c r="J345" s="88">
        <f>IF(ISBLANK(I345),,VLOOKUP(I345,Classement_points[],2,FALSE)*Paramètres!$M$4)</f>
        <v>0</v>
      </c>
      <c r="K345" s="41"/>
      <c r="L345" s="88">
        <f>IF(ISBLANK(K345),,VLOOKUP(K345,Classement_points[],2,FALSE)*Paramètres!$M$5)</f>
        <v>0</v>
      </c>
      <c r="M345" s="42"/>
      <c r="N345" s="88">
        <f>IF(ISBLANK(M345),,VLOOKUP(M345,Classement_points[],2,FALSE)*Paramètres!$M$6)</f>
        <v>0</v>
      </c>
      <c r="O345" s="89">
        <f t="shared" si="11"/>
        <v>0</v>
      </c>
      <c r="P345" s="90">
        <f>COUNTA(Tableau4[[#This Row],[Points]],Tableau4[[#This Row],[Clt2]],Tableau4[[#This Row],[Clt4]],Tableau4[[#This Row],[Clt6]])</f>
        <v>0</v>
      </c>
    </row>
    <row r="346" spans="1:16" x14ac:dyDescent="0.35">
      <c r="A346" s="91">
        <f t="shared" si="10"/>
        <v>229</v>
      </c>
      <c r="B346" s="54" t="s">
        <v>555</v>
      </c>
      <c r="C346" s="54" t="s">
        <v>388</v>
      </c>
      <c r="D346" s="54" t="s">
        <v>389</v>
      </c>
      <c r="E346" s="54" t="s">
        <v>41</v>
      </c>
      <c r="F346" s="54" t="s">
        <v>714</v>
      </c>
      <c r="G346" s="92" t="str">
        <f>IF(ISBLANK(Tableau4[[#This Row],[Points]]),"",RANK(Tableau4[[#This Row],[Points]],H:H))</f>
        <v/>
      </c>
      <c r="H346" s="37"/>
      <c r="I346" s="42"/>
      <c r="J346" s="88">
        <f>IF(ISBLANK(I346),,VLOOKUP(I346,Classement_points[],2,FALSE)*Paramètres!$M$4)</f>
        <v>0</v>
      </c>
      <c r="K346" s="41"/>
      <c r="L346" s="88">
        <f>IF(ISBLANK(K346),,VLOOKUP(K346,Classement_points[],2,FALSE)*Paramètres!$M$5)</f>
        <v>0</v>
      </c>
      <c r="M346" s="42"/>
      <c r="N346" s="88">
        <f>IF(ISBLANK(M346),,VLOOKUP(M346,Classement_points[],2,FALSE)*Paramètres!$M$6)</f>
        <v>0</v>
      </c>
      <c r="O346" s="89">
        <f t="shared" si="11"/>
        <v>0</v>
      </c>
      <c r="P346" s="90">
        <f>COUNTA(Tableau4[[#This Row],[Points]],Tableau4[[#This Row],[Clt2]],Tableau4[[#This Row],[Clt4]],Tableau4[[#This Row],[Clt6]])</f>
        <v>0</v>
      </c>
    </row>
  </sheetData>
  <sheetProtection sheet="1" objects="1" scenarios="1"/>
  <sortState xmlns:xlrd2="http://schemas.microsoft.com/office/spreadsheetml/2017/richdata2" ref="B5:P81">
    <sortCondition descending="1" ref="O14:O81"/>
  </sortState>
  <mergeCells count="18">
    <mergeCell ref="F1:F3"/>
    <mergeCell ref="B1:B3"/>
    <mergeCell ref="C1:D3"/>
    <mergeCell ref="E1:E3"/>
    <mergeCell ref="G1:H1"/>
    <mergeCell ref="I1:J1"/>
    <mergeCell ref="K1:L1"/>
    <mergeCell ref="M1:N1"/>
    <mergeCell ref="G3:H3"/>
    <mergeCell ref="O1:P1"/>
    <mergeCell ref="G2:H2"/>
    <mergeCell ref="I2:J2"/>
    <mergeCell ref="K2:L2"/>
    <mergeCell ref="M2:N2"/>
    <mergeCell ref="I3:J3"/>
    <mergeCell ref="K3:L3"/>
    <mergeCell ref="M3:N3"/>
    <mergeCell ref="O2:P3"/>
  </mergeCells>
  <dataValidations count="2">
    <dataValidation type="list" allowBlank="1" showInputMessage="1" showErrorMessage="1" sqref="E277:F277 E5:F79" xr:uid="{00000000-0002-0000-0400-000000000000}">
      <formula1>liste_clubs</formula1>
    </dataValidation>
    <dataValidation type="list" allowBlank="1" showInputMessage="1" sqref="B277 B5:B79" xr:uid="{00000000-0002-0000-0400-000001000000}">
      <formula1>IF(B5&lt;&gt;"",OFFSET(F_licences,MATCH(B5&amp;"*",F_licences,0)-1,,COUNTIF(F_licences,B5&amp;"*"),1),F_licences)</formula1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&amp;C&amp;"Calibri"&amp;11&amp;K000000Page &amp;P_x000D_&amp;1#&amp;"Calibri"&amp;10&amp;K0078D7C1 - Interne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5"/>
  <dimension ref="A1:P228"/>
  <sheetViews>
    <sheetView showGridLines="0" workbookViewId="0">
      <selection activeCell="M136" sqref="M136"/>
    </sheetView>
  </sheetViews>
  <sheetFormatPr baseColWidth="10" defaultColWidth="11" defaultRowHeight="14.5" x14ac:dyDescent="0.35"/>
  <cols>
    <col min="1" max="1" width="11" style="22" customWidth="1"/>
    <col min="2" max="2" width="21.453125" style="22" bestFit="1" customWidth="1"/>
    <col min="3" max="3" width="14.453125" style="22" bestFit="1" customWidth="1"/>
    <col min="4" max="4" width="18.6328125" style="22" bestFit="1" customWidth="1"/>
    <col min="5" max="5" width="40.36328125" style="22" bestFit="1" customWidth="1"/>
    <col min="6" max="6" width="7.36328125" style="22" customWidth="1"/>
    <col min="7" max="7" width="5.08984375" style="22" customWidth="1"/>
    <col min="8" max="8" width="8.08984375" style="22" customWidth="1"/>
    <col min="9" max="9" width="6.08984375" style="22" customWidth="1"/>
    <col min="10" max="10" width="9.08984375" style="22" customWidth="1"/>
    <col min="11" max="11" width="6.08984375" style="22" customWidth="1"/>
    <col min="12" max="12" width="9.08984375" style="22" customWidth="1"/>
    <col min="13" max="13" width="6.08984375" style="22" customWidth="1"/>
    <col min="14" max="14" width="9.08984375" style="22" customWidth="1"/>
    <col min="15" max="15" width="11.36328125" style="22" customWidth="1"/>
    <col min="16" max="16" width="19" style="22" customWidth="1"/>
    <col min="17" max="16384" width="11" style="22"/>
  </cols>
  <sheetData>
    <row r="1" spans="1:16" ht="32.25" customHeight="1" x14ac:dyDescent="0.35">
      <c r="B1" s="126"/>
      <c r="C1" s="129" t="s">
        <v>19</v>
      </c>
      <c r="D1" s="129"/>
      <c r="E1" s="123"/>
      <c r="F1" s="123"/>
      <c r="G1" s="120">
        <f>IF(Paramètres!J3&lt;&gt;"",Paramètres!J3,"")</f>
        <v>45732</v>
      </c>
      <c r="H1" s="120"/>
      <c r="I1" s="120" t="str">
        <f>IF(Paramètres!J4&lt;&gt;"",Paramètres!J4,"")</f>
        <v>22 &amp; 23/03/2025</v>
      </c>
      <c r="J1" s="120"/>
      <c r="K1" s="120">
        <f>IF(Paramètres!J5&lt;&gt;"",Paramètres!J5,"")</f>
        <v>45795</v>
      </c>
      <c r="L1" s="120"/>
      <c r="M1" s="120">
        <f>IF(Paramètres!J6&lt;&gt;"",Paramètres!J6,"")</f>
        <v>45830</v>
      </c>
      <c r="N1" s="120"/>
      <c r="O1" s="119"/>
      <c r="P1" s="119"/>
    </row>
    <row r="2" spans="1:16" ht="32.25" customHeight="1" x14ac:dyDescent="0.35">
      <c r="B2" s="127"/>
      <c r="C2" s="130"/>
      <c r="D2" s="130"/>
      <c r="E2" s="124"/>
      <c r="F2" s="124"/>
      <c r="G2" s="114" t="str">
        <f>IF(Paramètres!K3&lt;&gt;"",Paramètres!K3,"")</f>
        <v>Class Triathlon</v>
      </c>
      <c r="H2" s="115"/>
      <c r="I2" s="114" t="str">
        <f>IF(Paramètres!K4&lt;&gt;"",Paramètres!K4,"")</f>
        <v>Duathlon</v>
      </c>
      <c r="J2" s="115"/>
      <c r="K2" s="114" t="str">
        <f>IF(Paramètres!K5&lt;&gt;"",Paramètres!K5,"")</f>
        <v>Triathlon</v>
      </c>
      <c r="L2" s="115"/>
      <c r="M2" s="114" t="str">
        <f>IF(Paramètres!K6&lt;&gt;"",Paramètres!K6,"")</f>
        <v>Aquathlon</v>
      </c>
      <c r="N2" s="115"/>
      <c r="O2" s="122" t="s">
        <v>0</v>
      </c>
      <c r="P2" s="122"/>
    </row>
    <row r="3" spans="1:16" ht="44.25" customHeight="1" x14ac:dyDescent="0.35">
      <c r="B3" s="128"/>
      <c r="C3" s="131"/>
      <c r="D3" s="131"/>
      <c r="E3" s="125"/>
      <c r="F3" s="125"/>
      <c r="G3" s="117" t="str">
        <f>IF(G1&lt;&gt;"",Paramètres!L3,"")</f>
        <v>Espace tri</v>
      </c>
      <c r="H3" s="118"/>
      <c r="I3" s="117" t="str">
        <f>IF(I1&lt;&gt;"",Paramètres!L4,"")</f>
        <v>Liffré (35)</v>
      </c>
      <c r="J3" s="118"/>
      <c r="K3" s="117" t="str">
        <f>IF(K1&lt;&gt;"",Paramètres!L5,"")</f>
        <v>Pontivy (56)</v>
      </c>
      <c r="L3" s="118"/>
      <c r="M3" s="117" t="str">
        <f>IF(M1&lt;&gt;"",Paramètres!L6,"")</f>
        <v>Vendôme (41)</v>
      </c>
      <c r="N3" s="118"/>
      <c r="O3" s="122"/>
      <c r="P3" s="122"/>
    </row>
    <row r="4" spans="1:16" ht="38.25" customHeight="1" thickBot="1" x14ac:dyDescent="0.4">
      <c r="A4" s="36" t="s">
        <v>5060</v>
      </c>
      <c r="B4" s="16" t="s">
        <v>154</v>
      </c>
      <c r="C4" s="16" t="s">
        <v>1</v>
      </c>
      <c r="D4" s="16" t="s">
        <v>45</v>
      </c>
      <c r="E4" s="16" t="s">
        <v>2</v>
      </c>
      <c r="F4" s="16" t="s">
        <v>725</v>
      </c>
      <c r="G4" s="17" t="s">
        <v>3</v>
      </c>
      <c r="H4" s="18" t="s">
        <v>4</v>
      </c>
      <c r="I4" s="17" t="s">
        <v>5061</v>
      </c>
      <c r="J4" s="19" t="s">
        <v>5062</v>
      </c>
      <c r="K4" s="20" t="s">
        <v>5063</v>
      </c>
      <c r="L4" s="19" t="s">
        <v>5064</v>
      </c>
      <c r="M4" s="17" t="s">
        <v>5065</v>
      </c>
      <c r="N4" s="19" t="s">
        <v>5066</v>
      </c>
      <c r="O4" s="21" t="s">
        <v>5</v>
      </c>
      <c r="P4" s="34" t="s">
        <v>208</v>
      </c>
    </row>
    <row r="5" spans="1:16" ht="15" thickTop="1" x14ac:dyDescent="0.35">
      <c r="A5" s="91">
        <f t="shared" ref="A5:A68" si="0">RANK(O5,O:O)</f>
        <v>1</v>
      </c>
      <c r="B5" s="37" t="s">
        <v>2131</v>
      </c>
      <c r="C5" s="37" t="s">
        <v>1949</v>
      </c>
      <c r="D5" s="37" t="s">
        <v>266</v>
      </c>
      <c r="E5" s="37" t="s">
        <v>680</v>
      </c>
      <c r="F5" s="52" t="s">
        <v>648</v>
      </c>
      <c r="G5" s="92">
        <f>IF(ISBLANK(Tableau5[[#This Row],[Points]]),"",RANK(Tableau5[[#This Row],[Points]],H:H))</f>
        <v>3</v>
      </c>
      <c r="H5" s="37">
        <v>153</v>
      </c>
      <c r="I5" s="40">
        <v>1</v>
      </c>
      <c r="J5" s="88">
        <f>IF(ISBLANK(I5),,VLOOKUP(I5,Classement_points[],2,FALSE)*Paramètres!$M$4)</f>
        <v>150</v>
      </c>
      <c r="K5" s="41">
        <v>2</v>
      </c>
      <c r="L5" s="88">
        <f>IF(ISBLANK(K5),,VLOOKUP(K5,Classement_points[],2,FALSE)*Paramètres!$M$5)</f>
        <v>160</v>
      </c>
      <c r="M5" s="42">
        <v>1</v>
      </c>
      <c r="N5" s="88">
        <f>IF(ISBLANK(M5),,VLOOKUP(M5,Classement_points[],2,FALSE)*Paramètres!$M$6)</f>
        <v>150</v>
      </c>
      <c r="O5" s="89">
        <f t="shared" ref="O5:O68" si="1">H5+J5+L5+N5</f>
        <v>613</v>
      </c>
      <c r="P5" s="90">
        <f>COUNTA(Tableau5[[#This Row],[Points]],Tableau5[[#This Row],[Clt2]],Tableau5[[#This Row],[Clt4]],Tableau5[[#This Row],[Clt6]])</f>
        <v>4</v>
      </c>
    </row>
    <row r="6" spans="1:16" x14ac:dyDescent="0.35">
      <c r="A6" s="91">
        <f t="shared" si="0"/>
        <v>2</v>
      </c>
      <c r="B6" s="37" t="s">
        <v>3545</v>
      </c>
      <c r="C6" s="37" t="s">
        <v>162</v>
      </c>
      <c r="D6" s="37" t="s">
        <v>3546</v>
      </c>
      <c r="E6" s="37" t="s">
        <v>2937</v>
      </c>
      <c r="F6" s="52" t="s">
        <v>2957</v>
      </c>
      <c r="G6" s="92">
        <f>IF(ISBLANK(Tableau5[[#This Row],[Points]]),"",RANK(Tableau5[[#This Row],[Points]],H:H))</f>
        <v>67</v>
      </c>
      <c r="H6" s="37">
        <v>89</v>
      </c>
      <c r="I6" s="40">
        <v>3</v>
      </c>
      <c r="J6" s="88">
        <f>IF(ISBLANK(I6),,VLOOKUP(I6,Classement_points[],2,FALSE)*Paramètres!$M$4)</f>
        <v>97.5</v>
      </c>
      <c r="K6" s="41">
        <v>1</v>
      </c>
      <c r="L6" s="88">
        <f>IF(ISBLANK(K6),,VLOOKUP(K6,Classement_points[],2,FALSE)*Paramètres!$M$5)</f>
        <v>200</v>
      </c>
      <c r="M6" s="42">
        <v>2</v>
      </c>
      <c r="N6" s="88">
        <f>IF(ISBLANK(M6),,VLOOKUP(M6,Classement_points[],2,FALSE)*Paramètres!$M$6)</f>
        <v>120</v>
      </c>
      <c r="O6" s="89">
        <f t="shared" si="1"/>
        <v>506.5</v>
      </c>
      <c r="P6" s="90">
        <f>COUNTA(Tableau5[[#This Row],[Points]],Tableau5[[#This Row],[Clt2]],Tableau5[[#This Row],[Clt4]],Tableau5[[#This Row],[Clt6]])</f>
        <v>4</v>
      </c>
    </row>
    <row r="7" spans="1:16" x14ac:dyDescent="0.35">
      <c r="A7" s="91">
        <f t="shared" si="0"/>
        <v>3</v>
      </c>
      <c r="B7" s="37" t="s">
        <v>2110</v>
      </c>
      <c r="C7" s="37" t="s">
        <v>99</v>
      </c>
      <c r="D7" s="37" t="s">
        <v>2111</v>
      </c>
      <c r="E7" s="37" t="s">
        <v>647</v>
      </c>
      <c r="F7" s="52" t="s">
        <v>648</v>
      </c>
      <c r="G7" s="92">
        <f>IF(ISBLANK(Tableau5[[#This Row],[Points]]),"",RANK(Tableau5[[#This Row],[Points]],H:H))</f>
        <v>4</v>
      </c>
      <c r="H7" s="37">
        <v>152</v>
      </c>
      <c r="I7" s="40">
        <v>2</v>
      </c>
      <c r="J7" s="88">
        <f>IF(ISBLANK(I7),,VLOOKUP(I7,Classement_points[],2,FALSE)*Paramètres!$M$4)</f>
        <v>120</v>
      </c>
      <c r="K7" s="41">
        <v>3</v>
      </c>
      <c r="L7" s="88">
        <f>IF(ISBLANK(K7),,VLOOKUP(K7,Classement_points[],2,FALSE)*Paramètres!$M$5)</f>
        <v>130</v>
      </c>
      <c r="M7" s="42">
        <v>3</v>
      </c>
      <c r="N7" s="88">
        <f>IF(ISBLANK(M7),,VLOOKUP(M7,Classement_points[],2,FALSE)*Paramètres!$M$6)</f>
        <v>97.5</v>
      </c>
      <c r="O7" s="89">
        <f t="shared" si="1"/>
        <v>499.5</v>
      </c>
      <c r="P7" s="90">
        <f>COUNTA(Tableau5[[#This Row],[Points]],Tableau5[[#This Row],[Clt2]],Tableau5[[#This Row],[Clt4]],Tableau5[[#This Row],[Clt6]])</f>
        <v>4</v>
      </c>
    </row>
    <row r="8" spans="1:16" x14ac:dyDescent="0.35">
      <c r="A8" s="91">
        <f t="shared" si="0"/>
        <v>4</v>
      </c>
      <c r="B8" s="54" t="s">
        <v>1087</v>
      </c>
      <c r="C8" s="54" t="s">
        <v>225</v>
      </c>
      <c r="D8" s="54" t="s">
        <v>226</v>
      </c>
      <c r="E8" s="54" t="s">
        <v>14</v>
      </c>
      <c r="F8" s="54" t="s">
        <v>714</v>
      </c>
      <c r="G8" s="92">
        <f>IF(ISBLANK(Tableau5[[#This Row],[Points]]),"",RANK(Tableau5[[#This Row],[Points]],H:H))</f>
        <v>8</v>
      </c>
      <c r="H8" s="37">
        <v>147</v>
      </c>
      <c r="I8" s="40">
        <v>7</v>
      </c>
      <c r="J8" s="88">
        <f>IF(ISBLANK(I8),,VLOOKUP(I8,Classement_points[],2,FALSE)*Paramètres!$M$4)</f>
        <v>66</v>
      </c>
      <c r="K8" s="41">
        <v>5</v>
      </c>
      <c r="L8" s="88">
        <f>IF(ISBLANK(K8),,VLOOKUP(K8,Classement_points[],2,FALSE)*Paramètres!$M$5)</f>
        <v>100</v>
      </c>
      <c r="M8" s="42">
        <v>5</v>
      </c>
      <c r="N8" s="88">
        <f>IF(ISBLANK(M8),,VLOOKUP(M8,Classement_points[],2,FALSE)*Paramètres!$M$6)</f>
        <v>75</v>
      </c>
      <c r="O8" s="89">
        <f t="shared" si="1"/>
        <v>388</v>
      </c>
      <c r="P8" s="90">
        <f>COUNTA(Tableau5[[#This Row],[Points]],Tableau5[[#This Row],[Clt2]],Tableau5[[#This Row],[Clt4]],Tableau5[[#This Row],[Clt6]])</f>
        <v>4</v>
      </c>
    </row>
    <row r="9" spans="1:16" x14ac:dyDescent="0.35">
      <c r="A9" s="91">
        <f t="shared" si="0"/>
        <v>5</v>
      </c>
      <c r="B9" s="37" t="s">
        <v>2177</v>
      </c>
      <c r="C9" s="37" t="s">
        <v>103</v>
      </c>
      <c r="D9" s="37" t="s">
        <v>2178</v>
      </c>
      <c r="E9" s="37" t="s">
        <v>671</v>
      </c>
      <c r="F9" s="52" t="s">
        <v>648</v>
      </c>
      <c r="G9" s="92">
        <f>IF(ISBLANK(Tableau5[[#This Row],[Points]]),"",RANK(Tableau5[[#This Row],[Points]],H:H))</f>
        <v>5</v>
      </c>
      <c r="H9" s="37">
        <v>149</v>
      </c>
      <c r="I9" s="40">
        <v>16</v>
      </c>
      <c r="J9" s="88">
        <f>IF(ISBLANK(I9),,VLOOKUP(I9,Classement_points[],2,FALSE)*Paramètres!$M$4)</f>
        <v>42</v>
      </c>
      <c r="K9" s="41">
        <v>6</v>
      </c>
      <c r="L9" s="88">
        <f>IF(ISBLANK(K9),,VLOOKUP(K9,Classement_points[],2,FALSE)*Paramètres!$M$5)</f>
        <v>92</v>
      </c>
      <c r="M9" s="42">
        <v>7</v>
      </c>
      <c r="N9" s="88">
        <f>IF(ISBLANK(M9),,VLOOKUP(M9,Classement_points[],2,FALSE)*Paramètres!$M$6)</f>
        <v>66</v>
      </c>
      <c r="O9" s="89">
        <f t="shared" si="1"/>
        <v>349</v>
      </c>
      <c r="P9" s="90">
        <f>COUNTA(Tableau5[[#This Row],[Points]],Tableau5[[#This Row],[Clt2]],Tableau5[[#This Row],[Clt4]],Tableau5[[#This Row],[Clt6]])</f>
        <v>4</v>
      </c>
    </row>
    <row r="10" spans="1:16" x14ac:dyDescent="0.35">
      <c r="A10" s="91">
        <f t="shared" si="0"/>
        <v>6</v>
      </c>
      <c r="B10" s="37" t="s">
        <v>2119</v>
      </c>
      <c r="C10" s="37" t="s">
        <v>92</v>
      </c>
      <c r="D10" s="37" t="s">
        <v>2120</v>
      </c>
      <c r="E10" s="37" t="s">
        <v>677</v>
      </c>
      <c r="F10" s="52" t="s">
        <v>648</v>
      </c>
      <c r="G10" s="92">
        <f>IF(ISBLANK(Tableau5[[#This Row],[Points]]),"",RANK(Tableau5[[#This Row],[Points]],H:H))</f>
        <v>10</v>
      </c>
      <c r="H10" s="37">
        <v>143</v>
      </c>
      <c r="I10" s="40">
        <v>5</v>
      </c>
      <c r="J10" s="88">
        <f>IF(ISBLANK(I10),,VLOOKUP(I10,Classement_points[],2,FALSE)*Paramètres!$M$4)</f>
        <v>75</v>
      </c>
      <c r="K10" s="41">
        <v>14</v>
      </c>
      <c r="L10" s="88">
        <f>IF(ISBLANK(K10),,VLOOKUP(K10,Classement_points[],2,FALSE)*Paramètres!$M$5)</f>
        <v>60</v>
      </c>
      <c r="M10" s="42">
        <v>9</v>
      </c>
      <c r="N10" s="88">
        <f>IF(ISBLANK(M10),,VLOOKUP(M10,Classement_points[],2,FALSE)*Paramètres!$M$6)</f>
        <v>60</v>
      </c>
      <c r="O10" s="89">
        <f t="shared" si="1"/>
        <v>338</v>
      </c>
      <c r="P10" s="90">
        <f>COUNTA(Tableau5[[#This Row],[Points]],Tableau5[[#This Row],[Clt2]],Tableau5[[#This Row],[Clt4]],Tableau5[[#This Row],[Clt6]])</f>
        <v>4</v>
      </c>
    </row>
    <row r="11" spans="1:16" x14ac:dyDescent="0.35">
      <c r="A11" s="91">
        <f t="shared" si="0"/>
        <v>7</v>
      </c>
      <c r="B11" s="37" t="s">
        <v>3528</v>
      </c>
      <c r="C11" s="37" t="s">
        <v>2818</v>
      </c>
      <c r="D11" s="37" t="s">
        <v>3529</v>
      </c>
      <c r="E11" s="37" t="s">
        <v>2937</v>
      </c>
      <c r="F11" s="52" t="s">
        <v>2957</v>
      </c>
      <c r="G11" s="92">
        <f>IF(ISBLANK(Tableau5[[#This Row],[Points]]),"",RANK(Tableau5[[#This Row],[Points]],H:H))</f>
        <v>11</v>
      </c>
      <c r="H11" s="37">
        <v>142</v>
      </c>
      <c r="I11" s="40">
        <v>15</v>
      </c>
      <c r="J11" s="88">
        <f>IF(ISBLANK(I11),,VLOOKUP(I11,Classement_points[],2,FALSE)*Paramètres!$M$4)</f>
        <v>43.5</v>
      </c>
      <c r="K11" s="41">
        <v>9</v>
      </c>
      <c r="L11" s="88">
        <f>IF(ISBLANK(K11),,VLOOKUP(K11,Classement_points[],2,FALSE)*Paramètres!$M$5)</f>
        <v>80</v>
      </c>
      <c r="M11" s="42">
        <v>6</v>
      </c>
      <c r="N11" s="88">
        <f>IF(ISBLANK(M11),,VLOOKUP(M11,Classement_points[],2,FALSE)*Paramètres!$M$6)</f>
        <v>69</v>
      </c>
      <c r="O11" s="89">
        <f t="shared" si="1"/>
        <v>334.5</v>
      </c>
      <c r="P11" s="90">
        <f>COUNTA(Tableau5[[#This Row],[Points]],Tableau5[[#This Row],[Clt2]],Tableau5[[#This Row],[Clt4]],Tableau5[[#This Row],[Clt6]])</f>
        <v>4</v>
      </c>
    </row>
    <row r="12" spans="1:16" x14ac:dyDescent="0.35">
      <c r="A12" s="91">
        <f t="shared" si="0"/>
        <v>8</v>
      </c>
      <c r="B12" s="54" t="s">
        <v>1072</v>
      </c>
      <c r="C12" s="54" t="s">
        <v>139</v>
      </c>
      <c r="D12" s="54" t="s">
        <v>137</v>
      </c>
      <c r="E12" s="54" t="s">
        <v>41</v>
      </c>
      <c r="F12" s="54" t="s">
        <v>714</v>
      </c>
      <c r="G12" s="92">
        <f>IF(ISBLANK(Tableau5[[#This Row],[Points]]),"",RANK(Tableau5[[#This Row],[Points]],H:H))</f>
        <v>2</v>
      </c>
      <c r="H12" s="37">
        <v>155</v>
      </c>
      <c r="I12" s="40">
        <v>19</v>
      </c>
      <c r="J12" s="88">
        <f>IF(ISBLANK(I12),,VLOOKUP(I12,Classement_points[],2,FALSE)*Paramètres!$M$4)</f>
        <v>37.5</v>
      </c>
      <c r="K12" s="41">
        <v>10</v>
      </c>
      <c r="L12" s="88">
        <f>IF(ISBLANK(K12),,VLOOKUP(K12,Classement_points[],2,FALSE)*Paramètres!$M$5)</f>
        <v>76</v>
      </c>
      <c r="M12" s="42">
        <v>8</v>
      </c>
      <c r="N12" s="88">
        <f>IF(ISBLANK(M12),,VLOOKUP(M12,Classement_points[],2,FALSE)*Paramètres!$M$6)</f>
        <v>63</v>
      </c>
      <c r="O12" s="89">
        <f t="shared" si="1"/>
        <v>331.5</v>
      </c>
      <c r="P12" s="90">
        <f>COUNTA(Tableau5[[#This Row],[Points]],Tableau5[[#This Row],[Clt2]],Tableau5[[#This Row],[Clt4]],Tableau5[[#This Row],[Clt6]])</f>
        <v>4</v>
      </c>
    </row>
    <row r="13" spans="1:16" x14ac:dyDescent="0.35">
      <c r="A13" s="91">
        <f t="shared" si="0"/>
        <v>9</v>
      </c>
      <c r="B13" s="54" t="s">
        <v>1076</v>
      </c>
      <c r="C13" s="54" t="s">
        <v>363</v>
      </c>
      <c r="D13" s="54" t="s">
        <v>362</v>
      </c>
      <c r="E13" s="54" t="s">
        <v>14</v>
      </c>
      <c r="F13" s="54" t="s">
        <v>714</v>
      </c>
      <c r="G13" s="92">
        <f>IF(ISBLANK(Tableau5[[#This Row],[Points]]),"",RANK(Tableau5[[#This Row],[Points]],H:H))</f>
        <v>7</v>
      </c>
      <c r="H13" s="37">
        <v>148</v>
      </c>
      <c r="I13" s="40">
        <v>13</v>
      </c>
      <c r="J13" s="88">
        <f>IF(ISBLANK(I13),,VLOOKUP(I13,Classement_points[],2,FALSE)*Paramètres!$M$4)</f>
        <v>48</v>
      </c>
      <c r="K13" s="41">
        <v>8</v>
      </c>
      <c r="L13" s="88">
        <f>IF(ISBLANK(K13),,VLOOKUP(K13,Classement_points[],2,FALSE)*Paramètres!$M$5)</f>
        <v>84</v>
      </c>
      <c r="M13" s="42">
        <v>12</v>
      </c>
      <c r="N13" s="88">
        <f>IF(ISBLANK(M13),,VLOOKUP(M13,Classement_points[],2,FALSE)*Paramètres!$M$6)</f>
        <v>51</v>
      </c>
      <c r="O13" s="89">
        <f t="shared" si="1"/>
        <v>331</v>
      </c>
      <c r="P13" s="90">
        <f>COUNTA(Tableau5[[#This Row],[Points]],Tableau5[[#This Row],[Clt2]],Tableau5[[#This Row],[Clt4]],Tableau5[[#This Row],[Clt6]])</f>
        <v>4</v>
      </c>
    </row>
    <row r="14" spans="1:16" x14ac:dyDescent="0.35">
      <c r="A14" s="91">
        <f t="shared" si="0"/>
        <v>10</v>
      </c>
      <c r="B14" s="54" t="s">
        <v>1057</v>
      </c>
      <c r="C14" s="54" t="s">
        <v>265</v>
      </c>
      <c r="D14" s="54" t="s">
        <v>147</v>
      </c>
      <c r="E14" s="54" t="s">
        <v>18</v>
      </c>
      <c r="F14" s="54" t="s">
        <v>714</v>
      </c>
      <c r="G14" s="92">
        <f>IF(ISBLANK(Tableau5[[#This Row],[Points]]),"",RANK(Tableau5[[#This Row],[Points]],H:H))</f>
        <v>5</v>
      </c>
      <c r="H14" s="37">
        <v>149</v>
      </c>
      <c r="I14" s="40">
        <v>11</v>
      </c>
      <c r="J14" s="88">
        <f>IF(ISBLANK(I14),,VLOOKUP(I14,Classement_points[],2,FALSE)*Paramètres!$M$4)</f>
        <v>54</v>
      </c>
      <c r="K14" s="41">
        <v>7</v>
      </c>
      <c r="L14" s="88">
        <f>IF(ISBLANK(K14),,VLOOKUP(K14,Classement_points[],2,FALSE)*Paramètres!$M$5)</f>
        <v>88</v>
      </c>
      <c r="M14" s="42">
        <v>19</v>
      </c>
      <c r="N14" s="88">
        <f>IF(ISBLANK(M14),,VLOOKUP(M14,Classement_points[],2,FALSE)*Paramètres!$M$6)</f>
        <v>37.5</v>
      </c>
      <c r="O14" s="89">
        <f t="shared" si="1"/>
        <v>328.5</v>
      </c>
      <c r="P14" s="90">
        <f>COUNTA(Tableau5[[#This Row],[Points]],Tableau5[[#This Row],[Clt2]],Tableau5[[#This Row],[Clt4]],Tableau5[[#This Row],[Clt6]])</f>
        <v>4</v>
      </c>
    </row>
    <row r="15" spans="1:16" x14ac:dyDescent="0.35">
      <c r="A15" s="91">
        <f t="shared" si="0"/>
        <v>11</v>
      </c>
      <c r="B15" s="37" t="s">
        <v>4547</v>
      </c>
      <c r="C15" s="37" t="s">
        <v>4548</v>
      </c>
      <c r="D15" s="37" t="s">
        <v>4549</v>
      </c>
      <c r="E15" s="37" t="s">
        <v>3998</v>
      </c>
      <c r="F15" s="52" t="s">
        <v>2956</v>
      </c>
      <c r="G15" s="92">
        <f>IF(ISBLANK(Tableau5[[#This Row],[Points]]),"",RANK(Tableau5[[#This Row],[Points]],H:H))</f>
        <v>14</v>
      </c>
      <c r="H15" s="37">
        <v>135</v>
      </c>
      <c r="I15" s="40">
        <v>9</v>
      </c>
      <c r="J15" s="88">
        <f>IF(ISBLANK(I15),,VLOOKUP(I15,Classement_points[],2,FALSE)*Paramètres!$M$4)</f>
        <v>60</v>
      </c>
      <c r="K15" s="41">
        <v>13</v>
      </c>
      <c r="L15" s="88">
        <f>IF(ISBLANK(K15),,VLOOKUP(K15,Classement_points[],2,FALSE)*Paramètres!$M$5)</f>
        <v>64</v>
      </c>
      <c r="M15" s="42">
        <v>10</v>
      </c>
      <c r="N15" s="88">
        <f>IF(ISBLANK(M15),,VLOOKUP(M15,Classement_points[],2,FALSE)*Paramètres!$M$6)</f>
        <v>57</v>
      </c>
      <c r="O15" s="89">
        <f t="shared" si="1"/>
        <v>316</v>
      </c>
      <c r="P15" s="90">
        <f>COUNTA(Tableau5[[#This Row],[Points]],Tableau5[[#This Row],[Clt2]],Tableau5[[#This Row],[Clt4]],Tableau5[[#This Row],[Clt6]])</f>
        <v>4</v>
      </c>
    </row>
    <row r="16" spans="1:16" x14ac:dyDescent="0.35">
      <c r="A16" s="91">
        <f t="shared" si="0"/>
        <v>12</v>
      </c>
      <c r="B16" s="54" t="s">
        <v>560</v>
      </c>
      <c r="C16" s="54" t="s">
        <v>99</v>
      </c>
      <c r="D16" s="54" t="s">
        <v>114</v>
      </c>
      <c r="E16" s="54" t="s">
        <v>14</v>
      </c>
      <c r="F16" s="54" t="s">
        <v>714</v>
      </c>
      <c r="G16" s="92">
        <f>IF(ISBLANK(Tableau5[[#This Row],[Points]]),"",RANK(Tableau5[[#This Row],[Points]],H:H))</f>
        <v>1</v>
      </c>
      <c r="H16" s="37">
        <v>161</v>
      </c>
      <c r="I16" s="40">
        <v>24</v>
      </c>
      <c r="J16" s="93">
        <f>IF(ISBLANK(I16),,VLOOKUP(I16,Classement_points[],2,FALSE)*Paramètres!$M$4)</f>
        <v>30</v>
      </c>
      <c r="K16" s="58">
        <v>16</v>
      </c>
      <c r="L16" s="93">
        <f>IF(ISBLANK(K16),,VLOOKUP(K16,Classement_points[],2,FALSE)*Paramètres!$M$5)</f>
        <v>56</v>
      </c>
      <c r="M16" s="57">
        <v>16</v>
      </c>
      <c r="N16" s="93">
        <f>IF(ISBLANK(M16),,VLOOKUP(M16,Classement_points[],2,FALSE)*Paramètres!$M$6)</f>
        <v>42</v>
      </c>
      <c r="O16" s="89">
        <f t="shared" si="1"/>
        <v>289</v>
      </c>
      <c r="P16" s="90">
        <f>COUNTA(Tableau5[[#This Row],[Points]],Tableau5[[#This Row],[Clt2]],Tableau5[[#This Row],[Clt4]],Tableau5[[#This Row],[Clt6]])</f>
        <v>4</v>
      </c>
    </row>
    <row r="17" spans="1:16" x14ac:dyDescent="0.35">
      <c r="A17" s="91">
        <f t="shared" si="0"/>
        <v>13</v>
      </c>
      <c r="B17" s="37" t="s">
        <v>2150</v>
      </c>
      <c r="C17" s="37" t="s">
        <v>1904</v>
      </c>
      <c r="D17" s="37" t="s">
        <v>1971</v>
      </c>
      <c r="E17" s="37" t="s">
        <v>671</v>
      </c>
      <c r="F17" s="52" t="s">
        <v>648</v>
      </c>
      <c r="G17" s="92">
        <f>IF(ISBLANK(Tableau5[[#This Row],[Points]]),"",RANK(Tableau5[[#This Row],[Points]],H:H))</f>
        <v>13</v>
      </c>
      <c r="H17" s="37">
        <v>141</v>
      </c>
      <c r="I17" s="40">
        <v>23</v>
      </c>
      <c r="J17" s="88">
        <f>IF(ISBLANK(I17),,VLOOKUP(I17,Classement_points[],2,FALSE)*Paramètres!$M$4)</f>
        <v>31.5</v>
      </c>
      <c r="K17" s="41">
        <v>12</v>
      </c>
      <c r="L17" s="88">
        <f>IF(ISBLANK(K17),,VLOOKUP(K17,Classement_points[],2,FALSE)*Paramètres!$M$5)</f>
        <v>68</v>
      </c>
      <c r="M17" s="42">
        <v>14</v>
      </c>
      <c r="N17" s="88">
        <f>IF(ISBLANK(M17),,VLOOKUP(M17,Classement_points[],2,FALSE)*Paramètres!$M$6)</f>
        <v>45</v>
      </c>
      <c r="O17" s="89">
        <f t="shared" si="1"/>
        <v>285.5</v>
      </c>
      <c r="P17" s="90">
        <f>COUNTA(Tableau5[[#This Row],[Points]],Tableau5[[#This Row],[Clt2]],Tableau5[[#This Row],[Clt4]],Tableau5[[#This Row],[Clt6]])</f>
        <v>4</v>
      </c>
    </row>
    <row r="18" spans="1:16" x14ac:dyDescent="0.35">
      <c r="A18" s="91">
        <f t="shared" si="0"/>
        <v>14</v>
      </c>
      <c r="B18" s="37" t="s">
        <v>2187</v>
      </c>
      <c r="C18" s="37" t="s">
        <v>1916</v>
      </c>
      <c r="D18" s="37" t="s">
        <v>2188</v>
      </c>
      <c r="E18" s="37" t="s">
        <v>678</v>
      </c>
      <c r="F18" s="52" t="s">
        <v>648</v>
      </c>
      <c r="G18" s="92">
        <f>IF(ISBLANK(Tableau5[[#This Row],[Points]]),"",RANK(Tableau5[[#This Row],[Points]],H:H))</f>
        <v>22</v>
      </c>
      <c r="H18" s="37">
        <v>127</v>
      </c>
      <c r="I18" s="40">
        <v>14</v>
      </c>
      <c r="J18" s="88">
        <f>IF(ISBLANK(I18),,VLOOKUP(I18,Classement_points[],2,FALSE)*Paramètres!$M$4)</f>
        <v>45</v>
      </c>
      <c r="K18" s="41">
        <v>17</v>
      </c>
      <c r="L18" s="88">
        <f>IF(ISBLANK(K18),,VLOOKUP(K18,Classement_points[],2,FALSE)*Paramètres!$M$5)</f>
        <v>54</v>
      </c>
      <c r="M18" s="42">
        <v>11</v>
      </c>
      <c r="N18" s="88">
        <f>IF(ISBLANK(M18),,VLOOKUP(M18,Classement_points[],2,FALSE)*Paramètres!$M$6)</f>
        <v>54</v>
      </c>
      <c r="O18" s="89">
        <f t="shared" si="1"/>
        <v>280</v>
      </c>
      <c r="P18" s="90">
        <f>COUNTA(Tableau5[[#This Row],[Points]],Tableau5[[#This Row],[Clt2]],Tableau5[[#This Row],[Clt4]],Tableau5[[#This Row],[Clt6]])</f>
        <v>4</v>
      </c>
    </row>
    <row r="19" spans="1:16" x14ac:dyDescent="0.35">
      <c r="A19" s="91">
        <f t="shared" si="0"/>
        <v>15</v>
      </c>
      <c r="B19" s="37" t="s">
        <v>3585</v>
      </c>
      <c r="C19" s="37" t="s">
        <v>244</v>
      </c>
      <c r="D19" s="37" t="s">
        <v>3586</v>
      </c>
      <c r="E19" s="37" t="s">
        <v>2937</v>
      </c>
      <c r="F19" s="52" t="s">
        <v>2957</v>
      </c>
      <c r="G19" s="92" t="str">
        <f>IF(ISBLANK(Tableau5[[#This Row],[Points]]),"",RANK(Tableau5[[#This Row],[Points]],H:H))</f>
        <v/>
      </c>
      <c r="H19" s="37"/>
      <c r="I19" s="40">
        <v>4</v>
      </c>
      <c r="J19" s="88">
        <f>IF(ISBLANK(I19),,VLOOKUP(I19,Classement_points[],2,FALSE)*Paramètres!$M$4)</f>
        <v>82.5</v>
      </c>
      <c r="K19" s="41">
        <v>4</v>
      </c>
      <c r="L19" s="88">
        <f>IF(ISBLANK(K19),,VLOOKUP(K19,Classement_points[],2,FALSE)*Paramètres!$M$5)</f>
        <v>110</v>
      </c>
      <c r="M19" s="42">
        <v>4</v>
      </c>
      <c r="N19" s="88">
        <f>IF(ISBLANK(M19),,VLOOKUP(M19,Classement_points[],2,FALSE)*Paramètres!$M$6)</f>
        <v>82.5</v>
      </c>
      <c r="O19" s="89">
        <f t="shared" si="1"/>
        <v>275</v>
      </c>
      <c r="P19" s="90">
        <f>COUNTA(Tableau5[[#This Row],[Points]],Tableau5[[#This Row],[Clt2]],Tableau5[[#This Row],[Clt4]],Tableau5[[#This Row],[Clt6]])</f>
        <v>3</v>
      </c>
    </row>
    <row r="20" spans="1:16" x14ac:dyDescent="0.35">
      <c r="A20" s="91">
        <f t="shared" si="0"/>
        <v>16</v>
      </c>
      <c r="B20" s="37" t="s">
        <v>4492</v>
      </c>
      <c r="C20" s="37" t="s">
        <v>4449</v>
      </c>
      <c r="D20" s="37" t="s">
        <v>4493</v>
      </c>
      <c r="E20" s="37" t="s">
        <v>3933</v>
      </c>
      <c r="F20" s="52" t="s">
        <v>2956</v>
      </c>
      <c r="G20" s="92">
        <f>IF(ISBLANK(Tableau5[[#This Row],[Points]]),"",RANK(Tableau5[[#This Row],[Points]],H:H))</f>
        <v>16</v>
      </c>
      <c r="H20" s="37">
        <v>132</v>
      </c>
      <c r="I20" s="40">
        <v>6</v>
      </c>
      <c r="J20" s="88">
        <f>IF(ISBLANK(I20),,VLOOKUP(I20,Classement_points[],2,FALSE)*Paramètres!$M$4)</f>
        <v>69</v>
      </c>
      <c r="K20" s="41">
        <v>11</v>
      </c>
      <c r="L20" s="88">
        <f>IF(ISBLANK(K20),,VLOOKUP(K20,Classement_points[],2,FALSE)*Paramètres!$M$5)</f>
        <v>72</v>
      </c>
      <c r="M20" s="42"/>
      <c r="N20" s="88">
        <f>IF(ISBLANK(M20),,VLOOKUP(M20,Classement_points[],2,FALSE)*Paramètres!$M$6)</f>
        <v>0</v>
      </c>
      <c r="O20" s="89">
        <f t="shared" si="1"/>
        <v>273</v>
      </c>
      <c r="P20" s="90">
        <f>COUNTA(Tableau5[[#This Row],[Points]],Tableau5[[#This Row],[Clt2]],Tableau5[[#This Row],[Clt4]],Tableau5[[#This Row],[Clt6]])</f>
        <v>3</v>
      </c>
    </row>
    <row r="21" spans="1:16" x14ac:dyDescent="0.35">
      <c r="A21" s="91">
        <f t="shared" si="0"/>
        <v>17</v>
      </c>
      <c r="B21" s="37" t="s">
        <v>3547</v>
      </c>
      <c r="C21" s="37" t="s">
        <v>370</v>
      </c>
      <c r="D21" s="37" t="s">
        <v>3548</v>
      </c>
      <c r="E21" s="37" t="s">
        <v>2937</v>
      </c>
      <c r="F21" s="52" t="s">
        <v>2957</v>
      </c>
      <c r="G21" s="92">
        <f>IF(ISBLANK(Tableau5[[#This Row],[Points]]),"",RANK(Tableau5[[#This Row],[Points]],H:H))</f>
        <v>11</v>
      </c>
      <c r="H21" s="37">
        <v>142</v>
      </c>
      <c r="I21" s="40">
        <v>29</v>
      </c>
      <c r="J21" s="88">
        <f>IF(ISBLANK(I21),,VLOOKUP(I21,Classement_points[],2,FALSE)*Paramètres!$M$4)</f>
        <v>22.5</v>
      </c>
      <c r="K21" s="41">
        <v>20</v>
      </c>
      <c r="L21" s="88">
        <f>IF(ISBLANK(K21),,VLOOKUP(K21,Classement_points[],2,FALSE)*Paramètres!$M$5)</f>
        <v>48</v>
      </c>
      <c r="M21" s="42">
        <v>13</v>
      </c>
      <c r="N21" s="88">
        <f>IF(ISBLANK(M21),,VLOOKUP(M21,Classement_points[],2,FALSE)*Paramètres!$M$6)</f>
        <v>48</v>
      </c>
      <c r="O21" s="89">
        <f t="shared" si="1"/>
        <v>260.5</v>
      </c>
      <c r="P21" s="90">
        <f>COUNTA(Tableau5[[#This Row],[Points]],Tableau5[[#This Row],[Clt2]],Tableau5[[#This Row],[Clt4]],Tableau5[[#This Row],[Clt6]])</f>
        <v>4</v>
      </c>
    </row>
    <row r="22" spans="1:16" x14ac:dyDescent="0.35">
      <c r="A22" s="91">
        <f t="shared" si="0"/>
        <v>18</v>
      </c>
      <c r="B22" s="37" t="s">
        <v>2085</v>
      </c>
      <c r="C22" s="37" t="s">
        <v>77</v>
      </c>
      <c r="D22" s="37" t="s">
        <v>442</v>
      </c>
      <c r="E22" s="37" t="s">
        <v>677</v>
      </c>
      <c r="F22" s="52" t="s">
        <v>648</v>
      </c>
      <c r="G22" s="92">
        <f>IF(ISBLANK(Tableau5[[#This Row],[Points]]),"",RANK(Tableau5[[#This Row],[Points]],H:H))</f>
        <v>15</v>
      </c>
      <c r="H22" s="37">
        <v>133</v>
      </c>
      <c r="I22" s="40">
        <v>18</v>
      </c>
      <c r="J22" s="88">
        <f>IF(ISBLANK(I22),,VLOOKUP(I22,Classement_points[],2,FALSE)*Paramètres!$M$4)</f>
        <v>39</v>
      </c>
      <c r="K22" s="41">
        <v>21</v>
      </c>
      <c r="L22" s="88">
        <f>IF(ISBLANK(K22),,VLOOKUP(K22,Classement_points[],2,FALSE)*Paramètres!$M$5)</f>
        <v>46</v>
      </c>
      <c r="M22" s="42">
        <v>18</v>
      </c>
      <c r="N22" s="88">
        <f>IF(ISBLANK(M22),,VLOOKUP(M22,Classement_points[],2,FALSE)*Paramètres!$M$6)</f>
        <v>39</v>
      </c>
      <c r="O22" s="89">
        <f t="shared" si="1"/>
        <v>257</v>
      </c>
      <c r="P22" s="90">
        <f>COUNTA(Tableau5[[#This Row],[Points]],Tableau5[[#This Row],[Clt2]],Tableau5[[#This Row],[Clt4]],Tableau5[[#This Row],[Clt6]])</f>
        <v>4</v>
      </c>
    </row>
    <row r="23" spans="1:16" x14ac:dyDescent="0.35">
      <c r="A23" s="91">
        <f t="shared" si="0"/>
        <v>19</v>
      </c>
      <c r="B23" s="54" t="s">
        <v>561</v>
      </c>
      <c r="C23" s="54" t="s">
        <v>7</v>
      </c>
      <c r="D23" s="54" t="s">
        <v>167</v>
      </c>
      <c r="E23" s="54" t="s">
        <v>18</v>
      </c>
      <c r="F23" s="54" t="s">
        <v>714</v>
      </c>
      <c r="G23" s="92">
        <f>IF(ISBLANK(Tableau5[[#This Row],[Points]]),"",RANK(Tableau5[[#This Row],[Points]],H:H))</f>
        <v>23</v>
      </c>
      <c r="H23" s="37">
        <v>125</v>
      </c>
      <c r="I23" s="40">
        <v>10</v>
      </c>
      <c r="J23" s="88">
        <f>IF(ISBLANK(I23),,VLOOKUP(I23,Classement_points[],2,FALSE)*Paramètres!$M$4)</f>
        <v>57</v>
      </c>
      <c r="K23" s="41">
        <v>18</v>
      </c>
      <c r="L23" s="88">
        <f>IF(ISBLANK(K23),,VLOOKUP(K23,Classement_points[],2,FALSE)*Paramètres!$M$5)</f>
        <v>52</v>
      </c>
      <c r="M23" s="42"/>
      <c r="N23" s="88">
        <f>IF(ISBLANK(M23),,VLOOKUP(M23,Classement_points[],2,FALSE)*Paramètres!$M$6)</f>
        <v>0</v>
      </c>
      <c r="O23" s="89">
        <f t="shared" si="1"/>
        <v>234</v>
      </c>
      <c r="P23" s="90">
        <f>COUNTA(Tableau5[[#This Row],[Points]],Tableau5[[#This Row],[Clt2]],Tableau5[[#This Row],[Clt4]],Tableau5[[#This Row],[Clt6]])</f>
        <v>3</v>
      </c>
    </row>
    <row r="24" spans="1:16" x14ac:dyDescent="0.35">
      <c r="A24" s="91">
        <f t="shared" si="0"/>
        <v>20</v>
      </c>
      <c r="B24" s="54" t="s">
        <v>1088</v>
      </c>
      <c r="C24" s="54" t="s">
        <v>26</v>
      </c>
      <c r="D24" s="54" t="s">
        <v>346</v>
      </c>
      <c r="E24" s="54" t="s">
        <v>14</v>
      </c>
      <c r="F24" s="54" t="s">
        <v>714</v>
      </c>
      <c r="G24" s="92">
        <f>IF(ISBLANK(Tableau5[[#This Row],[Points]]),"",RANK(Tableau5[[#This Row],[Points]],H:H))</f>
        <v>29</v>
      </c>
      <c r="H24" s="37">
        <v>122</v>
      </c>
      <c r="I24" s="40">
        <v>25</v>
      </c>
      <c r="J24" s="88">
        <f>IF(ISBLANK(I24),,VLOOKUP(I24,Classement_points[],2,FALSE)*Paramètres!$M$4)</f>
        <v>28.5</v>
      </c>
      <c r="K24" s="41">
        <v>26</v>
      </c>
      <c r="L24" s="88">
        <f>IF(ISBLANK(K24),,VLOOKUP(K24,Classement_points[],2,FALSE)*Paramètres!$M$5)</f>
        <v>36</v>
      </c>
      <c r="M24" s="42">
        <v>31</v>
      </c>
      <c r="N24" s="88">
        <f>IF(ISBLANK(M24),,VLOOKUP(M24,Classement_points[],2,FALSE)*Paramètres!$M$6)</f>
        <v>19.5</v>
      </c>
      <c r="O24" s="89">
        <f t="shared" si="1"/>
        <v>206</v>
      </c>
      <c r="P24" s="90">
        <f>COUNTA(Tableau5[[#This Row],[Points]],Tableau5[[#This Row],[Clt2]],Tableau5[[#This Row],[Clt4]],Tableau5[[#This Row],[Clt6]])</f>
        <v>4</v>
      </c>
    </row>
    <row r="25" spans="1:16" x14ac:dyDescent="0.35">
      <c r="A25" s="91">
        <f t="shared" si="0"/>
        <v>21</v>
      </c>
      <c r="B25" s="37" t="s">
        <v>2202</v>
      </c>
      <c r="C25" s="37" t="s">
        <v>2129</v>
      </c>
      <c r="D25" s="37" t="s">
        <v>2203</v>
      </c>
      <c r="E25" s="37" t="s">
        <v>647</v>
      </c>
      <c r="F25" s="52" t="s">
        <v>648</v>
      </c>
      <c r="G25" s="92">
        <f>IF(ISBLANK(Tableau5[[#This Row],[Points]]),"",RANK(Tableau5[[#This Row],[Points]],H:H))</f>
        <v>23</v>
      </c>
      <c r="H25" s="37">
        <v>125</v>
      </c>
      <c r="I25" s="40">
        <v>20</v>
      </c>
      <c r="J25" s="88">
        <f>IF(ISBLANK(I25),,VLOOKUP(I25,Classement_points[],2,FALSE)*Paramètres!$M$4)</f>
        <v>36</v>
      </c>
      <c r="K25" s="41">
        <v>22</v>
      </c>
      <c r="L25" s="88">
        <f>IF(ISBLANK(K25),,VLOOKUP(K25,Classement_points[],2,FALSE)*Paramètres!$M$5)</f>
        <v>44</v>
      </c>
      <c r="M25" s="42"/>
      <c r="N25" s="88">
        <f>IF(ISBLANK(M25),,VLOOKUP(M25,Classement_points[],2,FALSE)*Paramètres!$M$6)</f>
        <v>0</v>
      </c>
      <c r="O25" s="89">
        <f t="shared" si="1"/>
        <v>205</v>
      </c>
      <c r="P25" s="90">
        <f>COUNTA(Tableau5[[#This Row],[Points]],Tableau5[[#This Row],[Clt2]],Tableau5[[#This Row],[Clt4]],Tableau5[[#This Row],[Clt6]])</f>
        <v>3</v>
      </c>
    </row>
    <row r="26" spans="1:16" x14ac:dyDescent="0.35">
      <c r="A26" s="91">
        <f t="shared" si="0"/>
        <v>22</v>
      </c>
      <c r="B26" s="37" t="s">
        <v>4480</v>
      </c>
      <c r="C26" s="37" t="s">
        <v>323</v>
      </c>
      <c r="D26" s="37" t="s">
        <v>4481</v>
      </c>
      <c r="E26" s="37" t="s">
        <v>4482</v>
      </c>
      <c r="F26" s="52" t="s">
        <v>2956</v>
      </c>
      <c r="G26" s="92">
        <f>IF(ISBLANK(Tableau5[[#This Row],[Points]]),"",RANK(Tableau5[[#This Row],[Points]],H:H))</f>
        <v>9</v>
      </c>
      <c r="H26" s="37">
        <v>145</v>
      </c>
      <c r="I26" s="40"/>
      <c r="J26" s="88">
        <f>IF(ISBLANK(I26),,VLOOKUP(I26,Classement_points[],2,FALSE)*Paramètres!$M$4)</f>
        <v>0</v>
      </c>
      <c r="K26" s="41">
        <v>15</v>
      </c>
      <c r="L26" s="88">
        <f>IF(ISBLANK(K26),,VLOOKUP(K26,Classement_points[],2,FALSE)*Paramètres!$M$5)</f>
        <v>58</v>
      </c>
      <c r="M26" s="42"/>
      <c r="N26" s="88">
        <f>IF(ISBLANK(M26),,VLOOKUP(M26,Classement_points[],2,FALSE)*Paramètres!$M$6)</f>
        <v>0</v>
      </c>
      <c r="O26" s="89">
        <f t="shared" si="1"/>
        <v>203</v>
      </c>
      <c r="P26" s="90">
        <f>COUNTA(Tableau5[[#This Row],[Points]],Tableau5[[#This Row],[Clt2]],Tableau5[[#This Row],[Clt4]],Tableau5[[#This Row],[Clt6]])</f>
        <v>2</v>
      </c>
    </row>
    <row r="27" spans="1:16" x14ac:dyDescent="0.35">
      <c r="A27" s="91">
        <f t="shared" si="0"/>
        <v>23</v>
      </c>
      <c r="B27" s="37" t="s">
        <v>3579</v>
      </c>
      <c r="C27" s="37" t="s">
        <v>3580</v>
      </c>
      <c r="D27" s="37" t="s">
        <v>3581</v>
      </c>
      <c r="E27" s="37" t="s">
        <v>2948</v>
      </c>
      <c r="F27" s="52" t="s">
        <v>2957</v>
      </c>
      <c r="G27" s="92">
        <f>IF(ISBLANK(Tableau5[[#This Row],[Points]]),"",RANK(Tableau5[[#This Row],[Points]],H:H))</f>
        <v>16</v>
      </c>
      <c r="H27" s="37">
        <v>132</v>
      </c>
      <c r="I27" s="40">
        <v>34</v>
      </c>
      <c r="J27" s="88">
        <f>IF(ISBLANK(I27),,VLOOKUP(I27,Classement_points[],2,FALSE)*Paramètres!$M$4)</f>
        <v>15</v>
      </c>
      <c r="K27" s="41">
        <v>37</v>
      </c>
      <c r="L27" s="88">
        <f>IF(ISBLANK(K27),,VLOOKUP(K27,Classement_points[],2,FALSE)*Paramètres!$M$5)</f>
        <v>20</v>
      </c>
      <c r="M27" s="42">
        <v>22</v>
      </c>
      <c r="N27" s="88">
        <f>IF(ISBLANK(M27),,VLOOKUP(M27,Classement_points[],2,FALSE)*Paramètres!$M$6)</f>
        <v>33</v>
      </c>
      <c r="O27" s="89">
        <f t="shared" si="1"/>
        <v>200</v>
      </c>
      <c r="P27" s="90">
        <f>COUNTA(Tableau5[[#This Row],[Points]],Tableau5[[#This Row],[Clt2]],Tableau5[[#This Row],[Clt4]],Tableau5[[#This Row],[Clt6]])</f>
        <v>4</v>
      </c>
    </row>
    <row r="28" spans="1:16" x14ac:dyDescent="0.35">
      <c r="A28" s="91">
        <f t="shared" si="0"/>
        <v>24</v>
      </c>
      <c r="B28" s="37" t="s">
        <v>2094</v>
      </c>
      <c r="C28" s="37" t="s">
        <v>2095</v>
      </c>
      <c r="D28" s="37" t="s">
        <v>2096</v>
      </c>
      <c r="E28" s="37" t="s">
        <v>678</v>
      </c>
      <c r="F28" s="52" t="s">
        <v>648</v>
      </c>
      <c r="G28" s="92">
        <f>IF(ISBLANK(Tableau5[[#This Row],[Points]]),"",RANK(Tableau5[[#This Row],[Points]],H:H))</f>
        <v>18</v>
      </c>
      <c r="H28" s="37">
        <v>130</v>
      </c>
      <c r="I28" s="40">
        <v>38</v>
      </c>
      <c r="J28" s="88">
        <f>IF(ISBLANK(I28),,VLOOKUP(I28,Classement_points[],2,FALSE)*Paramètres!$M$4)</f>
        <v>15</v>
      </c>
      <c r="K28" s="41">
        <v>31</v>
      </c>
      <c r="L28" s="88">
        <f>IF(ISBLANK(K28),,VLOOKUP(K28,Classement_points[],2,FALSE)*Paramètres!$M$5)</f>
        <v>26</v>
      </c>
      <c r="M28" s="42">
        <v>28</v>
      </c>
      <c r="N28" s="88">
        <f>IF(ISBLANK(M28),,VLOOKUP(M28,Classement_points[],2,FALSE)*Paramètres!$M$6)</f>
        <v>24</v>
      </c>
      <c r="O28" s="89">
        <f t="shared" si="1"/>
        <v>195</v>
      </c>
      <c r="P28" s="90">
        <f>COUNTA(Tableau5[[#This Row],[Points]],Tableau5[[#This Row],[Clt2]],Tableau5[[#This Row],[Clt4]],Tableau5[[#This Row],[Clt6]])</f>
        <v>4</v>
      </c>
    </row>
    <row r="29" spans="1:16" x14ac:dyDescent="0.35">
      <c r="A29" s="91">
        <f t="shared" si="0"/>
        <v>25</v>
      </c>
      <c r="B29" s="37" t="s">
        <v>2122</v>
      </c>
      <c r="C29" s="37" t="s">
        <v>1921</v>
      </c>
      <c r="D29" s="37" t="s">
        <v>2123</v>
      </c>
      <c r="E29" s="37" t="s">
        <v>647</v>
      </c>
      <c r="F29" s="52" t="s">
        <v>648</v>
      </c>
      <c r="G29" s="92">
        <f>IF(ISBLANK(Tableau5[[#This Row],[Points]]),"",RANK(Tableau5[[#This Row],[Points]],H:H))</f>
        <v>35</v>
      </c>
      <c r="H29" s="37">
        <v>117</v>
      </c>
      <c r="I29" s="40">
        <v>22</v>
      </c>
      <c r="J29" s="88">
        <f>IF(ISBLANK(I29),,VLOOKUP(I29,Classement_points[],2,FALSE)*Paramètres!$M$4)</f>
        <v>33</v>
      </c>
      <c r="K29" s="41">
        <v>23</v>
      </c>
      <c r="L29" s="88">
        <f>IF(ISBLANK(K29),,VLOOKUP(K29,Classement_points[],2,FALSE)*Paramètres!$M$5)</f>
        <v>42</v>
      </c>
      <c r="M29" s="42"/>
      <c r="N29" s="88">
        <f>IF(ISBLANK(M29),,VLOOKUP(M29,Classement_points[],2,FALSE)*Paramètres!$M$6)</f>
        <v>0</v>
      </c>
      <c r="O29" s="89">
        <f t="shared" si="1"/>
        <v>192</v>
      </c>
      <c r="P29" s="90">
        <f>COUNTA(Tableau5[[#This Row],[Points]],Tableau5[[#This Row],[Clt2]],Tableau5[[#This Row],[Clt4]],Tableau5[[#This Row],[Clt6]])</f>
        <v>3</v>
      </c>
    </row>
    <row r="30" spans="1:16" x14ac:dyDescent="0.35">
      <c r="A30" s="91">
        <f t="shared" si="0"/>
        <v>26</v>
      </c>
      <c r="B30" s="37" t="s">
        <v>3542</v>
      </c>
      <c r="C30" s="37" t="s">
        <v>108</v>
      </c>
      <c r="D30" s="37" t="s">
        <v>3543</v>
      </c>
      <c r="E30" s="37" t="s">
        <v>2937</v>
      </c>
      <c r="F30" s="52" t="s">
        <v>2957</v>
      </c>
      <c r="G30" s="92">
        <f>IF(ISBLANK(Tableau5[[#This Row],[Points]]),"",RANK(Tableau5[[#This Row],[Points]],H:H))</f>
        <v>27</v>
      </c>
      <c r="H30" s="37">
        <v>123</v>
      </c>
      <c r="I30" s="40">
        <v>43</v>
      </c>
      <c r="J30" s="88">
        <f>IF(ISBLANK(I30),,VLOOKUP(I30,Classement_points[],2,FALSE)*Paramètres!$M$4)</f>
        <v>15</v>
      </c>
      <c r="K30" s="41">
        <v>39</v>
      </c>
      <c r="L30" s="88">
        <f>IF(ISBLANK(K30),,VLOOKUP(K30,Classement_points[],2,FALSE)*Paramètres!$M$5)</f>
        <v>20</v>
      </c>
      <c r="M30" s="42">
        <v>23</v>
      </c>
      <c r="N30" s="88">
        <f>IF(ISBLANK(M30),,VLOOKUP(M30,Classement_points[],2,FALSE)*Paramètres!$M$6)</f>
        <v>31.5</v>
      </c>
      <c r="O30" s="89">
        <f t="shared" si="1"/>
        <v>189.5</v>
      </c>
      <c r="P30" s="90">
        <f>COUNTA(Tableau5[[#This Row],[Points]],Tableau5[[#This Row],[Clt2]],Tableau5[[#This Row],[Clt4]],Tableau5[[#This Row],[Clt6]])</f>
        <v>4</v>
      </c>
    </row>
    <row r="31" spans="1:16" x14ac:dyDescent="0.35">
      <c r="A31" s="91">
        <f t="shared" si="0"/>
        <v>26</v>
      </c>
      <c r="B31" s="54" t="s">
        <v>559</v>
      </c>
      <c r="C31" s="54" t="s">
        <v>332</v>
      </c>
      <c r="D31" s="54" t="s">
        <v>337</v>
      </c>
      <c r="E31" s="54" t="s">
        <v>17</v>
      </c>
      <c r="F31" s="54" t="s">
        <v>714</v>
      </c>
      <c r="G31" s="92">
        <f>IF(ISBLANK(Tableau5[[#This Row],[Points]]),"",RANK(Tableau5[[#This Row],[Points]],H:H))</f>
        <v>39</v>
      </c>
      <c r="H31" s="37">
        <v>114</v>
      </c>
      <c r="I31" s="40">
        <v>30</v>
      </c>
      <c r="J31" s="88">
        <f>IF(ISBLANK(I31),,VLOOKUP(I31,Classement_points[],2,FALSE)*Paramètres!$M$4)</f>
        <v>21</v>
      </c>
      <c r="K31" s="41">
        <v>43</v>
      </c>
      <c r="L31" s="88">
        <f>IF(ISBLANK(K31),,VLOOKUP(K31,Classement_points[],2,FALSE)*Paramètres!$M$5)</f>
        <v>20</v>
      </c>
      <c r="M31" s="42">
        <v>21</v>
      </c>
      <c r="N31" s="88">
        <f>IF(ISBLANK(M31),,VLOOKUP(M31,Classement_points[],2,FALSE)*Paramètres!$M$6)</f>
        <v>34.5</v>
      </c>
      <c r="O31" s="89">
        <f t="shared" si="1"/>
        <v>189.5</v>
      </c>
      <c r="P31" s="90">
        <f>COUNTA(Tableau5[[#This Row],[Points]],Tableau5[[#This Row],[Clt2]],Tableau5[[#This Row],[Clt4]],Tableau5[[#This Row],[Clt6]])</f>
        <v>4</v>
      </c>
    </row>
    <row r="32" spans="1:16" x14ac:dyDescent="0.35">
      <c r="A32" s="91">
        <f t="shared" si="0"/>
        <v>28</v>
      </c>
      <c r="B32" s="37" t="s">
        <v>4498</v>
      </c>
      <c r="C32" s="37" t="s">
        <v>1954</v>
      </c>
      <c r="D32" s="37" t="s">
        <v>4499</v>
      </c>
      <c r="E32" s="37" t="s">
        <v>3956</v>
      </c>
      <c r="F32" s="52" t="s">
        <v>2956</v>
      </c>
      <c r="G32" s="92">
        <f>IF(ISBLANK(Tableau5[[#This Row],[Points]]),"",RANK(Tableau5[[#This Row],[Points]],H:H))</f>
        <v>35</v>
      </c>
      <c r="H32" s="37">
        <v>117</v>
      </c>
      <c r="I32" s="40">
        <v>21</v>
      </c>
      <c r="J32" s="88">
        <f>IF(ISBLANK(I32),,VLOOKUP(I32,Classement_points[],2,FALSE)*Paramètres!$M$4)</f>
        <v>34.5</v>
      </c>
      <c r="K32" s="41">
        <v>27</v>
      </c>
      <c r="L32" s="88">
        <f>IF(ISBLANK(K32),,VLOOKUP(K32,Classement_points[],2,FALSE)*Paramètres!$M$5)</f>
        <v>34</v>
      </c>
      <c r="M32" s="42"/>
      <c r="N32" s="88">
        <f>IF(ISBLANK(M32),,VLOOKUP(M32,Classement_points[],2,FALSE)*Paramètres!$M$6)</f>
        <v>0</v>
      </c>
      <c r="O32" s="89">
        <f t="shared" si="1"/>
        <v>185.5</v>
      </c>
      <c r="P32" s="90">
        <f>COUNTA(Tableau5[[#This Row],[Points]],Tableau5[[#This Row],[Clt2]],Tableau5[[#This Row],[Clt4]],Tableau5[[#This Row],[Clt6]])</f>
        <v>3</v>
      </c>
    </row>
    <row r="33" spans="1:16" x14ac:dyDescent="0.35">
      <c r="A33" s="91">
        <f t="shared" si="0"/>
        <v>29</v>
      </c>
      <c r="B33" s="37" t="s">
        <v>2086</v>
      </c>
      <c r="C33" s="37" t="s">
        <v>73</v>
      </c>
      <c r="D33" s="37" t="s">
        <v>2087</v>
      </c>
      <c r="E33" s="37" t="s">
        <v>652</v>
      </c>
      <c r="F33" s="52" t="s">
        <v>648</v>
      </c>
      <c r="G33" s="92">
        <f>IF(ISBLANK(Tableau5[[#This Row],[Points]]),"",RANK(Tableau5[[#This Row],[Points]],H:H))</f>
        <v>31</v>
      </c>
      <c r="H33" s="37">
        <v>120</v>
      </c>
      <c r="I33" s="40">
        <v>41</v>
      </c>
      <c r="J33" s="88">
        <f>IF(ISBLANK(I33),,VLOOKUP(I33,Classement_points[],2,FALSE)*Paramètres!$M$4)</f>
        <v>15</v>
      </c>
      <c r="K33" s="41">
        <v>38</v>
      </c>
      <c r="L33" s="88">
        <f>IF(ISBLANK(K33),,VLOOKUP(K33,Classement_points[],2,FALSE)*Paramètres!$M$5)</f>
        <v>20</v>
      </c>
      <c r="M33" s="42">
        <v>24</v>
      </c>
      <c r="N33" s="88">
        <f>IF(ISBLANK(M33),,VLOOKUP(M33,Classement_points[],2,FALSE)*Paramètres!$M$6)</f>
        <v>30</v>
      </c>
      <c r="O33" s="89">
        <f t="shared" si="1"/>
        <v>185</v>
      </c>
      <c r="P33" s="90">
        <f>COUNTA(Tableau5[[#This Row],[Points]],Tableau5[[#This Row],[Clt2]],Tableau5[[#This Row],[Clt4]],Tableau5[[#This Row],[Clt6]])</f>
        <v>4</v>
      </c>
    </row>
    <row r="34" spans="1:16" x14ac:dyDescent="0.35">
      <c r="A34" s="91">
        <f t="shared" si="0"/>
        <v>30</v>
      </c>
      <c r="B34" s="37" t="s">
        <v>2090</v>
      </c>
      <c r="C34" s="37" t="s">
        <v>1308</v>
      </c>
      <c r="D34" s="37" t="s">
        <v>1659</v>
      </c>
      <c r="E34" s="37" t="s">
        <v>677</v>
      </c>
      <c r="F34" s="52" t="s">
        <v>648</v>
      </c>
      <c r="G34" s="92">
        <f>IF(ISBLANK(Tableau5[[#This Row],[Points]]),"",RANK(Tableau5[[#This Row],[Points]],H:H))</f>
        <v>20</v>
      </c>
      <c r="H34" s="37">
        <v>128</v>
      </c>
      <c r="I34" s="40">
        <v>28</v>
      </c>
      <c r="J34" s="88">
        <f>IF(ISBLANK(I34),,VLOOKUP(I34,Classement_points[],2,FALSE)*Paramètres!$M$4)</f>
        <v>24</v>
      </c>
      <c r="K34" s="41">
        <v>28</v>
      </c>
      <c r="L34" s="88">
        <f>IF(ISBLANK(K34),,VLOOKUP(K34,Classement_points[],2,FALSE)*Paramètres!$M$5)</f>
        <v>32</v>
      </c>
      <c r="M34" s="42"/>
      <c r="N34" s="88">
        <f>IF(ISBLANK(M34),,VLOOKUP(M34,Classement_points[],2,FALSE)*Paramètres!$M$6)</f>
        <v>0</v>
      </c>
      <c r="O34" s="89">
        <f t="shared" si="1"/>
        <v>184</v>
      </c>
      <c r="P34" s="90">
        <f>COUNTA(Tableau5[[#This Row],[Points]],Tableau5[[#This Row],[Clt2]],Tableau5[[#This Row],[Clt4]],Tableau5[[#This Row],[Clt6]])</f>
        <v>3</v>
      </c>
    </row>
    <row r="35" spans="1:16" x14ac:dyDescent="0.35">
      <c r="A35" s="91">
        <f t="shared" si="0"/>
        <v>31</v>
      </c>
      <c r="B35" s="37" t="s">
        <v>2075</v>
      </c>
      <c r="C35" s="37" t="s">
        <v>2076</v>
      </c>
      <c r="D35" s="37" t="s">
        <v>1900</v>
      </c>
      <c r="E35" s="37" t="s">
        <v>678</v>
      </c>
      <c r="F35" s="52" t="s">
        <v>648</v>
      </c>
      <c r="G35" s="92">
        <f>IF(ISBLANK(Tableau5[[#This Row],[Points]]),"",RANK(Tableau5[[#This Row],[Points]],H:H))</f>
        <v>27</v>
      </c>
      <c r="H35" s="37">
        <v>123</v>
      </c>
      <c r="I35" s="40">
        <v>31</v>
      </c>
      <c r="J35" s="88">
        <f>IF(ISBLANK(I35),,VLOOKUP(I35,Classement_points[],2,FALSE)*Paramètres!$M$4)</f>
        <v>19.5</v>
      </c>
      <c r="K35" s="41">
        <v>24</v>
      </c>
      <c r="L35" s="88">
        <f>IF(ISBLANK(K35),,VLOOKUP(K35,Classement_points[],2,FALSE)*Paramètres!$M$5)</f>
        <v>40</v>
      </c>
      <c r="M35" s="42"/>
      <c r="N35" s="88">
        <f>IF(ISBLANK(M35),,VLOOKUP(M35,Classement_points[],2,FALSE)*Paramètres!$M$6)</f>
        <v>0</v>
      </c>
      <c r="O35" s="89">
        <f t="shared" si="1"/>
        <v>182.5</v>
      </c>
      <c r="P35" s="90">
        <f>COUNTA(Tableau5[[#This Row],[Points]],Tableau5[[#This Row],[Clt2]],Tableau5[[#This Row],[Clt4]],Tableau5[[#This Row],[Clt6]])</f>
        <v>3</v>
      </c>
    </row>
    <row r="36" spans="1:16" x14ac:dyDescent="0.35">
      <c r="A36" s="91">
        <f t="shared" si="0"/>
        <v>32</v>
      </c>
      <c r="B36" s="37" t="s">
        <v>4491</v>
      </c>
      <c r="C36" s="37" t="s">
        <v>730</v>
      </c>
      <c r="D36" s="37" t="s">
        <v>4176</v>
      </c>
      <c r="E36" s="37" t="s">
        <v>3956</v>
      </c>
      <c r="F36" s="52" t="s">
        <v>2956</v>
      </c>
      <c r="G36" s="92">
        <f>IF(ISBLANK(Tableau5[[#This Row],[Points]]),"",RANK(Tableau5[[#This Row],[Points]],H:H))</f>
        <v>33</v>
      </c>
      <c r="H36" s="37">
        <v>118</v>
      </c>
      <c r="I36" s="40">
        <v>48</v>
      </c>
      <c r="J36" s="88">
        <f>IF(ISBLANK(I36),,VLOOKUP(I36,Classement_points[],2,FALSE)*Paramètres!$M$4)</f>
        <v>15</v>
      </c>
      <c r="K36" s="41">
        <v>34</v>
      </c>
      <c r="L36" s="88">
        <f>IF(ISBLANK(K36),,VLOOKUP(K36,Classement_points[],2,FALSE)*Paramètres!$M$5)</f>
        <v>20</v>
      </c>
      <c r="M36" s="42">
        <v>26</v>
      </c>
      <c r="N36" s="88">
        <f>IF(ISBLANK(M36),,VLOOKUP(M36,Classement_points[],2,FALSE)*Paramètres!$M$6)</f>
        <v>27</v>
      </c>
      <c r="O36" s="89">
        <f t="shared" si="1"/>
        <v>180</v>
      </c>
      <c r="P36" s="90">
        <f>COUNTA(Tableau5[[#This Row],[Points]],Tableau5[[#This Row],[Clt2]],Tableau5[[#This Row],[Clt4]],Tableau5[[#This Row],[Clt6]])</f>
        <v>4</v>
      </c>
    </row>
    <row r="37" spans="1:16" x14ac:dyDescent="0.35">
      <c r="A37" s="91">
        <f t="shared" si="0"/>
        <v>33</v>
      </c>
      <c r="B37" s="54" t="s">
        <v>1082</v>
      </c>
      <c r="C37" s="54" t="s">
        <v>1083</v>
      </c>
      <c r="D37" s="54" t="s">
        <v>1084</v>
      </c>
      <c r="E37" s="54" t="s">
        <v>40</v>
      </c>
      <c r="F37" s="54" t="s">
        <v>714</v>
      </c>
      <c r="G37" s="92">
        <f>IF(ISBLANK(Tableau5[[#This Row],[Points]]),"",RANK(Tableau5[[#This Row],[Points]],H:H))</f>
        <v>19</v>
      </c>
      <c r="H37" s="37">
        <v>129</v>
      </c>
      <c r="I37" s="40">
        <v>54</v>
      </c>
      <c r="J37" s="88">
        <f>IF(ISBLANK(I37),,VLOOKUP(I37,Classement_points[],2,FALSE)*Paramètres!$M$4)</f>
        <v>15</v>
      </c>
      <c r="K37" s="41">
        <v>49</v>
      </c>
      <c r="L37" s="88">
        <f>IF(ISBLANK(K37),,VLOOKUP(K37,Classement_points[],2,FALSE)*Paramètres!$M$5)</f>
        <v>20</v>
      </c>
      <c r="M37" s="42">
        <v>36</v>
      </c>
      <c r="N37" s="88">
        <f>IF(ISBLANK(M37),,VLOOKUP(M37,Classement_points[],2,FALSE)*Paramètres!$M$6)</f>
        <v>15</v>
      </c>
      <c r="O37" s="89">
        <f t="shared" si="1"/>
        <v>179</v>
      </c>
      <c r="P37" s="90">
        <f>COUNTA(Tableau5[[#This Row],[Points]],Tableau5[[#This Row],[Clt2]],Tableau5[[#This Row],[Clt4]],Tableau5[[#This Row],[Clt6]])</f>
        <v>4</v>
      </c>
    </row>
    <row r="38" spans="1:16" x14ac:dyDescent="0.35">
      <c r="A38" s="91">
        <f t="shared" si="0"/>
        <v>34</v>
      </c>
      <c r="B38" s="37" t="s">
        <v>3537</v>
      </c>
      <c r="C38" s="37" t="s">
        <v>1060</v>
      </c>
      <c r="D38" s="37" t="s">
        <v>3538</v>
      </c>
      <c r="E38" s="37" t="s">
        <v>2921</v>
      </c>
      <c r="F38" s="52" t="s">
        <v>2957</v>
      </c>
      <c r="G38" s="92">
        <f>IF(ISBLANK(Tableau5[[#This Row],[Points]]),"",RANK(Tableau5[[#This Row],[Points]],H:H))</f>
        <v>40</v>
      </c>
      <c r="H38" s="37">
        <v>113</v>
      </c>
      <c r="I38" s="40">
        <v>35</v>
      </c>
      <c r="J38" s="88">
        <f>IF(ISBLANK(I38),,VLOOKUP(I38,Classement_points[],2,FALSE)*Paramètres!$M$4)</f>
        <v>15</v>
      </c>
      <c r="K38" s="41">
        <v>41</v>
      </c>
      <c r="L38" s="88">
        <f>IF(ISBLANK(K38),,VLOOKUP(K38,Classement_points[],2,FALSE)*Paramètres!$M$5)</f>
        <v>20</v>
      </c>
      <c r="M38" s="42">
        <v>25</v>
      </c>
      <c r="N38" s="88">
        <f>IF(ISBLANK(M38),,VLOOKUP(M38,Classement_points[],2,FALSE)*Paramètres!$M$6)</f>
        <v>28.5</v>
      </c>
      <c r="O38" s="89">
        <f t="shared" si="1"/>
        <v>176.5</v>
      </c>
      <c r="P38" s="90">
        <f>COUNTA(Tableau5[[#This Row],[Points]],Tableau5[[#This Row],[Clt2]],Tableau5[[#This Row],[Clt4]],Tableau5[[#This Row],[Clt6]])</f>
        <v>4</v>
      </c>
    </row>
    <row r="39" spans="1:16" x14ac:dyDescent="0.35">
      <c r="A39" s="91">
        <f t="shared" si="0"/>
        <v>35</v>
      </c>
      <c r="B39" s="37" t="s">
        <v>3576</v>
      </c>
      <c r="C39" s="37" t="s">
        <v>3577</v>
      </c>
      <c r="D39" s="37" t="s">
        <v>3578</v>
      </c>
      <c r="E39" s="37" t="s">
        <v>2926</v>
      </c>
      <c r="F39" s="52" t="s">
        <v>2957</v>
      </c>
      <c r="G39" s="92">
        <f>IF(ISBLANK(Tableau5[[#This Row],[Points]]),"",RANK(Tableau5[[#This Row],[Points]],H:H))</f>
        <v>23</v>
      </c>
      <c r="H39" s="37">
        <v>125</v>
      </c>
      <c r="I39" s="40">
        <v>0</v>
      </c>
      <c r="J39" s="88">
        <f>IF(ISBLANK(I39),,VLOOKUP(I39,Classement_points[],2,FALSE)*Paramètres!$M$4)</f>
        <v>0</v>
      </c>
      <c r="K39" s="41">
        <v>32</v>
      </c>
      <c r="L39" s="88">
        <f>IF(ISBLANK(K39),,VLOOKUP(K39,Classement_points[],2,FALSE)*Paramètres!$M$5)</f>
        <v>24</v>
      </c>
      <c r="M39" s="42">
        <v>27</v>
      </c>
      <c r="N39" s="88">
        <f>IF(ISBLANK(M39),,VLOOKUP(M39,Classement_points[],2,FALSE)*Paramètres!$M$6)</f>
        <v>25.5</v>
      </c>
      <c r="O39" s="89">
        <f t="shared" si="1"/>
        <v>174.5</v>
      </c>
      <c r="P39" s="90">
        <f>COUNTA(Tableau5[[#This Row],[Points]],Tableau5[[#This Row],[Clt2]],Tableau5[[#This Row],[Clt4]],Tableau5[[#This Row],[Clt6]])</f>
        <v>4</v>
      </c>
    </row>
    <row r="40" spans="1:16" x14ac:dyDescent="0.35">
      <c r="A40" s="91">
        <f t="shared" si="0"/>
        <v>36</v>
      </c>
      <c r="B40" s="54" t="s">
        <v>566</v>
      </c>
      <c r="C40" s="54" t="s">
        <v>230</v>
      </c>
      <c r="D40" s="54" t="s">
        <v>330</v>
      </c>
      <c r="E40" s="54" t="s">
        <v>40</v>
      </c>
      <c r="F40" s="54" t="s">
        <v>714</v>
      </c>
      <c r="G40" s="92">
        <f>IF(ISBLANK(Tableau5[[#This Row],[Points]]),"",RANK(Tableau5[[#This Row],[Points]],H:H))</f>
        <v>44</v>
      </c>
      <c r="H40" s="37">
        <v>108</v>
      </c>
      <c r="I40" s="40">
        <v>26</v>
      </c>
      <c r="J40" s="88">
        <f>IF(ISBLANK(I40),,VLOOKUP(I40,Classement_points[],2,FALSE)*Paramètres!$M$4)</f>
        <v>27</v>
      </c>
      <c r="K40" s="41">
        <v>36</v>
      </c>
      <c r="L40" s="88">
        <f>IF(ISBLANK(K40),,VLOOKUP(K40,Classement_points[],2,FALSE)*Paramètres!$M$5)</f>
        <v>20</v>
      </c>
      <c r="M40" s="42">
        <v>34</v>
      </c>
      <c r="N40" s="88">
        <f>IF(ISBLANK(M40),,VLOOKUP(M40,Classement_points[],2,FALSE)*Paramètres!$M$6)</f>
        <v>15</v>
      </c>
      <c r="O40" s="89">
        <f t="shared" si="1"/>
        <v>170</v>
      </c>
      <c r="P40" s="90">
        <f>COUNTA(Tableau5[[#This Row],[Points]],Tableau5[[#This Row],[Clt2]],Tableau5[[#This Row],[Clt4]],Tableau5[[#This Row],[Clt6]])</f>
        <v>4</v>
      </c>
    </row>
    <row r="41" spans="1:16" x14ac:dyDescent="0.35">
      <c r="A41" s="91">
        <f t="shared" si="0"/>
        <v>37</v>
      </c>
      <c r="B41" s="54" t="s">
        <v>1073</v>
      </c>
      <c r="C41" s="54" t="s">
        <v>369</v>
      </c>
      <c r="D41" s="54" t="s">
        <v>289</v>
      </c>
      <c r="E41" s="54" t="s">
        <v>40</v>
      </c>
      <c r="F41" s="54" t="s">
        <v>714</v>
      </c>
      <c r="G41" s="92">
        <f>IF(ISBLANK(Tableau5[[#This Row],[Points]]),"",RANK(Tableau5[[#This Row],[Points]],H:H))</f>
        <v>40</v>
      </c>
      <c r="H41" s="37">
        <v>113</v>
      </c>
      <c r="I41" s="40">
        <v>37</v>
      </c>
      <c r="J41" s="88">
        <f>IF(ISBLANK(I41),,VLOOKUP(I41,Classement_points[],2,FALSE)*Paramètres!$M$4)</f>
        <v>15</v>
      </c>
      <c r="K41" s="41">
        <v>40</v>
      </c>
      <c r="L41" s="88">
        <f>IF(ISBLANK(K41),,VLOOKUP(K41,Classement_points[],2,FALSE)*Paramètres!$M$5)</f>
        <v>20</v>
      </c>
      <c r="M41" s="42">
        <v>30</v>
      </c>
      <c r="N41" s="88">
        <f>IF(ISBLANK(M41),,VLOOKUP(M41,Classement_points[],2,FALSE)*Paramètres!$M$6)</f>
        <v>21</v>
      </c>
      <c r="O41" s="89">
        <f t="shared" si="1"/>
        <v>169</v>
      </c>
      <c r="P41" s="90">
        <f>COUNTA(Tableau5[[#This Row],[Points]],Tableau5[[#This Row],[Clt2]],Tableau5[[#This Row],[Clt4]],Tableau5[[#This Row],[Clt6]])</f>
        <v>4</v>
      </c>
    </row>
    <row r="42" spans="1:16" x14ac:dyDescent="0.35">
      <c r="A42" s="91">
        <f t="shared" si="0"/>
        <v>38</v>
      </c>
      <c r="B42" s="37" t="s">
        <v>4490</v>
      </c>
      <c r="C42" s="37" t="s">
        <v>370</v>
      </c>
      <c r="D42" s="37" t="s">
        <v>1647</v>
      </c>
      <c r="E42" s="37" t="s">
        <v>4482</v>
      </c>
      <c r="F42" s="52" t="s">
        <v>2956</v>
      </c>
      <c r="G42" s="92">
        <f>IF(ISBLANK(Tableau5[[#This Row],[Points]]),"",RANK(Tableau5[[#This Row],[Points]],H:H))</f>
        <v>20</v>
      </c>
      <c r="H42" s="37">
        <v>128</v>
      </c>
      <c r="I42" s="40">
        <v>17</v>
      </c>
      <c r="J42" s="88">
        <f>IF(ISBLANK(I42),,VLOOKUP(I42,Classement_points[],2,FALSE)*Paramètres!$M$4)</f>
        <v>40.5</v>
      </c>
      <c r="K42" s="41">
        <v>0</v>
      </c>
      <c r="L42" s="88">
        <f>IF(ISBLANK(K42),,VLOOKUP(K42,Classement_points[],2,FALSE)*Paramètres!$M$5)</f>
        <v>0</v>
      </c>
      <c r="M42" s="42"/>
      <c r="N42" s="88">
        <f>IF(ISBLANK(M42),,VLOOKUP(M42,Classement_points[],2,FALSE)*Paramètres!$M$6)</f>
        <v>0</v>
      </c>
      <c r="O42" s="89">
        <f t="shared" si="1"/>
        <v>168.5</v>
      </c>
      <c r="P42" s="90">
        <f>COUNTA(Tableau5[[#This Row],[Points]],Tableau5[[#This Row],[Clt2]],Tableau5[[#This Row],[Clt4]],Tableau5[[#This Row],[Clt6]])</f>
        <v>3</v>
      </c>
    </row>
    <row r="43" spans="1:16" x14ac:dyDescent="0.35">
      <c r="A43" s="91">
        <f t="shared" si="0"/>
        <v>39</v>
      </c>
      <c r="B43" s="37" t="s">
        <v>2088</v>
      </c>
      <c r="C43" s="37" t="s">
        <v>1916</v>
      </c>
      <c r="D43" s="37" t="s">
        <v>2089</v>
      </c>
      <c r="E43" s="37" t="s">
        <v>701</v>
      </c>
      <c r="F43" s="52" t="s">
        <v>648</v>
      </c>
      <c r="G43" s="92">
        <f>IF(ISBLANK(Tableau5[[#This Row],[Points]]),"",RANK(Tableau5[[#This Row],[Points]],H:H))</f>
        <v>38</v>
      </c>
      <c r="H43" s="37">
        <v>116</v>
      </c>
      <c r="I43" s="40">
        <v>42</v>
      </c>
      <c r="J43" s="88">
        <f>IF(ISBLANK(I43),,VLOOKUP(I43,Classement_points[],2,FALSE)*Paramètres!$M$4)</f>
        <v>15</v>
      </c>
      <c r="K43" s="41">
        <v>33</v>
      </c>
      <c r="L43" s="88">
        <f>IF(ISBLANK(K43),,VLOOKUP(K43,Classement_points[],2,FALSE)*Paramètres!$M$5)</f>
        <v>22</v>
      </c>
      <c r="M43" s="42">
        <v>42</v>
      </c>
      <c r="N43" s="88">
        <f>IF(ISBLANK(M43),,VLOOKUP(M43,Classement_points[],2,FALSE)*Paramètres!$M$6)</f>
        <v>15</v>
      </c>
      <c r="O43" s="89">
        <f t="shared" si="1"/>
        <v>168</v>
      </c>
      <c r="P43" s="90">
        <f>COUNTA(Tableau5[[#This Row],[Points]],Tableau5[[#This Row],[Clt2]],Tableau5[[#This Row],[Clt4]],Tableau5[[#This Row],[Clt6]])</f>
        <v>4</v>
      </c>
    </row>
    <row r="44" spans="1:16" x14ac:dyDescent="0.35">
      <c r="A44" s="91">
        <f t="shared" si="0"/>
        <v>40</v>
      </c>
      <c r="B44" s="54" t="s">
        <v>1067</v>
      </c>
      <c r="C44" s="54" t="s">
        <v>323</v>
      </c>
      <c r="D44" s="54" t="s">
        <v>322</v>
      </c>
      <c r="E44" s="54" t="s">
        <v>18</v>
      </c>
      <c r="F44" s="54" t="s">
        <v>714</v>
      </c>
      <c r="G44" s="92">
        <f>IF(ISBLANK(Tableau5[[#This Row],[Points]]),"",RANK(Tableau5[[#This Row],[Points]],H:H))</f>
        <v>35</v>
      </c>
      <c r="H44" s="37">
        <v>117</v>
      </c>
      <c r="I44" s="40">
        <v>27</v>
      </c>
      <c r="J44" s="88">
        <f>IF(ISBLANK(I44),,VLOOKUP(I44,Classement_points[],2,FALSE)*Paramètres!$M$4)</f>
        <v>25.5</v>
      </c>
      <c r="K44" s="41">
        <v>35</v>
      </c>
      <c r="L44" s="88">
        <f>IF(ISBLANK(K44),,VLOOKUP(K44,Classement_points[],2,FALSE)*Paramètres!$M$5)</f>
        <v>20</v>
      </c>
      <c r="M44" s="42"/>
      <c r="N44" s="88">
        <f>IF(ISBLANK(M44),,VLOOKUP(M44,Classement_points[],2,FALSE)*Paramètres!$M$6)</f>
        <v>0</v>
      </c>
      <c r="O44" s="89">
        <f t="shared" si="1"/>
        <v>162.5</v>
      </c>
      <c r="P44" s="90">
        <f>COUNTA(Tableau5[[#This Row],[Points]],Tableau5[[#This Row],[Clt2]],Tableau5[[#This Row],[Clt4]],Tableau5[[#This Row],[Clt6]])</f>
        <v>3</v>
      </c>
    </row>
    <row r="45" spans="1:16" x14ac:dyDescent="0.35">
      <c r="A45" s="91">
        <f t="shared" si="0"/>
        <v>41</v>
      </c>
      <c r="B45" s="37" t="s">
        <v>4574</v>
      </c>
      <c r="C45" s="37" t="s">
        <v>2197</v>
      </c>
      <c r="D45" s="37" t="s">
        <v>4575</v>
      </c>
      <c r="E45" s="37" t="s">
        <v>4046</v>
      </c>
      <c r="F45" s="52" t="s">
        <v>2956</v>
      </c>
      <c r="G45" s="92">
        <f>IF(ISBLANK(Tableau5[[#This Row],[Points]]),"",RANK(Tableau5[[#This Row],[Points]],H:H))</f>
        <v>30</v>
      </c>
      <c r="H45" s="37">
        <v>121</v>
      </c>
      <c r="I45" s="40">
        <v>0</v>
      </c>
      <c r="J45" s="88">
        <f>IF(ISBLANK(I45),,VLOOKUP(I45,Classement_points[],2,FALSE)*Paramètres!$M$4)</f>
        <v>0</v>
      </c>
      <c r="K45" s="41"/>
      <c r="L45" s="88">
        <f>IF(ISBLANK(K45),,VLOOKUP(K45,Classement_points[],2,FALSE)*Paramètres!$M$5)</f>
        <v>0</v>
      </c>
      <c r="M45" s="42">
        <v>17</v>
      </c>
      <c r="N45" s="88">
        <f>IF(ISBLANK(M45),,VLOOKUP(M45,Classement_points[],2,FALSE)*Paramètres!$M$6)</f>
        <v>40.5</v>
      </c>
      <c r="O45" s="89">
        <f t="shared" si="1"/>
        <v>161.5</v>
      </c>
      <c r="P45" s="90">
        <f>COUNTA(Tableau5[[#This Row],[Points]],Tableau5[[#This Row],[Clt2]],Tableau5[[#This Row],[Clt4]],Tableau5[[#This Row],[Clt6]])</f>
        <v>3</v>
      </c>
    </row>
    <row r="46" spans="1:16" x14ac:dyDescent="0.35">
      <c r="A46" s="91">
        <f t="shared" si="0"/>
        <v>42</v>
      </c>
      <c r="B46" s="37" t="s">
        <v>2232</v>
      </c>
      <c r="C46" s="37" t="s">
        <v>134</v>
      </c>
      <c r="D46" s="37" t="s">
        <v>2049</v>
      </c>
      <c r="E46" s="37" t="s">
        <v>647</v>
      </c>
      <c r="F46" s="52" t="s">
        <v>648</v>
      </c>
      <c r="G46" s="92">
        <f>IF(ISBLANK(Tableau5[[#This Row],[Points]]),"",RANK(Tableau5[[#This Row],[Points]],H:H))</f>
        <v>47</v>
      </c>
      <c r="H46" s="37">
        <v>104</v>
      </c>
      <c r="I46" s="40">
        <v>46</v>
      </c>
      <c r="J46" s="88">
        <f>IF(ISBLANK(I46),,VLOOKUP(I46,Classement_points[],2,FALSE)*Paramètres!$M$4)</f>
        <v>15</v>
      </c>
      <c r="K46" s="41">
        <v>53</v>
      </c>
      <c r="L46" s="88">
        <f>IF(ISBLANK(K46),,VLOOKUP(K46,Classement_points[],2,FALSE)*Paramètres!$M$5)</f>
        <v>20</v>
      </c>
      <c r="M46" s="42">
        <v>38</v>
      </c>
      <c r="N46" s="88">
        <f>IF(ISBLANK(M46),,VLOOKUP(M46,Classement_points[],2,FALSE)*Paramètres!$M$6)</f>
        <v>15</v>
      </c>
      <c r="O46" s="89">
        <f t="shared" si="1"/>
        <v>154</v>
      </c>
      <c r="P46" s="90">
        <f>COUNTA(Tableau5[[#This Row],[Points]],Tableau5[[#This Row],[Clt2]],Tableau5[[#This Row],[Clt4]],Tableau5[[#This Row],[Clt6]])</f>
        <v>4</v>
      </c>
    </row>
    <row r="47" spans="1:16" x14ac:dyDescent="0.35">
      <c r="A47" s="91">
        <f t="shared" si="0"/>
        <v>43</v>
      </c>
      <c r="B47" s="37" t="s">
        <v>4542</v>
      </c>
      <c r="C47" s="37" t="s">
        <v>73</v>
      </c>
      <c r="D47" s="37" t="s">
        <v>4543</v>
      </c>
      <c r="E47" s="37" t="s">
        <v>4046</v>
      </c>
      <c r="F47" s="52" t="s">
        <v>2956</v>
      </c>
      <c r="G47" s="92">
        <f>IF(ISBLANK(Tableau5[[#This Row],[Points]]),"",RANK(Tableau5[[#This Row],[Points]],H:H))</f>
        <v>33</v>
      </c>
      <c r="H47" s="37">
        <v>118</v>
      </c>
      <c r="I47" s="40">
        <v>32</v>
      </c>
      <c r="J47" s="88">
        <f>IF(ISBLANK(I47),,VLOOKUP(I47,Classement_points[],2,FALSE)*Paramètres!$M$4)</f>
        <v>18</v>
      </c>
      <c r="K47" s="41">
        <v>0</v>
      </c>
      <c r="L47" s="88">
        <f>IF(ISBLANK(K47),,VLOOKUP(K47,Classement_points[],2,FALSE)*Paramètres!$M$5)</f>
        <v>0</v>
      </c>
      <c r="M47" s="42">
        <v>33</v>
      </c>
      <c r="N47" s="88">
        <f>IF(ISBLANK(M47),,VLOOKUP(M47,Classement_points[],2,FALSE)*Paramètres!$M$6)</f>
        <v>16.5</v>
      </c>
      <c r="O47" s="89">
        <f t="shared" si="1"/>
        <v>152.5</v>
      </c>
      <c r="P47" s="90">
        <f>COUNTA(Tableau5[[#This Row],[Points]],Tableau5[[#This Row],[Clt2]],Tableau5[[#This Row],[Clt4]],Tableau5[[#This Row],[Clt6]])</f>
        <v>4</v>
      </c>
    </row>
    <row r="48" spans="1:16" x14ac:dyDescent="0.35">
      <c r="A48" s="91">
        <f t="shared" si="0"/>
        <v>44</v>
      </c>
      <c r="B48" s="54" t="s">
        <v>1096</v>
      </c>
      <c r="C48" s="54" t="s">
        <v>99</v>
      </c>
      <c r="D48" s="54" t="s">
        <v>343</v>
      </c>
      <c r="E48" s="54" t="s">
        <v>14</v>
      </c>
      <c r="F48" s="54" t="s">
        <v>714</v>
      </c>
      <c r="G48" s="92">
        <f>IF(ISBLANK(Tableau5[[#This Row],[Points]]),"",RANK(Tableau5[[#This Row],[Points]],H:H))</f>
        <v>31</v>
      </c>
      <c r="H48" s="37">
        <v>120</v>
      </c>
      <c r="I48" s="40"/>
      <c r="J48" s="88">
        <f>IF(ISBLANK(I48),,VLOOKUP(I48,Classement_points[],2,FALSE)*Paramètres!$M$4)</f>
        <v>0</v>
      </c>
      <c r="K48" s="41"/>
      <c r="L48" s="88">
        <f>IF(ISBLANK(K48),,VLOOKUP(K48,Classement_points[],2,FALSE)*Paramètres!$M$5)</f>
        <v>0</v>
      </c>
      <c r="M48" s="42">
        <v>29</v>
      </c>
      <c r="N48" s="88">
        <f>IF(ISBLANK(M48),,VLOOKUP(M48,Classement_points[],2,FALSE)*Paramètres!$M$6)</f>
        <v>22.5</v>
      </c>
      <c r="O48" s="89">
        <f t="shared" si="1"/>
        <v>142.5</v>
      </c>
      <c r="P48" s="90">
        <f>COUNTA(Tableau5[[#This Row],[Points]],Tableau5[[#This Row],[Clt2]],Tableau5[[#This Row],[Clt4]],Tableau5[[#This Row],[Clt6]])</f>
        <v>2</v>
      </c>
    </row>
    <row r="49" spans="1:16" x14ac:dyDescent="0.35">
      <c r="A49" s="91">
        <f t="shared" si="0"/>
        <v>45</v>
      </c>
      <c r="B49" s="54" t="s">
        <v>589</v>
      </c>
      <c r="C49" s="54" t="s">
        <v>278</v>
      </c>
      <c r="D49" s="54" t="s">
        <v>173</v>
      </c>
      <c r="E49" s="54" t="s">
        <v>359</v>
      </c>
      <c r="F49" s="54" t="s">
        <v>714</v>
      </c>
      <c r="G49" s="92">
        <f>IF(ISBLANK(Tableau5[[#This Row],[Points]]),"",RANK(Tableau5[[#This Row],[Points]],H:H))</f>
        <v>46</v>
      </c>
      <c r="H49" s="37">
        <v>107</v>
      </c>
      <c r="I49" s="40">
        <v>53</v>
      </c>
      <c r="J49" s="88">
        <f>IF(ISBLANK(I49),,VLOOKUP(I49,Classement_points[],2,FALSE)*Paramètres!$M$4)</f>
        <v>15</v>
      </c>
      <c r="K49" s="41">
        <v>60</v>
      </c>
      <c r="L49" s="88">
        <f>IF(ISBLANK(K49),,VLOOKUP(K49,Classement_points[],2,FALSE)*Paramètres!$M$5)</f>
        <v>20</v>
      </c>
      <c r="M49" s="42"/>
      <c r="N49" s="88">
        <f>IF(ISBLANK(M49),,VLOOKUP(M49,Classement_points[],2,FALSE)*Paramètres!$M$6)</f>
        <v>0</v>
      </c>
      <c r="O49" s="89">
        <f t="shared" si="1"/>
        <v>142</v>
      </c>
      <c r="P49" s="90">
        <f>COUNTA(Tableau5[[#This Row],[Points]],Tableau5[[#This Row],[Clt2]],Tableau5[[#This Row],[Clt4]],Tableau5[[#This Row],[Clt6]])</f>
        <v>3</v>
      </c>
    </row>
    <row r="50" spans="1:16" x14ac:dyDescent="0.35">
      <c r="A50" s="91">
        <f t="shared" si="0"/>
        <v>46</v>
      </c>
      <c r="B50" s="54" t="s">
        <v>1098</v>
      </c>
      <c r="C50" s="54" t="s">
        <v>308</v>
      </c>
      <c r="D50" s="54" t="s">
        <v>325</v>
      </c>
      <c r="E50" s="54" t="s">
        <v>16</v>
      </c>
      <c r="F50" s="54" t="s">
        <v>714</v>
      </c>
      <c r="G50" s="92">
        <f>IF(ISBLANK(Tableau5[[#This Row],[Points]]),"",RANK(Tableau5[[#This Row],[Points]],H:H))</f>
        <v>23</v>
      </c>
      <c r="H50" s="37">
        <v>125</v>
      </c>
      <c r="I50" s="40">
        <v>40</v>
      </c>
      <c r="J50" s="88">
        <f>IF(ISBLANK(I50),,VLOOKUP(I50,Classement_points[],2,FALSE)*Paramètres!$M$4)</f>
        <v>15</v>
      </c>
      <c r="K50" s="41">
        <v>0</v>
      </c>
      <c r="L50" s="88">
        <f>IF(ISBLANK(K50),,VLOOKUP(K50,Classement_points[],2,FALSE)*Paramètres!$M$5)</f>
        <v>0</v>
      </c>
      <c r="M50" s="42"/>
      <c r="N50" s="88">
        <f>IF(ISBLANK(M50),,VLOOKUP(M50,Classement_points[],2,FALSE)*Paramètres!$M$6)</f>
        <v>0</v>
      </c>
      <c r="O50" s="89">
        <f t="shared" si="1"/>
        <v>140</v>
      </c>
      <c r="P50" s="90">
        <f>COUNTA(Tableau5[[#This Row],[Points]],Tableau5[[#This Row],[Clt2]],Tableau5[[#This Row],[Clt4]],Tableau5[[#This Row],[Clt6]])</f>
        <v>3</v>
      </c>
    </row>
    <row r="51" spans="1:16" x14ac:dyDescent="0.35">
      <c r="A51" s="91">
        <f t="shared" si="0"/>
        <v>47</v>
      </c>
      <c r="B51" s="54" t="s">
        <v>565</v>
      </c>
      <c r="C51" s="54" t="s">
        <v>397</v>
      </c>
      <c r="D51" s="54" t="s">
        <v>325</v>
      </c>
      <c r="E51" s="54" t="s">
        <v>16</v>
      </c>
      <c r="F51" s="54" t="s">
        <v>714</v>
      </c>
      <c r="G51" s="92">
        <f>IF(ISBLANK(Tableau5[[#This Row],[Points]]),"",RANK(Tableau5[[#This Row],[Points]],H:H))</f>
        <v>53</v>
      </c>
      <c r="H51" s="37">
        <v>102</v>
      </c>
      <c r="I51" s="40">
        <v>52</v>
      </c>
      <c r="J51" s="88">
        <f>IF(ISBLANK(I51),,VLOOKUP(I51,Classement_points[],2,FALSE)*Paramètres!$M$4)</f>
        <v>15</v>
      </c>
      <c r="K51" s="41"/>
      <c r="L51" s="88">
        <f>IF(ISBLANK(K51),,VLOOKUP(K51,Classement_points[],2,FALSE)*Paramètres!$M$5)</f>
        <v>0</v>
      </c>
      <c r="M51" s="42">
        <v>35</v>
      </c>
      <c r="N51" s="88">
        <f>IF(ISBLANK(M51),,VLOOKUP(M51,Classement_points[],2,FALSE)*Paramètres!$M$6)</f>
        <v>15</v>
      </c>
      <c r="O51" s="89">
        <f t="shared" si="1"/>
        <v>132</v>
      </c>
      <c r="P51" s="90">
        <f>COUNTA(Tableau5[[#This Row],[Points]],Tableau5[[#This Row],[Clt2]],Tableau5[[#This Row],[Clt4]],Tableau5[[#This Row],[Clt6]])</f>
        <v>3</v>
      </c>
    </row>
    <row r="52" spans="1:16" x14ac:dyDescent="0.35">
      <c r="A52" s="91">
        <f t="shared" si="0"/>
        <v>48</v>
      </c>
      <c r="B52" s="37" t="s">
        <v>4514</v>
      </c>
      <c r="C52" s="37" t="s">
        <v>4515</v>
      </c>
      <c r="D52" s="37" t="s">
        <v>4516</v>
      </c>
      <c r="E52" s="37" t="s">
        <v>3933</v>
      </c>
      <c r="F52" s="52" t="s">
        <v>2956</v>
      </c>
      <c r="G52" s="92">
        <f>IF(ISBLANK(Tableau5[[#This Row],[Points]]),"",RANK(Tableau5[[#This Row],[Points]],H:H))</f>
        <v>40</v>
      </c>
      <c r="H52" s="37">
        <v>113</v>
      </c>
      <c r="I52" s="40">
        <v>55</v>
      </c>
      <c r="J52" s="88">
        <f>IF(ISBLANK(I52),,VLOOKUP(I52,Classement_points[],2,FALSE)*Paramètres!$M$4)</f>
        <v>15</v>
      </c>
      <c r="K52" s="41"/>
      <c r="L52" s="88">
        <f>IF(ISBLANK(K52),,VLOOKUP(K52,Classement_points[],2,FALSE)*Paramètres!$M$5)</f>
        <v>0</v>
      </c>
      <c r="M52" s="42"/>
      <c r="N52" s="88">
        <f>IF(ISBLANK(M52),,VLOOKUP(M52,Classement_points[],2,FALSE)*Paramètres!$M$6)</f>
        <v>0</v>
      </c>
      <c r="O52" s="89">
        <f t="shared" si="1"/>
        <v>128</v>
      </c>
      <c r="P52" s="90">
        <f>COUNTA(Tableau5[[#This Row],[Points]],Tableau5[[#This Row],[Clt2]],Tableau5[[#This Row],[Clt4]],Tableau5[[#This Row],[Clt6]])</f>
        <v>2</v>
      </c>
    </row>
    <row r="53" spans="1:16" x14ac:dyDescent="0.35">
      <c r="A53" s="91">
        <f t="shared" si="0"/>
        <v>49</v>
      </c>
      <c r="B53" s="37" t="s">
        <v>4569</v>
      </c>
      <c r="C53" s="37" t="s">
        <v>285</v>
      </c>
      <c r="D53" s="37" t="s">
        <v>4570</v>
      </c>
      <c r="E53" s="37" t="s">
        <v>3956</v>
      </c>
      <c r="F53" s="52" t="s">
        <v>2956</v>
      </c>
      <c r="G53" s="92">
        <f>IF(ISBLANK(Tableau5[[#This Row],[Points]]),"",RANK(Tableau5[[#This Row],[Points]],H:H))</f>
        <v>62</v>
      </c>
      <c r="H53" s="37">
        <v>91</v>
      </c>
      <c r="I53" s="40">
        <v>39</v>
      </c>
      <c r="J53" s="88">
        <f>IF(ISBLANK(I53),,VLOOKUP(I53,Classement_points[],2,FALSE)*Paramètres!$M$4)</f>
        <v>15</v>
      </c>
      <c r="K53" s="41">
        <v>45</v>
      </c>
      <c r="L53" s="88">
        <f>IF(ISBLANK(K53),,VLOOKUP(K53,Classement_points[],2,FALSE)*Paramètres!$M$5)</f>
        <v>20</v>
      </c>
      <c r="M53" s="42"/>
      <c r="N53" s="88">
        <f>IF(ISBLANK(M53),,VLOOKUP(M53,Classement_points[],2,FALSE)*Paramètres!$M$6)</f>
        <v>0</v>
      </c>
      <c r="O53" s="89">
        <f t="shared" si="1"/>
        <v>126</v>
      </c>
      <c r="P53" s="90">
        <f>COUNTA(Tableau5[[#This Row],[Points]],Tableau5[[#This Row],[Clt2]],Tableau5[[#This Row],[Clt4]],Tableau5[[#This Row],[Clt6]])</f>
        <v>3</v>
      </c>
    </row>
    <row r="54" spans="1:16" x14ac:dyDescent="0.35">
      <c r="A54" s="91">
        <f t="shared" si="0"/>
        <v>49</v>
      </c>
      <c r="B54" s="54" t="s">
        <v>568</v>
      </c>
      <c r="C54" s="54" t="s">
        <v>301</v>
      </c>
      <c r="D54" s="54" t="s">
        <v>281</v>
      </c>
      <c r="E54" s="54" t="s">
        <v>40</v>
      </c>
      <c r="F54" s="54" t="s">
        <v>714</v>
      </c>
      <c r="G54" s="92">
        <f>IF(ISBLANK(Tableau5[[#This Row],[Points]]),"",RANK(Tableau5[[#This Row],[Points]],H:H))</f>
        <v>62</v>
      </c>
      <c r="H54" s="37">
        <v>91</v>
      </c>
      <c r="I54" s="40"/>
      <c r="J54" s="88">
        <f>IF(ISBLANK(I54),,VLOOKUP(I54,Classement_points[],2,FALSE)*Paramètres!$M$4)</f>
        <v>0</v>
      </c>
      <c r="K54" s="41">
        <v>54</v>
      </c>
      <c r="L54" s="88">
        <f>IF(ISBLANK(K54),,VLOOKUP(K54,Classement_points[],2,FALSE)*Paramètres!$M$5)</f>
        <v>20</v>
      </c>
      <c r="M54" s="42">
        <v>41</v>
      </c>
      <c r="N54" s="88">
        <f>IF(ISBLANK(M54),,VLOOKUP(M54,Classement_points[],2,FALSE)*Paramètres!$M$6)</f>
        <v>15</v>
      </c>
      <c r="O54" s="89">
        <f t="shared" si="1"/>
        <v>126</v>
      </c>
      <c r="P54" s="90">
        <f>COUNTA(Tableau5[[#This Row],[Points]],Tableau5[[#This Row],[Clt2]],Tableau5[[#This Row],[Clt4]],Tableau5[[#This Row],[Clt6]])</f>
        <v>3</v>
      </c>
    </row>
    <row r="55" spans="1:16" x14ac:dyDescent="0.35">
      <c r="A55" s="91">
        <f t="shared" si="0"/>
        <v>51</v>
      </c>
      <c r="B55" s="37" t="s">
        <v>4544</v>
      </c>
      <c r="C55" s="37" t="s">
        <v>2000</v>
      </c>
      <c r="D55" s="37" t="s">
        <v>4545</v>
      </c>
      <c r="E55" s="37" t="s">
        <v>3936</v>
      </c>
      <c r="F55" s="52" t="s">
        <v>2956</v>
      </c>
      <c r="G55" s="92">
        <f>IF(ISBLANK(Tableau5[[#This Row],[Points]]),"",RANK(Tableau5[[#This Row],[Points]],H:H))</f>
        <v>47</v>
      </c>
      <c r="H55" s="37">
        <v>104</v>
      </c>
      <c r="I55" s="40"/>
      <c r="J55" s="88">
        <f>IF(ISBLANK(I55),,VLOOKUP(I55,Classement_points[],2,FALSE)*Paramètres!$M$4)</f>
        <v>0</v>
      </c>
      <c r="K55" s="41">
        <v>46</v>
      </c>
      <c r="L55" s="88">
        <f>IF(ISBLANK(K55),,VLOOKUP(K55,Classement_points[],2,FALSE)*Paramètres!$M$5)</f>
        <v>20</v>
      </c>
      <c r="M55" s="42"/>
      <c r="N55" s="88">
        <f>IF(ISBLANK(M55),,VLOOKUP(M55,Classement_points[],2,FALSE)*Paramètres!$M$6)</f>
        <v>0</v>
      </c>
      <c r="O55" s="89">
        <f t="shared" si="1"/>
        <v>124</v>
      </c>
      <c r="P55" s="90">
        <f>COUNTA(Tableau5[[#This Row],[Points]],Tableau5[[#This Row],[Clt2]],Tableau5[[#This Row],[Clt4]],Tableau5[[#This Row],[Clt6]])</f>
        <v>2</v>
      </c>
    </row>
    <row r="56" spans="1:16" x14ac:dyDescent="0.35">
      <c r="A56" s="91">
        <f t="shared" si="0"/>
        <v>51</v>
      </c>
      <c r="B56" s="54" t="s">
        <v>562</v>
      </c>
      <c r="C56" s="54" t="s">
        <v>108</v>
      </c>
      <c r="D56" s="54" t="s">
        <v>374</v>
      </c>
      <c r="E56" s="54" t="s">
        <v>39</v>
      </c>
      <c r="F56" s="54" t="s">
        <v>714</v>
      </c>
      <c r="G56" s="92">
        <f>IF(ISBLANK(Tableau5[[#This Row],[Points]]),"",RANK(Tableau5[[#This Row],[Points]],H:H))</f>
        <v>67</v>
      </c>
      <c r="H56" s="37">
        <v>89</v>
      </c>
      <c r="I56" s="40"/>
      <c r="J56" s="88">
        <f>IF(ISBLANK(I56),,VLOOKUP(I56,Classement_points[],2,FALSE)*Paramètres!$M$4)</f>
        <v>0</v>
      </c>
      <c r="K56" s="41">
        <v>58</v>
      </c>
      <c r="L56" s="88">
        <f>IF(ISBLANK(K56),,VLOOKUP(K56,Classement_points[],2,FALSE)*Paramètres!$M$5)</f>
        <v>20</v>
      </c>
      <c r="M56" s="42">
        <v>40</v>
      </c>
      <c r="N56" s="88">
        <f>IF(ISBLANK(M56),,VLOOKUP(M56,Classement_points[],2,FALSE)*Paramètres!$M$6)</f>
        <v>15</v>
      </c>
      <c r="O56" s="89">
        <f t="shared" si="1"/>
        <v>124</v>
      </c>
      <c r="P56" s="90">
        <f>COUNTA(Tableau5[[#This Row],[Points]],Tableau5[[#This Row],[Clt2]],Tableau5[[#This Row],[Clt4]],Tableau5[[#This Row],[Clt6]])</f>
        <v>3</v>
      </c>
    </row>
    <row r="57" spans="1:16" x14ac:dyDescent="0.35">
      <c r="A57" s="91">
        <f t="shared" si="0"/>
        <v>53</v>
      </c>
      <c r="B57" s="37" t="s">
        <v>4518</v>
      </c>
      <c r="C57" s="37" t="s">
        <v>730</v>
      </c>
      <c r="D57" s="37" t="s">
        <v>1490</v>
      </c>
      <c r="E57" s="37" t="s">
        <v>3989</v>
      </c>
      <c r="F57" s="52" t="s">
        <v>2956</v>
      </c>
      <c r="G57" s="92">
        <f>IF(ISBLANK(Tableau5[[#This Row],[Points]]),"",RANK(Tableau5[[#This Row],[Points]],H:H))</f>
        <v>50</v>
      </c>
      <c r="H57" s="37">
        <v>103</v>
      </c>
      <c r="I57" s="40"/>
      <c r="J57" s="88">
        <f>IF(ISBLANK(I57),,VLOOKUP(I57,Classement_points[],2,FALSE)*Paramètres!$M$4)</f>
        <v>0</v>
      </c>
      <c r="K57" s="41">
        <v>62</v>
      </c>
      <c r="L57" s="88">
        <f>IF(ISBLANK(K57),,VLOOKUP(K57,Classement_points[],2,FALSE)*Paramètres!$M$5)</f>
        <v>20</v>
      </c>
      <c r="M57" s="42"/>
      <c r="N57" s="88">
        <f>IF(ISBLANK(M57),,VLOOKUP(M57,Classement_points[],2,FALSE)*Paramètres!$M$6)</f>
        <v>0</v>
      </c>
      <c r="O57" s="89">
        <f t="shared" si="1"/>
        <v>123</v>
      </c>
      <c r="P57" s="90">
        <f>COUNTA(Tableau5[[#This Row],[Points]],Tableau5[[#This Row],[Clt2]],Tableau5[[#This Row],[Clt4]],Tableau5[[#This Row],[Clt6]])</f>
        <v>2</v>
      </c>
    </row>
    <row r="58" spans="1:16" x14ac:dyDescent="0.35">
      <c r="A58" s="91">
        <f t="shared" si="0"/>
        <v>53</v>
      </c>
      <c r="B58" s="37" t="s">
        <v>3563</v>
      </c>
      <c r="C58" s="37" t="s">
        <v>3564</v>
      </c>
      <c r="D58" s="37" t="s">
        <v>3565</v>
      </c>
      <c r="E58" s="37" t="s">
        <v>2945</v>
      </c>
      <c r="F58" s="52" t="s">
        <v>2957</v>
      </c>
      <c r="G58" s="92">
        <f>IF(ISBLANK(Tableau5[[#This Row],[Points]]),"",RANK(Tableau5[[#This Row],[Points]],H:H))</f>
        <v>50</v>
      </c>
      <c r="H58" s="37">
        <v>103</v>
      </c>
      <c r="I58" s="40"/>
      <c r="J58" s="88">
        <f>IF(ISBLANK(I58),,VLOOKUP(I58,Classement_points[],2,FALSE)*Paramètres!$M$4)</f>
        <v>0</v>
      </c>
      <c r="K58" s="41">
        <v>59</v>
      </c>
      <c r="L58" s="88">
        <f>IF(ISBLANK(K58),,VLOOKUP(K58,Classement_points[],2,FALSE)*Paramètres!$M$5)</f>
        <v>20</v>
      </c>
      <c r="M58" s="42"/>
      <c r="N58" s="88">
        <f>IF(ISBLANK(M58),,VLOOKUP(M58,Classement_points[],2,FALSE)*Paramètres!$M$6)</f>
        <v>0</v>
      </c>
      <c r="O58" s="89">
        <f t="shared" si="1"/>
        <v>123</v>
      </c>
      <c r="P58" s="90">
        <f>COUNTA(Tableau5[[#This Row],[Points]],Tableau5[[#This Row],[Clt2]],Tableau5[[#This Row],[Clt4]],Tableau5[[#This Row],[Clt6]])</f>
        <v>2</v>
      </c>
    </row>
    <row r="59" spans="1:16" x14ac:dyDescent="0.35">
      <c r="A59" s="91">
        <f t="shared" si="0"/>
        <v>55</v>
      </c>
      <c r="B59" s="37" t="s">
        <v>4525</v>
      </c>
      <c r="C59" s="37" t="s">
        <v>99</v>
      </c>
      <c r="D59" s="37" t="s">
        <v>1508</v>
      </c>
      <c r="E59" s="37" t="s">
        <v>4299</v>
      </c>
      <c r="F59" s="52" t="s">
        <v>2956</v>
      </c>
      <c r="G59" s="92">
        <f>IF(ISBLANK(Tableau5[[#This Row],[Points]]),"",RANK(Tableau5[[#This Row],[Points]],H:H))</f>
        <v>55</v>
      </c>
      <c r="H59" s="37">
        <v>98</v>
      </c>
      <c r="I59" s="40"/>
      <c r="J59" s="88">
        <f>IF(ISBLANK(I59),,VLOOKUP(I59,Classement_points[],2,FALSE)*Paramètres!$M$4)</f>
        <v>0</v>
      </c>
      <c r="K59" s="41">
        <v>48</v>
      </c>
      <c r="L59" s="88">
        <f>IF(ISBLANK(K59),,VLOOKUP(K59,Classement_points[],2,FALSE)*Paramètres!$M$5)</f>
        <v>20</v>
      </c>
      <c r="M59" s="42"/>
      <c r="N59" s="88">
        <f>IF(ISBLANK(M59),,VLOOKUP(M59,Classement_points[],2,FALSE)*Paramètres!$M$6)</f>
        <v>0</v>
      </c>
      <c r="O59" s="89">
        <f t="shared" si="1"/>
        <v>118</v>
      </c>
      <c r="P59" s="90">
        <f>COUNTA(Tableau5[[#This Row],[Points]],Tableau5[[#This Row],[Clt2]],Tableau5[[#This Row],[Clt4]],Tableau5[[#This Row],[Clt6]])</f>
        <v>2</v>
      </c>
    </row>
    <row r="60" spans="1:16" x14ac:dyDescent="0.35">
      <c r="A60" s="91">
        <f t="shared" si="0"/>
        <v>55</v>
      </c>
      <c r="B60" s="54" t="s">
        <v>1095</v>
      </c>
      <c r="C60" s="54" t="s">
        <v>394</v>
      </c>
      <c r="D60" s="54" t="s">
        <v>352</v>
      </c>
      <c r="E60" s="54" t="s">
        <v>16</v>
      </c>
      <c r="F60" s="54" t="s">
        <v>714</v>
      </c>
      <c r="G60" s="92">
        <f>IF(ISBLANK(Tableau5[[#This Row],[Points]]),"",RANK(Tableau5[[#This Row],[Points]],H:H))</f>
        <v>50</v>
      </c>
      <c r="H60" s="37">
        <v>103</v>
      </c>
      <c r="I60" s="40"/>
      <c r="J60" s="88">
        <f>IF(ISBLANK(I60),,VLOOKUP(I60,Classement_points[],2,FALSE)*Paramètres!$M$4)</f>
        <v>0</v>
      </c>
      <c r="K60" s="41"/>
      <c r="L60" s="88">
        <f>IF(ISBLANK(K60),,VLOOKUP(K60,Classement_points[],2,FALSE)*Paramètres!$M$5)</f>
        <v>0</v>
      </c>
      <c r="M60" s="42">
        <v>39</v>
      </c>
      <c r="N60" s="88">
        <f>IF(ISBLANK(M60),,VLOOKUP(M60,Classement_points[],2,FALSE)*Paramètres!$M$6)</f>
        <v>15</v>
      </c>
      <c r="O60" s="89">
        <f t="shared" si="1"/>
        <v>118</v>
      </c>
      <c r="P60" s="90">
        <f>COUNTA(Tableau5[[#This Row],[Points]],Tableau5[[#This Row],[Clt2]],Tableau5[[#This Row],[Clt4]],Tableau5[[#This Row],[Clt6]])</f>
        <v>2</v>
      </c>
    </row>
    <row r="61" spans="1:16" x14ac:dyDescent="0.35">
      <c r="A61" s="91">
        <f t="shared" si="0"/>
        <v>57</v>
      </c>
      <c r="B61" s="37" t="s">
        <v>4581</v>
      </c>
      <c r="C61" s="37" t="s">
        <v>177</v>
      </c>
      <c r="D61" s="37" t="s">
        <v>2074</v>
      </c>
      <c r="E61" s="37" t="s">
        <v>4582</v>
      </c>
      <c r="F61" s="52" t="s">
        <v>2956</v>
      </c>
      <c r="G61" s="92">
        <f>IF(ISBLANK(Tableau5[[#This Row],[Points]]),"",RANK(Tableau5[[#This Row],[Points]],H:H))</f>
        <v>88</v>
      </c>
      <c r="H61" s="37">
        <v>67</v>
      </c>
      <c r="I61" s="40"/>
      <c r="J61" s="88">
        <f>IF(ISBLANK(I61),,VLOOKUP(I61,Classement_points[],2,FALSE)*Paramètres!$M$4)</f>
        <v>0</v>
      </c>
      <c r="K61" s="41">
        <v>19</v>
      </c>
      <c r="L61" s="88">
        <f>IF(ISBLANK(K61),,VLOOKUP(K61,Classement_points[],2,FALSE)*Paramètres!$M$5)</f>
        <v>50</v>
      </c>
      <c r="M61" s="42"/>
      <c r="N61" s="88">
        <f>IF(ISBLANK(M61),,VLOOKUP(M61,Classement_points[],2,FALSE)*Paramètres!$M$6)</f>
        <v>0</v>
      </c>
      <c r="O61" s="89">
        <f t="shared" si="1"/>
        <v>117</v>
      </c>
      <c r="P61" s="90">
        <f>COUNTA(Tableau5[[#This Row],[Points]],Tableau5[[#This Row],[Clt2]],Tableau5[[#This Row],[Clt4]],Tableau5[[#This Row],[Clt6]])</f>
        <v>2</v>
      </c>
    </row>
    <row r="62" spans="1:16" x14ac:dyDescent="0.35">
      <c r="A62" s="91">
        <f t="shared" si="0"/>
        <v>58</v>
      </c>
      <c r="B62" s="37" t="s">
        <v>4504</v>
      </c>
      <c r="C62" s="37" t="s">
        <v>2810</v>
      </c>
      <c r="D62" s="37" t="s">
        <v>4505</v>
      </c>
      <c r="E62" s="37" t="s">
        <v>4299</v>
      </c>
      <c r="F62" s="52" t="s">
        <v>2956</v>
      </c>
      <c r="G62" s="92">
        <f>IF(ISBLANK(Tableau5[[#This Row],[Points]]),"",RANK(Tableau5[[#This Row],[Points]],H:H))</f>
        <v>57</v>
      </c>
      <c r="H62" s="37">
        <v>95</v>
      </c>
      <c r="I62" s="40"/>
      <c r="J62" s="88">
        <f>IF(ISBLANK(I62),,VLOOKUP(I62,Classement_points[],2,FALSE)*Paramètres!$M$4)</f>
        <v>0</v>
      </c>
      <c r="K62" s="41">
        <v>55</v>
      </c>
      <c r="L62" s="88">
        <f>IF(ISBLANK(K62),,VLOOKUP(K62,Classement_points[],2,FALSE)*Paramètres!$M$5)</f>
        <v>20</v>
      </c>
      <c r="M62" s="42"/>
      <c r="N62" s="88">
        <f>IF(ISBLANK(M62),,VLOOKUP(M62,Classement_points[],2,FALSE)*Paramètres!$M$6)</f>
        <v>0</v>
      </c>
      <c r="O62" s="89">
        <f t="shared" si="1"/>
        <v>115</v>
      </c>
      <c r="P62" s="90">
        <f>COUNTA(Tableau5[[#This Row],[Points]],Tableau5[[#This Row],[Clt2]],Tableau5[[#This Row],[Clt4]],Tableau5[[#This Row],[Clt6]])</f>
        <v>2</v>
      </c>
    </row>
    <row r="63" spans="1:16" x14ac:dyDescent="0.35">
      <c r="A63" s="91">
        <f t="shared" si="0"/>
        <v>59</v>
      </c>
      <c r="B63" s="37" t="s">
        <v>4579</v>
      </c>
      <c r="C63" s="37" t="s">
        <v>73</v>
      </c>
      <c r="D63" s="37" t="s">
        <v>4580</v>
      </c>
      <c r="E63" s="37" t="s">
        <v>3992</v>
      </c>
      <c r="F63" s="52" t="s">
        <v>2956</v>
      </c>
      <c r="G63" s="92">
        <f>IF(ISBLANK(Tableau5[[#This Row],[Points]]),"",RANK(Tableau5[[#This Row],[Points]],H:H))</f>
        <v>59</v>
      </c>
      <c r="H63" s="37">
        <v>93</v>
      </c>
      <c r="I63" s="40"/>
      <c r="J63" s="88">
        <f>IF(ISBLANK(I63),,VLOOKUP(I63,Classement_points[],2,FALSE)*Paramètres!$M$4)</f>
        <v>0</v>
      </c>
      <c r="K63" s="41">
        <v>56</v>
      </c>
      <c r="L63" s="88">
        <f>IF(ISBLANK(K63),,VLOOKUP(K63,Classement_points[],2,FALSE)*Paramètres!$M$5)</f>
        <v>20</v>
      </c>
      <c r="M63" s="42"/>
      <c r="N63" s="88">
        <f>IF(ISBLANK(M63),,VLOOKUP(M63,Classement_points[],2,FALSE)*Paramètres!$M$6)</f>
        <v>0</v>
      </c>
      <c r="O63" s="89">
        <f t="shared" si="1"/>
        <v>113</v>
      </c>
      <c r="P63" s="90">
        <f>COUNTA(Tableau5[[#This Row],[Points]],Tableau5[[#This Row],[Clt2]],Tableau5[[#This Row],[Clt4]],Tableau5[[#This Row],[Clt6]])</f>
        <v>2</v>
      </c>
    </row>
    <row r="64" spans="1:16" x14ac:dyDescent="0.35">
      <c r="A64" s="91">
        <f t="shared" si="0"/>
        <v>60</v>
      </c>
      <c r="B64" s="37" t="s">
        <v>2127</v>
      </c>
      <c r="C64" s="37" t="s">
        <v>221</v>
      </c>
      <c r="D64" s="37" t="s">
        <v>1950</v>
      </c>
      <c r="E64" s="37" t="s">
        <v>679</v>
      </c>
      <c r="F64" s="52" t="s">
        <v>648</v>
      </c>
      <c r="G64" s="92">
        <f>IF(ISBLANK(Tableau5[[#This Row],[Points]]),"",RANK(Tableau5[[#This Row],[Points]],H:H))</f>
        <v>43</v>
      </c>
      <c r="H64" s="37">
        <v>112</v>
      </c>
      <c r="I64" s="40"/>
      <c r="J64" s="88">
        <f>IF(ISBLANK(I64),,VLOOKUP(I64,Classement_points[],2,FALSE)*Paramètres!$M$4)</f>
        <v>0</v>
      </c>
      <c r="K64" s="41"/>
      <c r="L64" s="88">
        <f>IF(ISBLANK(K64),,VLOOKUP(K64,Classement_points[],2,FALSE)*Paramètres!$M$5)</f>
        <v>0</v>
      </c>
      <c r="M64" s="42"/>
      <c r="N64" s="88">
        <f>IF(ISBLANK(M64),,VLOOKUP(M64,Classement_points[],2,FALSE)*Paramètres!$M$6)</f>
        <v>0</v>
      </c>
      <c r="O64" s="89">
        <f t="shared" si="1"/>
        <v>112</v>
      </c>
      <c r="P64" s="90">
        <f>COUNTA(Tableau5[[#This Row],[Points]],Tableau5[[#This Row],[Clt2]],Tableau5[[#This Row],[Clt4]],Tableau5[[#This Row],[Clt6]])</f>
        <v>1</v>
      </c>
    </row>
    <row r="65" spans="1:16" x14ac:dyDescent="0.35">
      <c r="A65" s="91">
        <f t="shared" si="0"/>
        <v>60</v>
      </c>
      <c r="B65" s="37" t="s">
        <v>2132</v>
      </c>
      <c r="C65" s="37" t="s">
        <v>516</v>
      </c>
      <c r="D65" s="37" t="s">
        <v>2133</v>
      </c>
      <c r="E65" s="37" t="s">
        <v>708</v>
      </c>
      <c r="F65" s="52" t="s">
        <v>648</v>
      </c>
      <c r="G65" s="92">
        <f>IF(ISBLANK(Tableau5[[#This Row],[Points]]),"",RANK(Tableau5[[#This Row],[Points]],H:H))</f>
        <v>60</v>
      </c>
      <c r="H65" s="37">
        <v>92</v>
      </c>
      <c r="I65" s="40"/>
      <c r="J65" s="88">
        <f>IF(ISBLANK(I65),,VLOOKUP(I65,Classement_points[],2,FALSE)*Paramètres!$M$4)</f>
        <v>0</v>
      </c>
      <c r="K65" s="41">
        <v>52</v>
      </c>
      <c r="L65" s="88">
        <f>IF(ISBLANK(K65),,VLOOKUP(K65,Classement_points[],2,FALSE)*Paramètres!$M$5)</f>
        <v>20</v>
      </c>
      <c r="M65" s="42"/>
      <c r="N65" s="88">
        <f>IF(ISBLANK(M65),,VLOOKUP(M65,Classement_points[],2,FALSE)*Paramètres!$M$6)</f>
        <v>0</v>
      </c>
      <c r="O65" s="89">
        <f t="shared" si="1"/>
        <v>112</v>
      </c>
      <c r="P65" s="90">
        <f>COUNTA(Tableau5[[#This Row],[Points]],Tableau5[[#This Row],[Clt2]],Tableau5[[#This Row],[Clt4]],Tableau5[[#This Row],[Clt6]])</f>
        <v>2</v>
      </c>
    </row>
    <row r="66" spans="1:16" x14ac:dyDescent="0.35">
      <c r="A66" s="91">
        <f t="shared" si="0"/>
        <v>62</v>
      </c>
      <c r="B66" s="54" t="s">
        <v>563</v>
      </c>
      <c r="C66" s="54" t="s">
        <v>372</v>
      </c>
      <c r="D66" s="54" t="s">
        <v>373</v>
      </c>
      <c r="E66" s="54" t="s">
        <v>39</v>
      </c>
      <c r="F66" s="54" t="s">
        <v>714</v>
      </c>
      <c r="G66" s="92">
        <f>IF(ISBLANK(Tableau5[[#This Row],[Points]]),"",RANK(Tableau5[[#This Row],[Points]],H:H))</f>
        <v>62</v>
      </c>
      <c r="H66" s="37">
        <v>91</v>
      </c>
      <c r="I66" s="40">
        <v>0</v>
      </c>
      <c r="J66" s="88">
        <f>IF(ISBLANK(I66),,VLOOKUP(I66,Classement_points[],2,FALSE)*Paramètres!$M$4)</f>
        <v>0</v>
      </c>
      <c r="K66" s="41">
        <v>57</v>
      </c>
      <c r="L66" s="88">
        <f>IF(ISBLANK(K66),,VLOOKUP(K66,Classement_points[],2,FALSE)*Paramètres!$M$5)</f>
        <v>20</v>
      </c>
      <c r="M66" s="42"/>
      <c r="N66" s="88">
        <f>IF(ISBLANK(M66),,VLOOKUP(M66,Classement_points[],2,FALSE)*Paramètres!$M$6)</f>
        <v>0</v>
      </c>
      <c r="O66" s="89">
        <f t="shared" si="1"/>
        <v>111</v>
      </c>
      <c r="P66" s="90">
        <f>COUNTA(Tableau5[[#This Row],[Points]],Tableau5[[#This Row],[Clt2]],Tableau5[[#This Row],[Clt4]],Tableau5[[#This Row],[Clt6]])</f>
        <v>3</v>
      </c>
    </row>
    <row r="67" spans="1:16" x14ac:dyDescent="0.35">
      <c r="A67" s="91">
        <f t="shared" si="0"/>
        <v>63</v>
      </c>
      <c r="B67" s="37" t="s">
        <v>2112</v>
      </c>
      <c r="C67" s="37" t="s">
        <v>1349</v>
      </c>
      <c r="D67" s="37" t="s">
        <v>2113</v>
      </c>
      <c r="E67" s="37" t="s">
        <v>649</v>
      </c>
      <c r="F67" s="52" t="s">
        <v>648</v>
      </c>
      <c r="G67" s="92">
        <f>IF(ISBLANK(Tableau5[[#This Row],[Points]]),"",RANK(Tableau5[[#This Row],[Points]],H:H))</f>
        <v>44</v>
      </c>
      <c r="H67" s="37">
        <v>108</v>
      </c>
      <c r="I67" s="40"/>
      <c r="J67" s="88">
        <f>IF(ISBLANK(I67),,VLOOKUP(I67,Classement_points[],2,FALSE)*Paramètres!$M$4)</f>
        <v>0</v>
      </c>
      <c r="K67" s="41"/>
      <c r="L67" s="88">
        <f>IF(ISBLANK(K67),,VLOOKUP(K67,Classement_points[],2,FALSE)*Paramètres!$M$5)</f>
        <v>0</v>
      </c>
      <c r="M67" s="42"/>
      <c r="N67" s="88">
        <f>IF(ISBLANK(M67),,VLOOKUP(M67,Classement_points[],2,FALSE)*Paramètres!$M$6)</f>
        <v>0</v>
      </c>
      <c r="O67" s="89">
        <f t="shared" si="1"/>
        <v>108</v>
      </c>
      <c r="P67" s="90">
        <f>COUNTA(Tableau5[[#This Row],[Points]],Tableau5[[#This Row],[Clt2]],Tableau5[[#This Row],[Clt4]],Tableau5[[#This Row],[Clt6]])</f>
        <v>1</v>
      </c>
    </row>
    <row r="68" spans="1:16" x14ac:dyDescent="0.35">
      <c r="A68" s="91">
        <f t="shared" si="0"/>
        <v>63</v>
      </c>
      <c r="B68" s="37" t="s">
        <v>3533</v>
      </c>
      <c r="C68" s="37" t="s">
        <v>3023</v>
      </c>
      <c r="D68" s="37" t="s">
        <v>3534</v>
      </c>
      <c r="E68" s="37" t="s">
        <v>2948</v>
      </c>
      <c r="F68" s="52" t="s">
        <v>2957</v>
      </c>
      <c r="G68" s="92">
        <f>IF(ISBLANK(Tableau5[[#This Row],[Points]]),"",RANK(Tableau5[[#This Row],[Points]],H:H))</f>
        <v>84</v>
      </c>
      <c r="H68" s="37">
        <v>73</v>
      </c>
      <c r="I68" s="40">
        <v>51</v>
      </c>
      <c r="J68" s="88">
        <f>IF(ISBLANK(I68),,VLOOKUP(I68,Classement_points[],2,FALSE)*Paramètres!$M$4)</f>
        <v>15</v>
      </c>
      <c r="K68" s="41">
        <v>51</v>
      </c>
      <c r="L68" s="88">
        <f>IF(ISBLANK(K68),,VLOOKUP(K68,Classement_points[],2,FALSE)*Paramètres!$M$5)</f>
        <v>20</v>
      </c>
      <c r="M68" s="42"/>
      <c r="N68" s="88">
        <f>IF(ISBLANK(M68),,VLOOKUP(M68,Classement_points[],2,FALSE)*Paramètres!$M$6)</f>
        <v>0</v>
      </c>
      <c r="O68" s="89">
        <f t="shared" si="1"/>
        <v>108</v>
      </c>
      <c r="P68" s="90">
        <f>COUNTA(Tableau5[[#This Row],[Points]],Tableau5[[#This Row],[Clt2]],Tableau5[[#This Row],[Clt4]],Tableau5[[#This Row],[Clt6]])</f>
        <v>3</v>
      </c>
    </row>
    <row r="69" spans="1:16" x14ac:dyDescent="0.35">
      <c r="A69" s="91">
        <f t="shared" ref="A69:A132" si="2">RANK(O69,O:O)</f>
        <v>65</v>
      </c>
      <c r="B69" s="54" t="s">
        <v>581</v>
      </c>
      <c r="C69" s="54" t="s">
        <v>1066</v>
      </c>
      <c r="D69" s="54" t="s">
        <v>582</v>
      </c>
      <c r="E69" s="54" t="s">
        <v>40</v>
      </c>
      <c r="F69" s="54" t="s">
        <v>714</v>
      </c>
      <c r="G69" s="92">
        <f>IF(ISBLANK(Tableau5[[#This Row],[Points]]),"",RANK(Tableau5[[#This Row],[Points]],H:H))</f>
        <v>82</v>
      </c>
      <c r="H69" s="37">
        <v>75</v>
      </c>
      <c r="I69" s="40">
        <v>49</v>
      </c>
      <c r="J69" s="88">
        <f>IF(ISBLANK(I69),,VLOOKUP(I69,Classement_points[],2,FALSE)*Paramètres!$M$4)</f>
        <v>15</v>
      </c>
      <c r="K69" s="41"/>
      <c r="L69" s="88">
        <f>IF(ISBLANK(K69),,VLOOKUP(K69,Classement_points[],2,FALSE)*Paramètres!$M$5)</f>
        <v>0</v>
      </c>
      <c r="M69" s="42">
        <v>44</v>
      </c>
      <c r="N69" s="88">
        <f>IF(ISBLANK(M69),,VLOOKUP(M69,Classement_points[],2,FALSE)*Paramètres!$M$6)</f>
        <v>15</v>
      </c>
      <c r="O69" s="89">
        <f t="shared" ref="O69:O132" si="3">H69+J69+L69+N69</f>
        <v>105</v>
      </c>
      <c r="P69" s="90">
        <f>COUNTA(Tableau5[[#This Row],[Points]],Tableau5[[#This Row],[Clt2]],Tableau5[[#This Row],[Clt4]],Tableau5[[#This Row],[Clt6]])</f>
        <v>3</v>
      </c>
    </row>
    <row r="70" spans="1:16" x14ac:dyDescent="0.35">
      <c r="A70" s="91">
        <f t="shared" si="2"/>
        <v>66</v>
      </c>
      <c r="B70" s="37" t="s">
        <v>2128</v>
      </c>
      <c r="C70" s="37" t="s">
        <v>2129</v>
      </c>
      <c r="D70" s="37" t="s">
        <v>2130</v>
      </c>
      <c r="E70" s="37" t="s">
        <v>659</v>
      </c>
      <c r="F70" s="52" t="s">
        <v>648</v>
      </c>
      <c r="G70" s="92">
        <f>IF(ISBLANK(Tableau5[[#This Row],[Points]]),"",RANK(Tableau5[[#This Row],[Points]],H:H))</f>
        <v>47</v>
      </c>
      <c r="H70" s="37">
        <v>104</v>
      </c>
      <c r="I70" s="40"/>
      <c r="J70" s="88">
        <f>IF(ISBLANK(I70),,VLOOKUP(I70,Classement_points[],2,FALSE)*Paramètres!$M$4)</f>
        <v>0</v>
      </c>
      <c r="K70" s="41"/>
      <c r="L70" s="88">
        <f>IF(ISBLANK(K70),,VLOOKUP(K70,Classement_points[],2,FALSE)*Paramètres!$M$5)</f>
        <v>0</v>
      </c>
      <c r="M70" s="42"/>
      <c r="N70" s="88">
        <f>IF(ISBLANK(M70),,VLOOKUP(M70,Classement_points[],2,FALSE)*Paramètres!$M$6)</f>
        <v>0</v>
      </c>
      <c r="O70" s="89">
        <f t="shared" si="3"/>
        <v>104</v>
      </c>
      <c r="P70" s="90">
        <f>COUNTA(Tableau5[[#This Row],[Points]],Tableau5[[#This Row],[Clt2]],Tableau5[[#This Row],[Clt4]],Tableau5[[#This Row],[Clt6]])</f>
        <v>1</v>
      </c>
    </row>
    <row r="71" spans="1:16" x14ac:dyDescent="0.35">
      <c r="A71" s="91">
        <f t="shared" si="2"/>
        <v>66</v>
      </c>
      <c r="B71" s="54" t="s">
        <v>564</v>
      </c>
      <c r="C71" s="54" t="s">
        <v>1060</v>
      </c>
      <c r="D71" s="54" t="s">
        <v>148</v>
      </c>
      <c r="E71" s="54" t="s">
        <v>40</v>
      </c>
      <c r="F71" s="54" t="s">
        <v>714</v>
      </c>
      <c r="G71" s="92">
        <f>IF(ISBLANK(Tableau5[[#This Row],[Points]]),"",RANK(Tableau5[[#This Row],[Points]],H:H))</f>
        <v>67</v>
      </c>
      <c r="H71" s="37">
        <v>89</v>
      </c>
      <c r="I71" s="40"/>
      <c r="J71" s="88">
        <f>IF(ISBLANK(I71),,VLOOKUP(I71,Classement_points[],2,FALSE)*Paramètres!$M$4)</f>
        <v>0</v>
      </c>
      <c r="K71" s="41"/>
      <c r="L71" s="88">
        <f>IF(ISBLANK(K71),,VLOOKUP(K71,Classement_points[],2,FALSE)*Paramètres!$M$5)</f>
        <v>0</v>
      </c>
      <c r="M71" s="42">
        <v>37</v>
      </c>
      <c r="N71" s="88">
        <f>IF(ISBLANK(M71),,VLOOKUP(M71,Classement_points[],2,FALSE)*Paramètres!$M$6)</f>
        <v>15</v>
      </c>
      <c r="O71" s="89">
        <f t="shared" si="3"/>
        <v>104</v>
      </c>
      <c r="P71" s="90">
        <f>COUNTA(Tableau5[[#This Row],[Points]],Tableau5[[#This Row],[Clt2]],Tableau5[[#This Row],[Clt4]],Tableau5[[#This Row],[Clt6]])</f>
        <v>2</v>
      </c>
    </row>
    <row r="72" spans="1:16" x14ac:dyDescent="0.35">
      <c r="A72" s="91">
        <f t="shared" si="2"/>
        <v>68</v>
      </c>
      <c r="B72" s="37" t="s">
        <v>4511</v>
      </c>
      <c r="C72" s="37" t="s">
        <v>4512</v>
      </c>
      <c r="D72" s="37" t="s">
        <v>4513</v>
      </c>
      <c r="E72" s="37" t="s">
        <v>3989</v>
      </c>
      <c r="F72" s="52" t="s">
        <v>2956</v>
      </c>
      <c r="G72" s="92">
        <f>IF(ISBLANK(Tableau5[[#This Row],[Points]]),"",RANK(Tableau5[[#This Row],[Points]],H:H))</f>
        <v>74</v>
      </c>
      <c r="H72" s="37">
        <v>83</v>
      </c>
      <c r="I72" s="40"/>
      <c r="J72" s="88">
        <f>IF(ISBLANK(I72),,VLOOKUP(I72,Classement_points[],2,FALSE)*Paramètres!$M$4)</f>
        <v>0</v>
      </c>
      <c r="K72" s="41">
        <v>42</v>
      </c>
      <c r="L72" s="88">
        <f>IF(ISBLANK(K72),,VLOOKUP(K72,Classement_points[],2,FALSE)*Paramètres!$M$5)</f>
        <v>20</v>
      </c>
      <c r="M72" s="42"/>
      <c r="N72" s="88">
        <f>IF(ISBLANK(M72),,VLOOKUP(M72,Classement_points[],2,FALSE)*Paramètres!$M$6)</f>
        <v>0</v>
      </c>
      <c r="O72" s="89">
        <f t="shared" si="3"/>
        <v>103</v>
      </c>
      <c r="P72" s="90">
        <f>COUNTA(Tableau5[[#This Row],[Points]],Tableau5[[#This Row],[Clt2]],Tableau5[[#This Row],[Clt4]],Tableau5[[#This Row],[Clt6]])</f>
        <v>2</v>
      </c>
    </row>
    <row r="73" spans="1:16" x14ac:dyDescent="0.35">
      <c r="A73" s="91">
        <f t="shared" si="2"/>
        <v>69</v>
      </c>
      <c r="B73" s="37" t="s">
        <v>4566</v>
      </c>
      <c r="C73" s="37" t="s">
        <v>4567</v>
      </c>
      <c r="D73" s="37" t="s">
        <v>4568</v>
      </c>
      <c r="E73" s="37" t="s">
        <v>4103</v>
      </c>
      <c r="F73" s="52" t="s">
        <v>2956</v>
      </c>
      <c r="G73" s="92">
        <f>IF(ISBLANK(Tableau5[[#This Row],[Points]]),"",RANK(Tableau5[[#This Row],[Points]],H:H))</f>
        <v>54</v>
      </c>
      <c r="H73" s="37">
        <v>100</v>
      </c>
      <c r="I73" s="40"/>
      <c r="J73" s="88">
        <f>IF(ISBLANK(I73),,VLOOKUP(I73,Classement_points[],2,FALSE)*Paramètres!$M$4)</f>
        <v>0</v>
      </c>
      <c r="K73" s="41"/>
      <c r="L73" s="88">
        <f>IF(ISBLANK(K73),,VLOOKUP(K73,Classement_points[],2,FALSE)*Paramètres!$M$5)</f>
        <v>0</v>
      </c>
      <c r="M73" s="42"/>
      <c r="N73" s="88">
        <f>IF(ISBLANK(M73),,VLOOKUP(M73,Classement_points[],2,FALSE)*Paramètres!$M$6)</f>
        <v>0</v>
      </c>
      <c r="O73" s="89">
        <f t="shared" si="3"/>
        <v>100</v>
      </c>
      <c r="P73" s="90">
        <f>COUNTA(Tableau5[[#This Row],[Points]],Tableau5[[#This Row],[Clt2]],Tableau5[[#This Row],[Clt4]],Tableau5[[#This Row],[Clt6]])</f>
        <v>1</v>
      </c>
    </row>
    <row r="74" spans="1:16" x14ac:dyDescent="0.35">
      <c r="A74" s="91">
        <f t="shared" si="2"/>
        <v>70</v>
      </c>
      <c r="B74" s="37" t="s">
        <v>2135</v>
      </c>
      <c r="C74" s="37" t="s">
        <v>77</v>
      </c>
      <c r="D74" s="37" t="s">
        <v>2136</v>
      </c>
      <c r="E74" s="37" t="s">
        <v>704</v>
      </c>
      <c r="F74" s="52" t="s">
        <v>648</v>
      </c>
      <c r="G74" s="92">
        <f>IF(ISBLANK(Tableau5[[#This Row],[Points]]),"",RANK(Tableau5[[#This Row],[Points]],H:H))</f>
        <v>76</v>
      </c>
      <c r="H74" s="37">
        <v>82</v>
      </c>
      <c r="I74" s="40">
        <v>33</v>
      </c>
      <c r="J74" s="88">
        <f>IF(ISBLANK(I74),,VLOOKUP(I74,Classement_points[],2,FALSE)*Paramètres!$M$4)</f>
        <v>16.5</v>
      </c>
      <c r="K74" s="41"/>
      <c r="L74" s="88">
        <f>IF(ISBLANK(K74),,VLOOKUP(K74,Classement_points[],2,FALSE)*Paramètres!$M$5)</f>
        <v>0</v>
      </c>
      <c r="M74" s="42"/>
      <c r="N74" s="88">
        <f>IF(ISBLANK(M74),,VLOOKUP(M74,Classement_points[],2,FALSE)*Paramètres!$M$6)</f>
        <v>0</v>
      </c>
      <c r="O74" s="89">
        <f t="shared" si="3"/>
        <v>98.5</v>
      </c>
      <c r="P74" s="90">
        <f>COUNTA(Tableau5[[#This Row],[Points]],Tableau5[[#This Row],[Clt2]],Tableau5[[#This Row],[Clt4]],Tableau5[[#This Row],[Clt6]])</f>
        <v>2</v>
      </c>
    </row>
    <row r="75" spans="1:16" x14ac:dyDescent="0.35">
      <c r="A75" s="91">
        <f t="shared" si="2"/>
        <v>71</v>
      </c>
      <c r="B75" s="54" t="s">
        <v>1058</v>
      </c>
      <c r="C75" s="54" t="s">
        <v>1059</v>
      </c>
      <c r="D75" s="54" t="s">
        <v>31</v>
      </c>
      <c r="E75" s="54" t="s">
        <v>724</v>
      </c>
      <c r="F75" s="54" t="s">
        <v>714</v>
      </c>
      <c r="G75" s="92">
        <f>IF(ISBLANK(Tableau5[[#This Row],[Points]]),"",RANK(Tableau5[[#This Row],[Points]],H:H))</f>
        <v>74</v>
      </c>
      <c r="H75" s="37">
        <v>83</v>
      </c>
      <c r="I75" s="40">
        <v>56</v>
      </c>
      <c r="J75" s="88">
        <f>IF(ISBLANK(I75),,VLOOKUP(I75,Classement_points[],2,FALSE)*Paramètres!$M$4)</f>
        <v>15</v>
      </c>
      <c r="K75" s="41"/>
      <c r="L75" s="88">
        <f>IF(ISBLANK(K75),,VLOOKUP(K75,Classement_points[],2,FALSE)*Paramètres!$M$5)</f>
        <v>0</v>
      </c>
      <c r="M75" s="42"/>
      <c r="N75" s="88">
        <f>IF(ISBLANK(M75),,VLOOKUP(M75,Classement_points[],2,FALSE)*Paramètres!$M$6)</f>
        <v>0</v>
      </c>
      <c r="O75" s="89">
        <f t="shared" si="3"/>
        <v>98</v>
      </c>
      <c r="P75" s="90">
        <f>COUNTA(Tableau5[[#This Row],[Points]],Tableau5[[#This Row],[Clt2]],Tableau5[[#This Row],[Clt4]],Tableau5[[#This Row],[Clt6]])</f>
        <v>2</v>
      </c>
    </row>
    <row r="76" spans="1:16" x14ac:dyDescent="0.35">
      <c r="A76" s="91">
        <f t="shared" si="2"/>
        <v>71</v>
      </c>
      <c r="B76" s="54" t="s">
        <v>1053</v>
      </c>
      <c r="C76" s="54" t="s">
        <v>1054</v>
      </c>
      <c r="D76" s="54" t="s">
        <v>1055</v>
      </c>
      <c r="E76" s="54" t="s">
        <v>18</v>
      </c>
      <c r="F76" s="54" t="s">
        <v>714</v>
      </c>
      <c r="G76" s="92">
        <f>IF(ISBLANK(Tableau5[[#This Row],[Points]]),"",RANK(Tableau5[[#This Row],[Points]],H:H))</f>
        <v>90</v>
      </c>
      <c r="H76" s="37">
        <v>63</v>
      </c>
      <c r="I76" s="40">
        <v>57</v>
      </c>
      <c r="J76" s="88">
        <f>IF(ISBLANK(I76),,VLOOKUP(I76,Classement_points[],2,FALSE)*Paramètres!$M$4)</f>
        <v>15</v>
      </c>
      <c r="K76" s="41">
        <v>61</v>
      </c>
      <c r="L76" s="88">
        <f>IF(ISBLANK(K76),,VLOOKUP(K76,Classement_points[],2,FALSE)*Paramètres!$M$5)</f>
        <v>20</v>
      </c>
      <c r="M76" s="42"/>
      <c r="N76" s="88">
        <f>IF(ISBLANK(M76),,VLOOKUP(M76,Classement_points[],2,FALSE)*Paramètres!$M$6)</f>
        <v>0</v>
      </c>
      <c r="O76" s="89">
        <f t="shared" si="3"/>
        <v>98</v>
      </c>
      <c r="P76" s="90">
        <f>COUNTA(Tableau5[[#This Row],[Points]],Tableau5[[#This Row],[Clt2]],Tableau5[[#This Row],[Clt4]],Tableau5[[#This Row],[Clt6]])</f>
        <v>3</v>
      </c>
    </row>
    <row r="77" spans="1:16" x14ac:dyDescent="0.35">
      <c r="A77" s="91">
        <f t="shared" si="2"/>
        <v>71</v>
      </c>
      <c r="B77" s="54" t="s">
        <v>1071</v>
      </c>
      <c r="C77" s="54" t="s">
        <v>249</v>
      </c>
      <c r="D77" s="54" t="s">
        <v>250</v>
      </c>
      <c r="E77" s="54" t="s">
        <v>40</v>
      </c>
      <c r="F77" s="54" t="s">
        <v>714</v>
      </c>
      <c r="G77" s="92">
        <f>IF(ISBLANK(Tableau5[[#This Row],[Points]]),"",RANK(Tableau5[[#This Row],[Points]],H:H))</f>
        <v>79</v>
      </c>
      <c r="H77" s="37">
        <v>80</v>
      </c>
      <c r="I77" s="40"/>
      <c r="J77" s="88">
        <f>IF(ISBLANK(I77),,VLOOKUP(I77,Classement_points[],2,FALSE)*Paramètres!$M$4)</f>
        <v>0</v>
      </c>
      <c r="K77" s="41"/>
      <c r="L77" s="88">
        <f>IF(ISBLANK(K77),,VLOOKUP(K77,Classement_points[],2,FALSE)*Paramètres!$M$5)</f>
        <v>0</v>
      </c>
      <c r="M77" s="42">
        <v>32</v>
      </c>
      <c r="N77" s="88">
        <f>IF(ISBLANK(M77),,VLOOKUP(M77,Classement_points[],2,FALSE)*Paramètres!$M$6)</f>
        <v>18</v>
      </c>
      <c r="O77" s="89">
        <f t="shared" si="3"/>
        <v>98</v>
      </c>
      <c r="P77" s="90">
        <f>COUNTA(Tableau5[[#This Row],[Points]],Tableau5[[#This Row],[Clt2]],Tableau5[[#This Row],[Clt4]],Tableau5[[#This Row],[Clt6]])</f>
        <v>2</v>
      </c>
    </row>
    <row r="78" spans="1:16" x14ac:dyDescent="0.35">
      <c r="A78" s="91">
        <f t="shared" si="2"/>
        <v>74</v>
      </c>
      <c r="B78" s="37" t="s">
        <v>4517</v>
      </c>
      <c r="C78" s="37" t="s">
        <v>1060</v>
      </c>
      <c r="D78" s="37" t="s">
        <v>1466</v>
      </c>
      <c r="E78" s="37" t="s">
        <v>4000</v>
      </c>
      <c r="F78" s="52" t="s">
        <v>2956</v>
      </c>
      <c r="G78" s="92">
        <f>IF(ISBLANK(Tableau5[[#This Row],[Points]]),"",RANK(Tableau5[[#This Row],[Points]],H:H))</f>
        <v>56</v>
      </c>
      <c r="H78" s="37">
        <v>96</v>
      </c>
      <c r="I78" s="40"/>
      <c r="J78" s="88">
        <f>IF(ISBLANK(I78),,VLOOKUP(I78,Classement_points[],2,FALSE)*Paramètres!$M$4)</f>
        <v>0</v>
      </c>
      <c r="K78" s="41"/>
      <c r="L78" s="88">
        <f>IF(ISBLANK(K78),,VLOOKUP(K78,Classement_points[],2,FALSE)*Paramètres!$M$5)</f>
        <v>0</v>
      </c>
      <c r="M78" s="42"/>
      <c r="N78" s="88">
        <f>IF(ISBLANK(M78),,VLOOKUP(M78,Classement_points[],2,FALSE)*Paramètres!$M$6)</f>
        <v>0</v>
      </c>
      <c r="O78" s="89">
        <f t="shared" si="3"/>
        <v>96</v>
      </c>
      <c r="P78" s="90">
        <f>COUNTA(Tableau5[[#This Row],[Points]],Tableau5[[#This Row],[Clt2]],Tableau5[[#This Row],[Clt4]],Tableau5[[#This Row],[Clt6]])</f>
        <v>1</v>
      </c>
    </row>
    <row r="79" spans="1:16" x14ac:dyDescent="0.35">
      <c r="A79" s="91">
        <f t="shared" si="2"/>
        <v>75</v>
      </c>
      <c r="B79" s="37" t="s">
        <v>2116</v>
      </c>
      <c r="C79" s="37" t="s">
        <v>2117</v>
      </c>
      <c r="D79" s="37" t="s">
        <v>2118</v>
      </c>
      <c r="E79" s="37" t="s">
        <v>649</v>
      </c>
      <c r="F79" s="52" t="s">
        <v>648</v>
      </c>
      <c r="G79" s="92">
        <f>IF(ISBLANK(Tableau5[[#This Row],[Points]]),"",RANK(Tableau5[[#This Row],[Points]],H:H))</f>
        <v>58</v>
      </c>
      <c r="H79" s="37">
        <v>94</v>
      </c>
      <c r="I79" s="40"/>
      <c r="J79" s="88">
        <f>IF(ISBLANK(I79),,VLOOKUP(I79,Classement_points[],2,FALSE)*Paramètres!$M$4)</f>
        <v>0</v>
      </c>
      <c r="K79" s="41"/>
      <c r="L79" s="88">
        <f>IF(ISBLANK(K79),,VLOOKUP(K79,Classement_points[],2,FALSE)*Paramètres!$M$5)</f>
        <v>0</v>
      </c>
      <c r="M79" s="42"/>
      <c r="N79" s="88">
        <f>IF(ISBLANK(M79),,VLOOKUP(M79,Classement_points[],2,FALSE)*Paramètres!$M$6)</f>
        <v>0</v>
      </c>
      <c r="O79" s="89">
        <f t="shared" si="3"/>
        <v>94</v>
      </c>
      <c r="P79" s="90">
        <f>COUNTA(Tableau5[[#This Row],[Points]],Tableau5[[#This Row],[Clt2]],Tableau5[[#This Row],[Clt4]],Tableau5[[#This Row],[Clt6]])</f>
        <v>1</v>
      </c>
    </row>
    <row r="80" spans="1:16" x14ac:dyDescent="0.35">
      <c r="A80" s="91">
        <f t="shared" si="2"/>
        <v>76</v>
      </c>
      <c r="B80" s="37" t="s">
        <v>4557</v>
      </c>
      <c r="C80" s="37" t="s">
        <v>4558</v>
      </c>
      <c r="D80" s="37" t="s">
        <v>4559</v>
      </c>
      <c r="E80" s="37" t="s">
        <v>4299</v>
      </c>
      <c r="F80" s="52" t="s">
        <v>2956</v>
      </c>
      <c r="G80" s="92">
        <f>IF(ISBLANK(Tableau5[[#This Row],[Points]]),"",RANK(Tableau5[[#This Row],[Points]],H:H))</f>
        <v>60</v>
      </c>
      <c r="H80" s="37">
        <v>92</v>
      </c>
      <c r="I80" s="40"/>
      <c r="J80" s="88">
        <f>IF(ISBLANK(I80),,VLOOKUP(I80,Classement_points[],2,FALSE)*Paramètres!$M$4)</f>
        <v>0</v>
      </c>
      <c r="K80" s="41"/>
      <c r="L80" s="88">
        <f>IF(ISBLANK(K80),,VLOOKUP(K80,Classement_points[],2,FALSE)*Paramètres!$M$5)</f>
        <v>0</v>
      </c>
      <c r="M80" s="42"/>
      <c r="N80" s="88">
        <f>IF(ISBLANK(M80),,VLOOKUP(M80,Classement_points[],2,FALSE)*Paramètres!$M$6)</f>
        <v>0</v>
      </c>
      <c r="O80" s="89">
        <f t="shared" si="3"/>
        <v>92</v>
      </c>
      <c r="P80" s="90">
        <f>COUNTA(Tableau5[[#This Row],[Points]],Tableau5[[#This Row],[Clt2]],Tableau5[[#This Row],[Clt4]],Tableau5[[#This Row],[Clt6]])</f>
        <v>1</v>
      </c>
    </row>
    <row r="81" spans="1:16" x14ac:dyDescent="0.35">
      <c r="A81" s="91">
        <f t="shared" si="2"/>
        <v>77</v>
      </c>
      <c r="B81" s="37" t="s">
        <v>4540</v>
      </c>
      <c r="C81" s="37" t="s">
        <v>737</v>
      </c>
      <c r="D81" s="37" t="s">
        <v>4541</v>
      </c>
      <c r="E81" s="37" t="s">
        <v>3963</v>
      </c>
      <c r="F81" s="52" t="s">
        <v>2956</v>
      </c>
      <c r="G81" s="92">
        <f>IF(ISBLANK(Tableau5[[#This Row],[Points]]),"",RANK(Tableau5[[#This Row],[Points]],H:H))</f>
        <v>62</v>
      </c>
      <c r="H81" s="37">
        <v>91</v>
      </c>
      <c r="I81" s="40"/>
      <c r="J81" s="88">
        <f>IF(ISBLANK(I81),,VLOOKUP(I81,Classement_points[],2,FALSE)*Paramètres!$M$4)</f>
        <v>0</v>
      </c>
      <c r="K81" s="41"/>
      <c r="L81" s="88">
        <f>IF(ISBLANK(K81),,VLOOKUP(K81,Classement_points[],2,FALSE)*Paramètres!$M$5)</f>
        <v>0</v>
      </c>
      <c r="M81" s="42"/>
      <c r="N81" s="88">
        <f>IF(ISBLANK(M81),,VLOOKUP(M81,Classement_points[],2,FALSE)*Paramètres!$M$6)</f>
        <v>0</v>
      </c>
      <c r="O81" s="89">
        <f t="shared" si="3"/>
        <v>91</v>
      </c>
      <c r="P81" s="90">
        <f>COUNTA(Tableau5[[#This Row],[Points]],Tableau5[[#This Row],[Clt2]],Tableau5[[#This Row],[Clt4]],Tableau5[[#This Row],[Clt6]])</f>
        <v>1</v>
      </c>
    </row>
    <row r="82" spans="1:16" x14ac:dyDescent="0.35">
      <c r="A82" s="91">
        <f t="shared" si="2"/>
        <v>77</v>
      </c>
      <c r="B82" s="37" t="s">
        <v>4561</v>
      </c>
      <c r="C82" s="37" t="s">
        <v>4225</v>
      </c>
      <c r="D82" s="37" t="s">
        <v>2041</v>
      </c>
      <c r="E82" s="37" t="s">
        <v>4223</v>
      </c>
      <c r="F82" s="52" t="s">
        <v>2956</v>
      </c>
      <c r="G82" s="92">
        <f>IF(ISBLANK(Tableau5[[#This Row],[Points]]),"",RANK(Tableau5[[#This Row],[Points]],H:H))</f>
        <v>62</v>
      </c>
      <c r="H82" s="37">
        <v>91</v>
      </c>
      <c r="I82" s="40"/>
      <c r="J82" s="88">
        <f>IF(ISBLANK(I82),,VLOOKUP(I82,Classement_points[],2,FALSE)*Paramètres!$M$4)</f>
        <v>0</v>
      </c>
      <c r="K82" s="41"/>
      <c r="L82" s="88">
        <f>IF(ISBLANK(K82),,VLOOKUP(K82,Classement_points[],2,FALSE)*Paramètres!$M$5)</f>
        <v>0</v>
      </c>
      <c r="M82" s="42"/>
      <c r="N82" s="88">
        <f>IF(ISBLANK(M82),,VLOOKUP(M82,Classement_points[],2,FALSE)*Paramètres!$M$6)</f>
        <v>0</v>
      </c>
      <c r="O82" s="89">
        <f t="shared" si="3"/>
        <v>91</v>
      </c>
      <c r="P82" s="90">
        <f>COUNTA(Tableau5[[#This Row],[Points]],Tableau5[[#This Row],[Clt2]],Tableau5[[#This Row],[Clt4]],Tableau5[[#This Row],[Clt6]])</f>
        <v>1</v>
      </c>
    </row>
    <row r="83" spans="1:16" x14ac:dyDescent="0.35">
      <c r="A83" s="91">
        <f t="shared" si="2"/>
        <v>79</v>
      </c>
      <c r="B83" s="37" t="s">
        <v>2198</v>
      </c>
      <c r="C83" s="37" t="s">
        <v>92</v>
      </c>
      <c r="D83" s="37" t="s">
        <v>373</v>
      </c>
      <c r="E83" s="37" t="s">
        <v>680</v>
      </c>
      <c r="F83" s="52" t="s">
        <v>648</v>
      </c>
      <c r="G83" s="92">
        <f>IF(ISBLANK(Tableau5[[#This Row],[Points]]),"",RANK(Tableau5[[#This Row],[Points]],H:H))</f>
        <v>91</v>
      </c>
      <c r="H83" s="37">
        <v>60</v>
      </c>
      <c r="I83" s="40"/>
      <c r="J83" s="88">
        <f>IF(ISBLANK(I83),,VLOOKUP(I83,Classement_points[],2,FALSE)*Paramètres!$M$4)</f>
        <v>0</v>
      </c>
      <c r="K83" s="41">
        <v>29</v>
      </c>
      <c r="L83" s="88">
        <f>IF(ISBLANK(K83),,VLOOKUP(K83,Classement_points[],2,FALSE)*Paramètres!$M$5)</f>
        <v>30</v>
      </c>
      <c r="M83" s="42"/>
      <c r="N83" s="88">
        <f>IF(ISBLANK(M83),,VLOOKUP(M83,Classement_points[],2,FALSE)*Paramètres!$M$6)</f>
        <v>0</v>
      </c>
      <c r="O83" s="89">
        <f t="shared" si="3"/>
        <v>90</v>
      </c>
      <c r="P83" s="90">
        <f>COUNTA(Tableau5[[#This Row],[Points]],Tableau5[[#This Row],[Clt2]],Tableau5[[#This Row],[Clt4]],Tableau5[[#This Row],[Clt6]])</f>
        <v>2</v>
      </c>
    </row>
    <row r="84" spans="1:16" x14ac:dyDescent="0.35">
      <c r="A84" s="91">
        <f t="shared" si="2"/>
        <v>80</v>
      </c>
      <c r="B84" s="37" t="s">
        <v>4483</v>
      </c>
      <c r="C84" s="37" t="s">
        <v>1019</v>
      </c>
      <c r="D84" s="37" t="s">
        <v>4484</v>
      </c>
      <c r="E84" s="37" t="s">
        <v>3963</v>
      </c>
      <c r="F84" s="52" t="s">
        <v>2956</v>
      </c>
      <c r="G84" s="92">
        <f>IF(ISBLANK(Tableau5[[#This Row],[Points]]),"",RANK(Tableau5[[#This Row],[Points]],H:H))</f>
        <v>70</v>
      </c>
      <c r="H84" s="37">
        <v>88</v>
      </c>
      <c r="I84" s="40"/>
      <c r="J84" s="88">
        <f>IF(ISBLANK(I84),,VLOOKUP(I84,Classement_points[],2,FALSE)*Paramètres!$M$4)</f>
        <v>0</v>
      </c>
      <c r="K84" s="41"/>
      <c r="L84" s="88">
        <f>IF(ISBLANK(K84),,VLOOKUP(K84,Classement_points[],2,FALSE)*Paramètres!$M$5)</f>
        <v>0</v>
      </c>
      <c r="M84" s="42"/>
      <c r="N84" s="88">
        <f>IF(ISBLANK(M84),,VLOOKUP(M84,Classement_points[],2,FALSE)*Paramètres!$M$6)</f>
        <v>0</v>
      </c>
      <c r="O84" s="89">
        <f t="shared" si="3"/>
        <v>88</v>
      </c>
      <c r="P84" s="90">
        <f>COUNTA(Tableau5[[#This Row],[Points]],Tableau5[[#This Row],[Clt2]],Tableau5[[#This Row],[Clt4]],Tableau5[[#This Row],[Clt6]])</f>
        <v>1</v>
      </c>
    </row>
    <row r="85" spans="1:16" x14ac:dyDescent="0.35">
      <c r="A85" s="91">
        <f t="shared" si="2"/>
        <v>81</v>
      </c>
      <c r="B85" s="37" t="s">
        <v>2139</v>
      </c>
      <c r="C85" s="37" t="s">
        <v>92</v>
      </c>
      <c r="D85" s="37" t="s">
        <v>2140</v>
      </c>
      <c r="E85" s="37" t="s">
        <v>647</v>
      </c>
      <c r="F85" s="52" t="s">
        <v>648</v>
      </c>
      <c r="G85" s="92">
        <f>IF(ISBLANK(Tableau5[[#This Row],[Points]]),"",RANK(Tableau5[[#This Row],[Points]],H:H))</f>
        <v>71</v>
      </c>
      <c r="H85" s="37">
        <v>87</v>
      </c>
      <c r="I85" s="40"/>
      <c r="J85" s="88">
        <f>IF(ISBLANK(I85),,VLOOKUP(I85,Classement_points[],2,FALSE)*Paramètres!$M$4)</f>
        <v>0</v>
      </c>
      <c r="K85" s="41">
        <v>0</v>
      </c>
      <c r="L85" s="88">
        <f>IF(ISBLANK(K85),,VLOOKUP(K85,Classement_points[],2,FALSE)*Paramètres!$M$5)</f>
        <v>0</v>
      </c>
      <c r="M85" s="42"/>
      <c r="N85" s="88">
        <f>IF(ISBLANK(M85),,VLOOKUP(M85,Classement_points[],2,FALSE)*Paramètres!$M$6)</f>
        <v>0</v>
      </c>
      <c r="O85" s="89">
        <f t="shared" si="3"/>
        <v>87</v>
      </c>
      <c r="P85" s="90">
        <f>COUNTA(Tableau5[[#This Row],[Points]],Tableau5[[#This Row],[Clt2]],Tableau5[[#This Row],[Clt4]],Tableau5[[#This Row],[Clt6]])</f>
        <v>2</v>
      </c>
    </row>
    <row r="86" spans="1:16" x14ac:dyDescent="0.35">
      <c r="A86" s="91">
        <f t="shared" si="2"/>
        <v>82</v>
      </c>
      <c r="B86" s="37" t="s">
        <v>4494</v>
      </c>
      <c r="C86" s="37" t="s">
        <v>253</v>
      </c>
      <c r="D86" s="37" t="s">
        <v>4495</v>
      </c>
      <c r="E86" s="37" t="s">
        <v>4000</v>
      </c>
      <c r="F86" s="52" t="s">
        <v>2956</v>
      </c>
      <c r="G86" s="92">
        <f>IF(ISBLANK(Tableau5[[#This Row],[Points]]),"",RANK(Tableau5[[#This Row],[Points]],H:H))</f>
        <v>72</v>
      </c>
      <c r="H86" s="37">
        <v>85</v>
      </c>
      <c r="I86" s="40"/>
      <c r="J86" s="88">
        <f>IF(ISBLANK(I86),,VLOOKUP(I86,Classement_points[],2,FALSE)*Paramètres!$M$4)</f>
        <v>0</v>
      </c>
      <c r="K86" s="41"/>
      <c r="L86" s="88">
        <f>IF(ISBLANK(K86),,VLOOKUP(K86,Classement_points[],2,FALSE)*Paramètres!$M$5)</f>
        <v>0</v>
      </c>
      <c r="M86" s="42"/>
      <c r="N86" s="88">
        <f>IF(ISBLANK(M86),,VLOOKUP(M86,Classement_points[],2,FALSE)*Paramètres!$M$6)</f>
        <v>0</v>
      </c>
      <c r="O86" s="89">
        <f t="shared" si="3"/>
        <v>85</v>
      </c>
      <c r="P86" s="90">
        <f>COUNTA(Tableau5[[#This Row],[Points]],Tableau5[[#This Row],[Clt2]],Tableau5[[#This Row],[Clt4]],Tableau5[[#This Row],[Clt6]])</f>
        <v>1</v>
      </c>
    </row>
    <row r="87" spans="1:16" x14ac:dyDescent="0.35">
      <c r="A87" s="91">
        <f t="shared" si="2"/>
        <v>82</v>
      </c>
      <c r="B87" s="37" t="s">
        <v>2224</v>
      </c>
      <c r="C87" s="37" t="s">
        <v>2225</v>
      </c>
      <c r="D87" s="37" t="s">
        <v>2226</v>
      </c>
      <c r="E87" s="37" t="s">
        <v>691</v>
      </c>
      <c r="F87" s="52" t="s">
        <v>648</v>
      </c>
      <c r="G87" s="92">
        <f>IF(ISBLANK(Tableau5[[#This Row],[Points]]),"",RANK(Tableau5[[#This Row],[Points]],H:H))</f>
        <v>72</v>
      </c>
      <c r="H87" s="37">
        <v>85</v>
      </c>
      <c r="I87" s="40"/>
      <c r="J87" s="88">
        <f>IF(ISBLANK(I87),,VLOOKUP(I87,Classement_points[],2,FALSE)*Paramètres!$M$4)</f>
        <v>0</v>
      </c>
      <c r="K87" s="41"/>
      <c r="L87" s="88">
        <f>IF(ISBLANK(K87),,VLOOKUP(K87,Classement_points[],2,FALSE)*Paramètres!$M$5)</f>
        <v>0</v>
      </c>
      <c r="M87" s="42"/>
      <c r="N87" s="88">
        <f>IF(ISBLANK(M87),,VLOOKUP(M87,Classement_points[],2,FALSE)*Paramètres!$M$6)</f>
        <v>0</v>
      </c>
      <c r="O87" s="89">
        <f t="shared" si="3"/>
        <v>85</v>
      </c>
      <c r="P87" s="90">
        <f>COUNTA(Tableau5[[#This Row],[Points]],Tableau5[[#This Row],[Clt2]],Tableau5[[#This Row],[Clt4]],Tableau5[[#This Row],[Clt6]])</f>
        <v>1</v>
      </c>
    </row>
    <row r="88" spans="1:16" x14ac:dyDescent="0.35">
      <c r="A88" s="91">
        <f t="shared" si="2"/>
        <v>84</v>
      </c>
      <c r="B88" s="37" t="s">
        <v>2147</v>
      </c>
      <c r="C88" s="37" t="s">
        <v>2148</v>
      </c>
      <c r="D88" s="37" t="s">
        <v>2149</v>
      </c>
      <c r="E88" s="37" t="s">
        <v>647</v>
      </c>
      <c r="F88" s="52" t="s">
        <v>648</v>
      </c>
      <c r="G88" s="92">
        <f>IF(ISBLANK(Tableau5[[#This Row],[Points]]),"",RANK(Tableau5[[#This Row],[Points]],H:H))</f>
        <v>76</v>
      </c>
      <c r="H88" s="37">
        <v>82</v>
      </c>
      <c r="I88" s="40"/>
      <c r="J88" s="88">
        <f>IF(ISBLANK(I88),,VLOOKUP(I88,Classement_points[],2,FALSE)*Paramètres!$M$4)</f>
        <v>0</v>
      </c>
      <c r="K88" s="41"/>
      <c r="L88" s="88">
        <f>IF(ISBLANK(K88),,VLOOKUP(K88,Classement_points[],2,FALSE)*Paramètres!$M$5)</f>
        <v>0</v>
      </c>
      <c r="M88" s="42"/>
      <c r="N88" s="88">
        <f>IF(ISBLANK(M88),,VLOOKUP(M88,Classement_points[],2,FALSE)*Paramètres!$M$6)</f>
        <v>0</v>
      </c>
      <c r="O88" s="89">
        <f t="shared" si="3"/>
        <v>82</v>
      </c>
      <c r="P88" s="90">
        <f>COUNTA(Tableau5[[#This Row],[Points]],Tableau5[[#This Row],[Clt2]],Tableau5[[#This Row],[Clt4]],Tableau5[[#This Row],[Clt6]])</f>
        <v>1</v>
      </c>
    </row>
    <row r="89" spans="1:16" x14ac:dyDescent="0.35">
      <c r="A89" s="91">
        <f t="shared" si="2"/>
        <v>85</v>
      </c>
      <c r="B89" s="37" t="s">
        <v>3551</v>
      </c>
      <c r="C89" s="37" t="s">
        <v>172</v>
      </c>
      <c r="D89" s="37" t="s">
        <v>3552</v>
      </c>
      <c r="E89" s="37" t="s">
        <v>2929</v>
      </c>
      <c r="F89" s="52" t="s">
        <v>2957</v>
      </c>
      <c r="G89" s="92">
        <f>IF(ISBLANK(Tableau5[[#This Row],[Points]]),"",RANK(Tableau5[[#This Row],[Points]],H:H))</f>
        <v>78</v>
      </c>
      <c r="H89" s="37">
        <v>81</v>
      </c>
      <c r="I89" s="40"/>
      <c r="J89" s="88">
        <f>IF(ISBLANK(I89),,VLOOKUP(I89,Classement_points[],2,FALSE)*Paramètres!$M$4)</f>
        <v>0</v>
      </c>
      <c r="K89" s="41"/>
      <c r="L89" s="88">
        <f>IF(ISBLANK(K89),,VLOOKUP(K89,Classement_points[],2,FALSE)*Paramètres!$M$5)</f>
        <v>0</v>
      </c>
      <c r="M89" s="42"/>
      <c r="N89" s="88">
        <f>IF(ISBLANK(M89),,VLOOKUP(M89,Classement_points[],2,FALSE)*Paramètres!$M$6)</f>
        <v>0</v>
      </c>
      <c r="O89" s="89">
        <f t="shared" si="3"/>
        <v>81</v>
      </c>
      <c r="P89" s="90">
        <f>COUNTA(Tableau5[[#This Row],[Points]],Tableau5[[#This Row],[Clt2]],Tableau5[[#This Row],[Clt4]],Tableau5[[#This Row],[Clt6]])</f>
        <v>1</v>
      </c>
    </row>
    <row r="90" spans="1:16" x14ac:dyDescent="0.35">
      <c r="A90" s="91">
        <f t="shared" si="2"/>
        <v>86</v>
      </c>
      <c r="B90" s="37" t="s">
        <v>2233</v>
      </c>
      <c r="C90" s="37" t="s">
        <v>1027</v>
      </c>
      <c r="D90" s="37" t="s">
        <v>2234</v>
      </c>
      <c r="E90" s="37" t="s">
        <v>680</v>
      </c>
      <c r="F90" s="52" t="s">
        <v>648</v>
      </c>
      <c r="G90" s="92">
        <f>IF(ISBLANK(Tableau5[[#This Row],[Points]]),"",RANK(Tableau5[[#This Row],[Points]],H:H))</f>
        <v>80</v>
      </c>
      <c r="H90" s="37">
        <v>78</v>
      </c>
      <c r="I90" s="40"/>
      <c r="J90" s="88">
        <f>IF(ISBLANK(I90),,VLOOKUP(I90,Classement_points[],2,FALSE)*Paramètres!$M$4)</f>
        <v>0</v>
      </c>
      <c r="K90" s="41"/>
      <c r="L90" s="88">
        <f>IF(ISBLANK(K90),,VLOOKUP(K90,Classement_points[],2,FALSE)*Paramètres!$M$5)</f>
        <v>0</v>
      </c>
      <c r="M90" s="42"/>
      <c r="N90" s="88">
        <f>IF(ISBLANK(M90),,VLOOKUP(M90,Classement_points[],2,FALSE)*Paramètres!$M$6)</f>
        <v>0</v>
      </c>
      <c r="O90" s="89">
        <f t="shared" si="3"/>
        <v>78</v>
      </c>
      <c r="P90" s="90">
        <f>COUNTA(Tableau5[[#This Row],[Points]],Tableau5[[#This Row],[Clt2]],Tableau5[[#This Row],[Clt4]],Tableau5[[#This Row],[Clt6]])</f>
        <v>1</v>
      </c>
    </row>
    <row r="91" spans="1:16" x14ac:dyDescent="0.35">
      <c r="A91" s="91">
        <f t="shared" si="2"/>
        <v>87</v>
      </c>
      <c r="B91" s="37" t="s">
        <v>2190</v>
      </c>
      <c r="C91" s="37" t="s">
        <v>264</v>
      </c>
      <c r="D91" s="37" t="s">
        <v>404</v>
      </c>
      <c r="E91" s="37" t="s">
        <v>678</v>
      </c>
      <c r="F91" s="52" t="s">
        <v>648</v>
      </c>
      <c r="G91" s="92">
        <f>IF(ISBLANK(Tableau5[[#This Row],[Points]]),"",RANK(Tableau5[[#This Row],[Points]],H:H))</f>
        <v>81</v>
      </c>
      <c r="H91" s="37">
        <v>76</v>
      </c>
      <c r="I91" s="40"/>
      <c r="J91" s="88">
        <f>IF(ISBLANK(I91),,VLOOKUP(I91,Classement_points[],2,FALSE)*Paramètres!$M$4)</f>
        <v>0</v>
      </c>
      <c r="K91" s="41"/>
      <c r="L91" s="88">
        <f>IF(ISBLANK(K91),,VLOOKUP(K91,Classement_points[],2,FALSE)*Paramètres!$M$5)</f>
        <v>0</v>
      </c>
      <c r="M91" s="42"/>
      <c r="N91" s="88">
        <f>IF(ISBLANK(M91),,VLOOKUP(M91,Classement_points[],2,FALSE)*Paramètres!$M$6)</f>
        <v>0</v>
      </c>
      <c r="O91" s="89">
        <f t="shared" si="3"/>
        <v>76</v>
      </c>
      <c r="P91" s="90">
        <f>COUNTA(Tableau5[[#This Row],[Points]],Tableau5[[#This Row],[Clt2]],Tableau5[[#This Row],[Clt4]],Tableau5[[#This Row],[Clt6]])</f>
        <v>1</v>
      </c>
    </row>
    <row r="92" spans="1:16" x14ac:dyDescent="0.35">
      <c r="A92" s="91">
        <f t="shared" si="2"/>
        <v>88</v>
      </c>
      <c r="B92" s="37" t="s">
        <v>2082</v>
      </c>
      <c r="C92" s="37" t="s">
        <v>247</v>
      </c>
      <c r="D92" s="37" t="s">
        <v>1257</v>
      </c>
      <c r="E92" s="37" t="s">
        <v>705</v>
      </c>
      <c r="F92" s="52" t="s">
        <v>648</v>
      </c>
      <c r="G92" s="92">
        <f>IF(ISBLANK(Tableau5[[#This Row],[Points]]),"",RANK(Tableau5[[#This Row],[Points]],H:H))</f>
        <v>82</v>
      </c>
      <c r="H92" s="37">
        <v>75</v>
      </c>
      <c r="I92" s="40"/>
      <c r="J92" s="88">
        <f>IF(ISBLANK(I92),,VLOOKUP(I92,Classement_points[],2,FALSE)*Paramètres!$M$4)</f>
        <v>0</v>
      </c>
      <c r="K92" s="41"/>
      <c r="L92" s="88">
        <f>IF(ISBLANK(K92),,VLOOKUP(K92,Classement_points[],2,FALSE)*Paramètres!$M$5)</f>
        <v>0</v>
      </c>
      <c r="M92" s="42"/>
      <c r="N92" s="88">
        <f>IF(ISBLANK(M92),,VLOOKUP(M92,Classement_points[],2,FALSE)*Paramètres!$M$6)</f>
        <v>0</v>
      </c>
      <c r="O92" s="89">
        <f t="shared" si="3"/>
        <v>75</v>
      </c>
      <c r="P92" s="90">
        <f>COUNTA(Tableau5[[#This Row],[Points]],Tableau5[[#This Row],[Clt2]],Tableau5[[#This Row],[Clt4]],Tableau5[[#This Row],[Clt6]])</f>
        <v>1</v>
      </c>
    </row>
    <row r="93" spans="1:16" x14ac:dyDescent="0.35">
      <c r="A93" s="91">
        <f t="shared" si="2"/>
        <v>89</v>
      </c>
      <c r="B93" s="37" t="s">
        <v>2162</v>
      </c>
      <c r="C93" s="37" t="s">
        <v>2163</v>
      </c>
      <c r="D93" s="37" t="s">
        <v>1501</v>
      </c>
      <c r="E93" s="37" t="s">
        <v>650</v>
      </c>
      <c r="F93" s="52" t="s">
        <v>648</v>
      </c>
      <c r="G93" s="92" t="str">
        <f>IF(ISBLANK(Tableau5[[#This Row],[Points]]),"",RANK(Tableau5[[#This Row],[Points]],H:H))</f>
        <v/>
      </c>
      <c r="H93" s="37"/>
      <c r="I93" s="40">
        <v>0</v>
      </c>
      <c r="J93" s="88">
        <f>IF(ISBLANK(I93),,VLOOKUP(I93,Classement_points[],2,FALSE)*Paramètres!$M$4)</f>
        <v>0</v>
      </c>
      <c r="K93" s="41">
        <v>30</v>
      </c>
      <c r="L93" s="88">
        <f>IF(ISBLANK(K93),,VLOOKUP(K93,Classement_points[],2,FALSE)*Paramètres!$M$5)</f>
        <v>28</v>
      </c>
      <c r="M93" s="42">
        <v>15</v>
      </c>
      <c r="N93" s="88">
        <f>IF(ISBLANK(M93),,VLOOKUP(M93,Classement_points[],2,FALSE)*Paramètres!$M$6)</f>
        <v>43.5</v>
      </c>
      <c r="O93" s="89">
        <f t="shared" si="3"/>
        <v>71.5</v>
      </c>
      <c r="P93" s="90">
        <f>COUNTA(Tableau5[[#This Row],[Points]],Tableau5[[#This Row],[Clt2]],Tableau5[[#This Row],[Clt4]],Tableau5[[#This Row],[Clt6]])</f>
        <v>3</v>
      </c>
    </row>
    <row r="94" spans="1:16" x14ac:dyDescent="0.35">
      <c r="A94" s="91">
        <f t="shared" si="2"/>
        <v>90</v>
      </c>
      <c r="B94" s="37" t="s">
        <v>2196</v>
      </c>
      <c r="C94" s="37" t="s">
        <v>2197</v>
      </c>
      <c r="D94" s="37" t="s">
        <v>1379</v>
      </c>
      <c r="E94" s="37" t="s">
        <v>680</v>
      </c>
      <c r="F94" s="52" t="s">
        <v>648</v>
      </c>
      <c r="G94" s="92">
        <f>IF(ISBLANK(Tableau5[[#This Row],[Points]]),"",RANK(Tableau5[[#This Row],[Points]],H:H))</f>
        <v>85</v>
      </c>
      <c r="H94" s="37">
        <v>71</v>
      </c>
      <c r="I94" s="40"/>
      <c r="J94" s="88">
        <f>IF(ISBLANK(I94),,VLOOKUP(I94,Classement_points[],2,FALSE)*Paramètres!$M$4)</f>
        <v>0</v>
      </c>
      <c r="K94" s="41"/>
      <c r="L94" s="88">
        <f>IF(ISBLANK(K94),,VLOOKUP(K94,Classement_points[],2,FALSE)*Paramètres!$M$5)</f>
        <v>0</v>
      </c>
      <c r="M94" s="42"/>
      <c r="N94" s="88">
        <f>IF(ISBLANK(M94),,VLOOKUP(M94,Classement_points[],2,FALSE)*Paramètres!$M$6)</f>
        <v>0</v>
      </c>
      <c r="O94" s="89">
        <f t="shared" si="3"/>
        <v>71</v>
      </c>
      <c r="P94" s="90">
        <f>COUNTA(Tableau5[[#This Row],[Points]],Tableau5[[#This Row],[Clt2]],Tableau5[[#This Row],[Clt4]],Tableau5[[#This Row],[Clt6]])</f>
        <v>1</v>
      </c>
    </row>
    <row r="95" spans="1:16" x14ac:dyDescent="0.35">
      <c r="A95" s="91">
        <f t="shared" si="2"/>
        <v>90</v>
      </c>
      <c r="B95" s="37" t="s">
        <v>2245</v>
      </c>
      <c r="C95" s="37" t="s">
        <v>2035</v>
      </c>
      <c r="D95" s="37" t="s">
        <v>1887</v>
      </c>
      <c r="E95" s="37" t="s">
        <v>658</v>
      </c>
      <c r="F95" s="52" t="s">
        <v>648</v>
      </c>
      <c r="G95" s="92">
        <f>IF(ISBLANK(Tableau5[[#This Row],[Points]]),"",RANK(Tableau5[[#This Row],[Points]],H:H))</f>
        <v>85</v>
      </c>
      <c r="H95" s="37">
        <v>71</v>
      </c>
      <c r="I95" s="40"/>
      <c r="J95" s="88">
        <f>IF(ISBLANK(I95),,VLOOKUP(I95,Classement_points[],2,FALSE)*Paramètres!$M$4)</f>
        <v>0</v>
      </c>
      <c r="K95" s="41"/>
      <c r="L95" s="88">
        <f>IF(ISBLANK(K95),,VLOOKUP(K95,Classement_points[],2,FALSE)*Paramètres!$M$5)</f>
        <v>0</v>
      </c>
      <c r="M95" s="42"/>
      <c r="N95" s="88">
        <f>IF(ISBLANK(M95),,VLOOKUP(M95,Classement_points[],2,FALSE)*Paramètres!$M$6)</f>
        <v>0</v>
      </c>
      <c r="O95" s="89">
        <f t="shared" si="3"/>
        <v>71</v>
      </c>
      <c r="P95" s="90">
        <f>COUNTA(Tableau5[[#This Row],[Points]],Tableau5[[#This Row],[Clt2]],Tableau5[[#This Row],[Clt4]],Tableau5[[#This Row],[Clt6]])</f>
        <v>1</v>
      </c>
    </row>
    <row r="96" spans="1:16" x14ac:dyDescent="0.35">
      <c r="A96" s="91">
        <f t="shared" si="2"/>
        <v>90</v>
      </c>
      <c r="B96" s="37" t="s">
        <v>3539</v>
      </c>
      <c r="C96" s="37" t="s">
        <v>3540</v>
      </c>
      <c r="D96" s="37" t="s">
        <v>3541</v>
      </c>
      <c r="E96" s="37" t="s">
        <v>2937</v>
      </c>
      <c r="F96" s="52" t="s">
        <v>2957</v>
      </c>
      <c r="G96" s="92" t="str">
        <f>IF(ISBLANK(Tableau5[[#This Row],[Points]]),"",RANK(Tableau5[[#This Row],[Points]],H:H))</f>
        <v/>
      </c>
      <c r="H96" s="37"/>
      <c r="I96" s="40">
        <v>47</v>
      </c>
      <c r="J96" s="88">
        <f>IF(ISBLANK(I96),,VLOOKUP(I96,Classement_points[],2,FALSE)*Paramètres!$M$4)</f>
        <v>15</v>
      </c>
      <c r="K96" s="41">
        <v>44</v>
      </c>
      <c r="L96" s="88">
        <f>IF(ISBLANK(K96),,VLOOKUP(K96,Classement_points[],2,FALSE)*Paramètres!$M$5)</f>
        <v>20</v>
      </c>
      <c r="M96" s="42">
        <v>20</v>
      </c>
      <c r="N96" s="88">
        <f>IF(ISBLANK(M96),,VLOOKUP(M96,Classement_points[],2,FALSE)*Paramètres!$M$6)</f>
        <v>36</v>
      </c>
      <c r="O96" s="89">
        <f t="shared" si="3"/>
        <v>71</v>
      </c>
      <c r="P96" s="90">
        <f>COUNTA(Tableau5[[#This Row],[Points]],Tableau5[[#This Row],[Clt2]],Tableau5[[#This Row],[Clt4]],Tableau5[[#This Row],[Clt6]])</f>
        <v>3</v>
      </c>
    </row>
    <row r="97" spans="1:16" x14ac:dyDescent="0.35">
      <c r="A97" s="91">
        <f t="shared" si="2"/>
        <v>93</v>
      </c>
      <c r="B97" s="37" t="s">
        <v>4476</v>
      </c>
      <c r="C97" s="37" t="s">
        <v>4477</v>
      </c>
      <c r="D97" s="37" t="s">
        <v>4478</v>
      </c>
      <c r="E97" s="37" t="s">
        <v>4103</v>
      </c>
      <c r="F97" s="52" t="s">
        <v>2956</v>
      </c>
      <c r="G97" s="92">
        <f>IF(ISBLANK(Tableau5[[#This Row],[Points]]),"",RANK(Tableau5[[#This Row],[Points]],H:H))</f>
        <v>87</v>
      </c>
      <c r="H97" s="37">
        <v>70</v>
      </c>
      <c r="I97" s="40"/>
      <c r="J97" s="88">
        <f>IF(ISBLANK(I97),,VLOOKUP(I97,Classement_points[],2,FALSE)*Paramètres!$M$4)</f>
        <v>0</v>
      </c>
      <c r="K97" s="41"/>
      <c r="L97" s="88">
        <f>IF(ISBLANK(K97),,VLOOKUP(K97,Classement_points[],2,FALSE)*Paramètres!$M$5)</f>
        <v>0</v>
      </c>
      <c r="M97" s="42"/>
      <c r="N97" s="88">
        <f>IF(ISBLANK(M97),,VLOOKUP(M97,Classement_points[],2,FALSE)*Paramètres!$M$6)</f>
        <v>0</v>
      </c>
      <c r="O97" s="89">
        <f t="shared" si="3"/>
        <v>70</v>
      </c>
      <c r="P97" s="90">
        <f>COUNTA(Tableau5[[#This Row],[Points]],Tableau5[[#This Row],[Clt2]],Tableau5[[#This Row],[Clt4]],Tableau5[[#This Row],[Clt6]])</f>
        <v>1</v>
      </c>
    </row>
    <row r="98" spans="1:16" x14ac:dyDescent="0.35">
      <c r="A98" s="91">
        <f t="shared" si="2"/>
        <v>94</v>
      </c>
      <c r="B98" s="37" t="s">
        <v>4556</v>
      </c>
      <c r="C98" s="37" t="s">
        <v>253</v>
      </c>
      <c r="D98" s="37" t="s">
        <v>1570</v>
      </c>
      <c r="E98" s="37" t="s">
        <v>4000</v>
      </c>
      <c r="F98" s="52" t="s">
        <v>2956</v>
      </c>
      <c r="G98" s="92">
        <f>IF(ISBLANK(Tableau5[[#This Row],[Points]]),"",RANK(Tableau5[[#This Row],[Points]],H:H))</f>
        <v>89</v>
      </c>
      <c r="H98" s="37">
        <v>64</v>
      </c>
      <c r="I98" s="40"/>
      <c r="J98" s="88">
        <f>IF(ISBLANK(I98),,VLOOKUP(I98,Classement_points[],2,FALSE)*Paramètres!$M$4)</f>
        <v>0</v>
      </c>
      <c r="K98" s="41"/>
      <c r="L98" s="88">
        <f>IF(ISBLANK(K98),,VLOOKUP(K98,Classement_points[],2,FALSE)*Paramètres!$M$5)</f>
        <v>0</v>
      </c>
      <c r="M98" s="42"/>
      <c r="N98" s="88">
        <f>IF(ISBLANK(M98),,VLOOKUP(M98,Classement_points[],2,FALSE)*Paramètres!$M$6)</f>
        <v>0</v>
      </c>
      <c r="O98" s="89">
        <f t="shared" si="3"/>
        <v>64</v>
      </c>
      <c r="P98" s="90">
        <f>COUNTA(Tableau5[[#This Row],[Points]],Tableau5[[#This Row],[Clt2]],Tableau5[[#This Row],[Clt4]],Tableau5[[#This Row],[Clt6]])</f>
        <v>1</v>
      </c>
    </row>
    <row r="99" spans="1:16" x14ac:dyDescent="0.35">
      <c r="A99" s="91">
        <f t="shared" si="2"/>
        <v>95</v>
      </c>
      <c r="B99" s="37" t="s">
        <v>3506</v>
      </c>
      <c r="C99" s="37" t="s">
        <v>77</v>
      </c>
      <c r="D99" s="37" t="s">
        <v>3507</v>
      </c>
      <c r="E99" s="37" t="s">
        <v>2937</v>
      </c>
      <c r="F99" s="52" t="s">
        <v>2957</v>
      </c>
      <c r="G99" s="92" t="str">
        <f>IF(ISBLANK(Tableau5[[#This Row],[Points]]),"",RANK(Tableau5[[#This Row],[Points]],H:H))</f>
        <v/>
      </c>
      <c r="H99" s="37"/>
      <c r="I99" s="40">
        <v>8</v>
      </c>
      <c r="J99" s="88">
        <f>IF(ISBLANK(I99),,VLOOKUP(I99,Classement_points[],2,FALSE)*Paramètres!$M$4)</f>
        <v>63</v>
      </c>
      <c r="K99" s="41">
        <v>0</v>
      </c>
      <c r="L99" s="88">
        <f>IF(ISBLANK(K99),,VLOOKUP(K99,Classement_points[],2,FALSE)*Paramètres!$M$5)</f>
        <v>0</v>
      </c>
      <c r="M99" s="42"/>
      <c r="N99" s="88">
        <f>IF(ISBLANK(M99),,VLOOKUP(M99,Classement_points[],2,FALSE)*Paramètres!$M$6)</f>
        <v>0</v>
      </c>
      <c r="O99" s="89">
        <f t="shared" si="3"/>
        <v>63</v>
      </c>
      <c r="P99" s="90">
        <f>COUNTA(Tableau5[[#This Row],[Points]],Tableau5[[#This Row],[Clt2]],Tableau5[[#This Row],[Clt4]],Tableau5[[#This Row],[Clt6]])</f>
        <v>2</v>
      </c>
    </row>
    <row r="100" spans="1:16" x14ac:dyDescent="0.35">
      <c r="A100" s="91">
        <f t="shared" si="2"/>
        <v>96</v>
      </c>
      <c r="B100" s="37" t="s">
        <v>3525</v>
      </c>
      <c r="C100" s="37" t="s">
        <v>2903</v>
      </c>
      <c r="D100" s="37" t="s">
        <v>3081</v>
      </c>
      <c r="E100" s="37" t="s">
        <v>2916</v>
      </c>
      <c r="F100" s="52" t="s">
        <v>2957</v>
      </c>
      <c r="G100" s="92">
        <f>IF(ISBLANK(Tableau5[[#This Row],[Points]]),"",RANK(Tableau5[[#This Row],[Points]],H:H))</f>
        <v>92</v>
      </c>
      <c r="H100" s="37">
        <v>59</v>
      </c>
      <c r="I100" s="40"/>
      <c r="J100" s="88">
        <f>IF(ISBLANK(I100),,VLOOKUP(I100,Classement_points[],2,FALSE)*Paramètres!$M$4)</f>
        <v>0</v>
      </c>
      <c r="K100" s="41"/>
      <c r="L100" s="88">
        <f>IF(ISBLANK(K100),,VLOOKUP(K100,Classement_points[],2,FALSE)*Paramètres!$M$5)</f>
        <v>0</v>
      </c>
      <c r="M100" s="42"/>
      <c r="N100" s="88">
        <f>IF(ISBLANK(M100),,VLOOKUP(M100,Classement_points[],2,FALSE)*Paramètres!$M$6)</f>
        <v>0</v>
      </c>
      <c r="O100" s="89">
        <f t="shared" si="3"/>
        <v>59</v>
      </c>
      <c r="P100" s="90">
        <f>COUNTA(Tableau5[[#This Row],[Points]],Tableau5[[#This Row],[Clt2]],Tableau5[[#This Row],[Clt4]],Tableau5[[#This Row],[Clt6]])</f>
        <v>1</v>
      </c>
    </row>
    <row r="101" spans="1:16" x14ac:dyDescent="0.35">
      <c r="A101" s="91">
        <f t="shared" si="2"/>
        <v>97</v>
      </c>
      <c r="B101" s="37" t="s">
        <v>4503</v>
      </c>
      <c r="C101" s="37" t="s">
        <v>221</v>
      </c>
      <c r="D101" s="37" t="s">
        <v>4192</v>
      </c>
      <c r="E101" s="37" t="s">
        <v>3976</v>
      </c>
      <c r="F101" s="52" t="s">
        <v>2956</v>
      </c>
      <c r="G101" s="92">
        <f>IF(ISBLANK(Tableau5[[#This Row],[Points]]),"",RANK(Tableau5[[#This Row],[Points]],H:H))</f>
        <v>93</v>
      </c>
      <c r="H101" s="37">
        <v>58</v>
      </c>
      <c r="I101" s="40"/>
      <c r="J101" s="88">
        <f>IF(ISBLANK(I101),,VLOOKUP(I101,Classement_points[],2,FALSE)*Paramètres!$M$4)</f>
        <v>0</v>
      </c>
      <c r="K101" s="41"/>
      <c r="L101" s="88">
        <f>IF(ISBLANK(K101),,VLOOKUP(K101,Classement_points[],2,FALSE)*Paramètres!$M$5)</f>
        <v>0</v>
      </c>
      <c r="M101" s="42"/>
      <c r="N101" s="88">
        <f>IF(ISBLANK(M101),,VLOOKUP(M101,Classement_points[],2,FALSE)*Paramètres!$M$6)</f>
        <v>0</v>
      </c>
      <c r="O101" s="89">
        <f t="shared" si="3"/>
        <v>58</v>
      </c>
      <c r="P101" s="90">
        <f>COUNTA(Tableau5[[#This Row],[Points]],Tableau5[[#This Row],[Clt2]],Tableau5[[#This Row],[Clt4]],Tableau5[[#This Row],[Clt6]])</f>
        <v>1</v>
      </c>
    </row>
    <row r="102" spans="1:16" x14ac:dyDescent="0.35">
      <c r="A102" s="91">
        <f t="shared" si="2"/>
        <v>98</v>
      </c>
      <c r="B102" s="54"/>
      <c r="C102" s="56" t="s">
        <v>5057</v>
      </c>
      <c r="D102" s="56" t="s">
        <v>2805</v>
      </c>
      <c r="E102" s="56" t="s">
        <v>711</v>
      </c>
      <c r="F102" s="56" t="s">
        <v>648</v>
      </c>
      <c r="G102" s="92">
        <f>IF(ISBLANK(Tableau5[[#This Row],[Points]]),"",RANK(Tableau5[[#This Row],[Points]],H:H))</f>
        <v>94</v>
      </c>
      <c r="H102" s="37">
        <v>54</v>
      </c>
      <c r="I102" s="40"/>
      <c r="J102" s="88">
        <f>IF(ISBLANK(I102),,VLOOKUP(I102,Classement_points[],2,FALSE)*Paramètres!$M$4)</f>
        <v>0</v>
      </c>
      <c r="K102" s="41"/>
      <c r="L102" s="88">
        <f>IF(ISBLANK(K102),,VLOOKUP(K102,Classement_points[],2,FALSE)*Paramètres!$M$5)</f>
        <v>0</v>
      </c>
      <c r="M102" s="42"/>
      <c r="N102" s="88">
        <f>IF(ISBLANK(M102),,VLOOKUP(M102,Classement_points[],2,FALSE)*Paramètres!$M$6)</f>
        <v>0</v>
      </c>
      <c r="O102" s="89">
        <f t="shared" si="3"/>
        <v>54</v>
      </c>
      <c r="P102" s="90">
        <f>COUNTA(Tableau5[[#This Row],[Points]],Tableau5[[#This Row],[Clt2]],Tableau5[[#This Row],[Clt4]],Tableau5[[#This Row],[Clt6]])</f>
        <v>1</v>
      </c>
    </row>
    <row r="103" spans="1:16" x14ac:dyDescent="0.35">
      <c r="A103" s="91">
        <f t="shared" si="2"/>
        <v>98</v>
      </c>
      <c r="B103" s="54" t="s">
        <v>578</v>
      </c>
      <c r="C103" s="54" t="s">
        <v>354</v>
      </c>
      <c r="D103" s="54" t="s">
        <v>579</v>
      </c>
      <c r="E103" s="54" t="s">
        <v>16</v>
      </c>
      <c r="F103" s="54" t="s">
        <v>714</v>
      </c>
      <c r="G103" s="92">
        <f>IF(ISBLANK(Tableau5[[#This Row],[Points]]),"",RANK(Tableau5[[#This Row],[Points]],H:H))</f>
        <v>94</v>
      </c>
      <c r="H103" s="37">
        <v>54</v>
      </c>
      <c r="I103" s="40"/>
      <c r="J103" s="88">
        <f>IF(ISBLANK(I103),,VLOOKUP(I103,Classement_points[],2,FALSE)*Paramètres!$M$4)</f>
        <v>0</v>
      </c>
      <c r="K103" s="41"/>
      <c r="L103" s="88">
        <f>IF(ISBLANK(K103),,VLOOKUP(K103,Classement_points[],2,FALSE)*Paramètres!$M$5)</f>
        <v>0</v>
      </c>
      <c r="M103" s="42"/>
      <c r="N103" s="88">
        <f>IF(ISBLANK(M103),,VLOOKUP(M103,Classement_points[],2,FALSE)*Paramètres!$M$6)</f>
        <v>0</v>
      </c>
      <c r="O103" s="89">
        <f t="shared" si="3"/>
        <v>54</v>
      </c>
      <c r="P103" s="90">
        <f>COUNTA(Tableau5[[#This Row],[Points]],Tableau5[[#This Row],[Clt2]],Tableau5[[#This Row],[Clt4]],Tableau5[[#This Row],[Clt6]])</f>
        <v>1</v>
      </c>
    </row>
    <row r="104" spans="1:16" x14ac:dyDescent="0.35">
      <c r="A104" s="91">
        <f t="shared" si="2"/>
        <v>98</v>
      </c>
      <c r="B104" s="37" t="s">
        <v>2183</v>
      </c>
      <c r="C104" s="37" t="s">
        <v>98</v>
      </c>
      <c r="D104" s="37" t="s">
        <v>1070</v>
      </c>
      <c r="E104" s="37" t="s">
        <v>704</v>
      </c>
      <c r="F104" s="52" t="s">
        <v>648</v>
      </c>
      <c r="G104" s="92">
        <f>IF(ISBLANK(Tableau5[[#This Row],[Points]]),"",RANK(Tableau5[[#This Row],[Points]],H:H))</f>
        <v>94</v>
      </c>
      <c r="H104" s="37">
        <v>54</v>
      </c>
      <c r="I104" s="40"/>
      <c r="J104" s="88">
        <f>IF(ISBLANK(I104),,VLOOKUP(I104,Classement_points[],2,FALSE)*Paramètres!$M$4)</f>
        <v>0</v>
      </c>
      <c r="K104" s="41"/>
      <c r="L104" s="88">
        <f>IF(ISBLANK(K104),,VLOOKUP(K104,Classement_points[],2,FALSE)*Paramètres!$M$5)</f>
        <v>0</v>
      </c>
      <c r="M104" s="42"/>
      <c r="N104" s="88">
        <f>IF(ISBLANK(M104),,VLOOKUP(M104,Classement_points[],2,FALSE)*Paramètres!$M$6)</f>
        <v>0</v>
      </c>
      <c r="O104" s="89">
        <f t="shared" si="3"/>
        <v>54</v>
      </c>
      <c r="P104" s="90">
        <f>COUNTA(Tableau5[[#This Row],[Points]],Tableau5[[#This Row],[Clt2]],Tableau5[[#This Row],[Clt4]],Tableau5[[#This Row],[Clt6]])</f>
        <v>1</v>
      </c>
    </row>
    <row r="105" spans="1:16" x14ac:dyDescent="0.35">
      <c r="A105" s="91">
        <f t="shared" si="2"/>
        <v>98</v>
      </c>
      <c r="B105" s="37" t="s">
        <v>2227</v>
      </c>
      <c r="C105" s="37" t="s">
        <v>225</v>
      </c>
      <c r="D105" s="37" t="s">
        <v>2228</v>
      </c>
      <c r="E105" s="37" t="s">
        <v>709</v>
      </c>
      <c r="F105" s="52" t="s">
        <v>648</v>
      </c>
      <c r="G105" s="92">
        <f>IF(ISBLANK(Tableau5[[#This Row],[Points]]),"",RANK(Tableau5[[#This Row],[Points]],H:H))</f>
        <v>94</v>
      </c>
      <c r="H105" s="37">
        <v>54</v>
      </c>
      <c r="I105" s="40"/>
      <c r="J105" s="88">
        <f>IF(ISBLANK(I105),,VLOOKUP(I105,Classement_points[],2,FALSE)*Paramètres!$M$4)</f>
        <v>0</v>
      </c>
      <c r="K105" s="41"/>
      <c r="L105" s="88">
        <f>IF(ISBLANK(K105),,VLOOKUP(K105,Classement_points[],2,FALSE)*Paramètres!$M$5)</f>
        <v>0</v>
      </c>
      <c r="M105" s="42"/>
      <c r="N105" s="88">
        <f>IF(ISBLANK(M105),,VLOOKUP(M105,Classement_points[],2,FALSE)*Paramètres!$M$6)</f>
        <v>0</v>
      </c>
      <c r="O105" s="89">
        <f t="shared" si="3"/>
        <v>54</v>
      </c>
      <c r="P105" s="90">
        <f>COUNTA(Tableau5[[#This Row],[Points]],Tableau5[[#This Row],[Clt2]],Tableau5[[#This Row],[Clt4]],Tableau5[[#This Row],[Clt6]])</f>
        <v>1</v>
      </c>
    </row>
    <row r="106" spans="1:16" x14ac:dyDescent="0.35">
      <c r="A106" s="91">
        <f t="shared" si="2"/>
        <v>102</v>
      </c>
      <c r="B106" s="37" t="s">
        <v>2137</v>
      </c>
      <c r="C106" s="37" t="s">
        <v>177</v>
      </c>
      <c r="D106" s="37" t="s">
        <v>2138</v>
      </c>
      <c r="E106" s="37" t="s">
        <v>679</v>
      </c>
      <c r="F106" s="52" t="s">
        <v>648</v>
      </c>
      <c r="G106" s="92">
        <f>IF(ISBLANK(Tableau5[[#This Row],[Points]]),"",RANK(Tableau5[[#This Row],[Points]],H:H))</f>
        <v>98</v>
      </c>
      <c r="H106" s="37">
        <v>53</v>
      </c>
      <c r="I106" s="40"/>
      <c r="J106" s="88">
        <f>IF(ISBLANK(I106),,VLOOKUP(I106,Classement_points[],2,FALSE)*Paramètres!$M$4)</f>
        <v>0</v>
      </c>
      <c r="K106" s="41"/>
      <c r="L106" s="88">
        <f>IF(ISBLANK(K106),,VLOOKUP(K106,Classement_points[],2,FALSE)*Paramètres!$M$5)</f>
        <v>0</v>
      </c>
      <c r="M106" s="42"/>
      <c r="N106" s="88">
        <f>IF(ISBLANK(M106),,VLOOKUP(M106,Classement_points[],2,FALSE)*Paramètres!$M$6)</f>
        <v>0</v>
      </c>
      <c r="O106" s="89">
        <f t="shared" si="3"/>
        <v>53</v>
      </c>
      <c r="P106" s="90">
        <f>COUNTA(Tableau5[[#This Row],[Points]],Tableau5[[#This Row],[Clt2]],Tableau5[[#This Row],[Clt4]],Tableau5[[#This Row],[Clt6]])</f>
        <v>1</v>
      </c>
    </row>
    <row r="107" spans="1:16" x14ac:dyDescent="0.35">
      <c r="A107" s="91">
        <f t="shared" si="2"/>
        <v>103</v>
      </c>
      <c r="B107" s="54" t="s">
        <v>1077</v>
      </c>
      <c r="C107" s="54" t="s">
        <v>1078</v>
      </c>
      <c r="D107" s="54" t="s">
        <v>1079</v>
      </c>
      <c r="E107" s="54" t="s">
        <v>16</v>
      </c>
      <c r="F107" s="54" t="s">
        <v>714</v>
      </c>
      <c r="G107" s="92">
        <f>IF(ISBLANK(Tableau5[[#This Row],[Points]]),"",RANK(Tableau5[[#This Row],[Points]],H:H))</f>
        <v>99</v>
      </c>
      <c r="H107" s="37">
        <v>51</v>
      </c>
      <c r="I107" s="40"/>
      <c r="J107" s="88">
        <f>IF(ISBLANK(I107),,VLOOKUP(I107,Classement_points[],2,FALSE)*Paramètres!$M$4)</f>
        <v>0</v>
      </c>
      <c r="K107" s="41"/>
      <c r="L107" s="88">
        <f>IF(ISBLANK(K107),,VLOOKUP(K107,Classement_points[],2,FALSE)*Paramètres!$M$5)</f>
        <v>0</v>
      </c>
      <c r="M107" s="42"/>
      <c r="N107" s="88">
        <f>IF(ISBLANK(M107),,VLOOKUP(M107,Classement_points[],2,FALSE)*Paramètres!$M$6)</f>
        <v>0</v>
      </c>
      <c r="O107" s="89">
        <f t="shared" si="3"/>
        <v>51</v>
      </c>
      <c r="P107" s="90">
        <f>COUNTA(Tableau5[[#This Row],[Points]],Tableau5[[#This Row],[Clt2]],Tableau5[[#This Row],[Clt4]],Tableau5[[#This Row],[Clt6]])</f>
        <v>1</v>
      </c>
    </row>
    <row r="108" spans="1:16" x14ac:dyDescent="0.35">
      <c r="A108" s="91">
        <f t="shared" si="2"/>
        <v>103</v>
      </c>
      <c r="B108" s="37" t="s">
        <v>2175</v>
      </c>
      <c r="C108" s="37" t="s">
        <v>2176</v>
      </c>
      <c r="D108" s="37" t="s">
        <v>2174</v>
      </c>
      <c r="E108" s="37" t="s">
        <v>671</v>
      </c>
      <c r="F108" s="52" t="s">
        <v>648</v>
      </c>
      <c r="G108" s="92" t="str">
        <f>IF(ISBLANK(Tableau5[[#This Row],[Points]]),"",RANK(Tableau5[[#This Row],[Points]],H:H))</f>
        <v/>
      </c>
      <c r="H108" s="37"/>
      <c r="I108" s="40">
        <v>12</v>
      </c>
      <c r="J108" s="88">
        <f>IF(ISBLANK(I108),,VLOOKUP(I108,Classement_points[],2,FALSE)*Paramètres!$M$4)</f>
        <v>51</v>
      </c>
      <c r="K108" s="41"/>
      <c r="L108" s="88">
        <f>IF(ISBLANK(K108),,VLOOKUP(K108,Classement_points[],2,FALSE)*Paramètres!$M$5)</f>
        <v>0</v>
      </c>
      <c r="M108" s="42"/>
      <c r="N108" s="88">
        <f>IF(ISBLANK(M108),,VLOOKUP(M108,Classement_points[],2,FALSE)*Paramètres!$M$6)</f>
        <v>0</v>
      </c>
      <c r="O108" s="89">
        <f t="shared" si="3"/>
        <v>51</v>
      </c>
      <c r="P108" s="90">
        <f>COUNTA(Tableau5[[#This Row],[Points]],Tableau5[[#This Row],[Clt2]],Tableau5[[#This Row],[Clt4]],Tableau5[[#This Row],[Clt6]])</f>
        <v>1</v>
      </c>
    </row>
    <row r="109" spans="1:16" x14ac:dyDescent="0.35">
      <c r="A109" s="91">
        <f t="shared" si="2"/>
        <v>105</v>
      </c>
      <c r="B109" s="54" t="s">
        <v>1093</v>
      </c>
      <c r="C109" s="54" t="s">
        <v>1094</v>
      </c>
      <c r="D109" s="54" t="s">
        <v>124</v>
      </c>
      <c r="E109" s="54" t="s">
        <v>380</v>
      </c>
      <c r="F109" s="54" t="s">
        <v>714</v>
      </c>
      <c r="G109" s="92">
        <f>IF(ISBLANK(Tableau5[[#This Row],[Points]]),"",RANK(Tableau5[[#This Row],[Points]],H:H))</f>
        <v>100</v>
      </c>
      <c r="H109" s="37">
        <v>50</v>
      </c>
      <c r="I109" s="40">
        <v>0</v>
      </c>
      <c r="J109" s="88">
        <f>IF(ISBLANK(I109),,VLOOKUP(I109,Classement_points[],2,FALSE)*Paramètres!$M$4)</f>
        <v>0</v>
      </c>
      <c r="K109" s="41"/>
      <c r="L109" s="88">
        <f>IF(ISBLANK(K109),,VLOOKUP(K109,Classement_points[],2,FALSE)*Paramètres!$M$5)</f>
        <v>0</v>
      </c>
      <c r="M109" s="42"/>
      <c r="N109" s="88">
        <f>IF(ISBLANK(M109),,VLOOKUP(M109,Classement_points[],2,FALSE)*Paramètres!$M$6)</f>
        <v>0</v>
      </c>
      <c r="O109" s="89">
        <f t="shared" si="3"/>
        <v>50</v>
      </c>
      <c r="P109" s="90">
        <f>COUNTA(Tableau5[[#This Row],[Points]],Tableau5[[#This Row],[Clt2]],Tableau5[[#This Row],[Clt4]],Tableau5[[#This Row],[Clt6]])</f>
        <v>2</v>
      </c>
    </row>
    <row r="110" spans="1:16" x14ac:dyDescent="0.35">
      <c r="A110" s="91">
        <f t="shared" si="2"/>
        <v>105</v>
      </c>
      <c r="B110" s="54" t="s">
        <v>567</v>
      </c>
      <c r="C110" s="54" t="s">
        <v>1092</v>
      </c>
      <c r="D110" s="54" t="s">
        <v>238</v>
      </c>
      <c r="E110" s="54" t="s">
        <v>380</v>
      </c>
      <c r="F110" s="54" t="s">
        <v>714</v>
      </c>
      <c r="G110" s="92" t="str">
        <f>IF(ISBLANK(Tableau5[[#This Row],[Points]]),"",RANK(Tableau5[[#This Row],[Points]],H:H))</f>
        <v/>
      </c>
      <c r="H110" s="37"/>
      <c r="I110" s="40">
        <v>44</v>
      </c>
      <c r="J110" s="88">
        <f>IF(ISBLANK(I110),,VLOOKUP(I110,Classement_points[],2,FALSE)*Paramètres!$M$4)</f>
        <v>15</v>
      </c>
      <c r="K110" s="41">
        <v>47</v>
      </c>
      <c r="L110" s="88">
        <f>IF(ISBLANK(K110),,VLOOKUP(K110,Classement_points[],2,FALSE)*Paramètres!$M$5)</f>
        <v>20</v>
      </c>
      <c r="M110" s="42">
        <v>43</v>
      </c>
      <c r="N110" s="88">
        <f>IF(ISBLANK(M110),,VLOOKUP(M110,Classement_points[],2,FALSE)*Paramètres!$M$6)</f>
        <v>15</v>
      </c>
      <c r="O110" s="89">
        <f t="shared" si="3"/>
        <v>50</v>
      </c>
      <c r="P110" s="90">
        <f>COUNTA(Tableau5[[#This Row],[Points]],Tableau5[[#This Row],[Clt2]],Tableau5[[#This Row],[Clt4]],Tableau5[[#This Row],[Clt6]])</f>
        <v>3</v>
      </c>
    </row>
    <row r="111" spans="1:16" x14ac:dyDescent="0.35">
      <c r="A111" s="91">
        <f t="shared" si="2"/>
        <v>107</v>
      </c>
      <c r="B111" s="54" t="s">
        <v>1085</v>
      </c>
      <c r="C111" s="54" t="s">
        <v>1086</v>
      </c>
      <c r="D111" s="54" t="s">
        <v>1006</v>
      </c>
      <c r="E111" s="54" t="s">
        <v>14</v>
      </c>
      <c r="F111" s="54" t="s">
        <v>714</v>
      </c>
      <c r="G111" s="92">
        <f>IF(ISBLANK(Tableau5[[#This Row],[Points]]),"",RANK(Tableau5[[#This Row],[Points]],H:H))</f>
        <v>101</v>
      </c>
      <c r="H111" s="37">
        <v>48</v>
      </c>
      <c r="I111" s="40"/>
      <c r="J111" s="88">
        <f>IF(ISBLANK(I111),,VLOOKUP(I111,Classement_points[],2,FALSE)*Paramètres!$M$4)</f>
        <v>0</v>
      </c>
      <c r="K111" s="41"/>
      <c r="L111" s="88">
        <f>IF(ISBLANK(K111),,VLOOKUP(K111,Classement_points[],2,FALSE)*Paramètres!$M$5)</f>
        <v>0</v>
      </c>
      <c r="M111" s="42"/>
      <c r="N111" s="88">
        <f>IF(ISBLANK(M111),,VLOOKUP(M111,Classement_points[],2,FALSE)*Paramètres!$M$6)</f>
        <v>0</v>
      </c>
      <c r="O111" s="89">
        <f t="shared" si="3"/>
        <v>48</v>
      </c>
      <c r="P111" s="90">
        <f>COUNTA(Tableau5[[#This Row],[Points]],Tableau5[[#This Row],[Clt2]],Tableau5[[#This Row],[Clt4]],Tableau5[[#This Row],[Clt6]])</f>
        <v>1</v>
      </c>
    </row>
    <row r="112" spans="1:16" x14ac:dyDescent="0.35">
      <c r="A112" s="91">
        <f t="shared" si="2"/>
        <v>107</v>
      </c>
      <c r="B112" s="37" t="s">
        <v>4500</v>
      </c>
      <c r="C112" s="37" t="s">
        <v>4501</v>
      </c>
      <c r="D112" s="37" t="s">
        <v>4502</v>
      </c>
      <c r="E112" s="37" t="s">
        <v>3963</v>
      </c>
      <c r="F112" s="52" t="s">
        <v>2956</v>
      </c>
      <c r="G112" s="92">
        <f>IF(ISBLANK(Tableau5[[#This Row],[Points]]),"",RANK(Tableau5[[#This Row],[Points]],H:H))</f>
        <v>101</v>
      </c>
      <c r="H112" s="37">
        <v>48</v>
      </c>
      <c r="I112" s="40"/>
      <c r="J112" s="88">
        <f>IF(ISBLANK(I112),,VLOOKUP(I112,Classement_points[],2,FALSE)*Paramètres!$M$4)</f>
        <v>0</v>
      </c>
      <c r="K112" s="41"/>
      <c r="L112" s="88">
        <f>IF(ISBLANK(K112),,VLOOKUP(K112,Classement_points[],2,FALSE)*Paramètres!$M$5)</f>
        <v>0</v>
      </c>
      <c r="M112" s="42"/>
      <c r="N112" s="88">
        <f>IF(ISBLANK(M112),,VLOOKUP(M112,Classement_points[],2,FALSE)*Paramètres!$M$6)</f>
        <v>0</v>
      </c>
      <c r="O112" s="89">
        <f t="shared" si="3"/>
        <v>48</v>
      </c>
      <c r="P112" s="90">
        <f>COUNTA(Tableau5[[#This Row],[Points]],Tableau5[[#This Row],[Clt2]],Tableau5[[#This Row],[Clt4]],Tableau5[[#This Row],[Clt6]])</f>
        <v>1</v>
      </c>
    </row>
    <row r="113" spans="1:16" x14ac:dyDescent="0.35">
      <c r="A113" s="91">
        <f t="shared" si="2"/>
        <v>109</v>
      </c>
      <c r="B113" s="37" t="s">
        <v>2083</v>
      </c>
      <c r="C113" s="37" t="s">
        <v>49</v>
      </c>
      <c r="D113" s="37" t="s">
        <v>2084</v>
      </c>
      <c r="E113" s="37" t="s">
        <v>650</v>
      </c>
      <c r="F113" s="52" t="s">
        <v>648</v>
      </c>
      <c r="G113" s="92">
        <f>IF(ISBLANK(Tableau5[[#This Row],[Points]]),"",RANK(Tableau5[[#This Row],[Points]],H:H))</f>
        <v>103</v>
      </c>
      <c r="H113" s="37">
        <v>44</v>
      </c>
      <c r="I113" s="40"/>
      <c r="J113" s="88">
        <f>IF(ISBLANK(I113),,VLOOKUP(I113,Classement_points[],2,FALSE)*Paramètres!$M$4)</f>
        <v>0</v>
      </c>
      <c r="K113" s="41"/>
      <c r="L113" s="88">
        <f>IF(ISBLANK(K113),,VLOOKUP(K113,Classement_points[],2,FALSE)*Paramètres!$M$5)</f>
        <v>0</v>
      </c>
      <c r="M113" s="42"/>
      <c r="N113" s="88">
        <f>IF(ISBLANK(M113),,VLOOKUP(M113,Classement_points[],2,FALSE)*Paramètres!$M$6)</f>
        <v>0</v>
      </c>
      <c r="O113" s="89">
        <f t="shared" si="3"/>
        <v>44</v>
      </c>
      <c r="P113" s="90">
        <f>COUNTA(Tableau5[[#This Row],[Points]],Tableau5[[#This Row],[Clt2]],Tableau5[[#This Row],[Clt4]],Tableau5[[#This Row],[Clt6]])</f>
        <v>1</v>
      </c>
    </row>
    <row r="114" spans="1:16" x14ac:dyDescent="0.35">
      <c r="A114" s="91">
        <f t="shared" si="2"/>
        <v>109</v>
      </c>
      <c r="B114" s="37" t="s">
        <v>4528</v>
      </c>
      <c r="C114" s="37" t="s">
        <v>4529</v>
      </c>
      <c r="D114" s="37" t="s">
        <v>4530</v>
      </c>
      <c r="E114" s="37" t="s">
        <v>3936</v>
      </c>
      <c r="F114" s="52" t="s">
        <v>2956</v>
      </c>
      <c r="G114" s="92">
        <f>IF(ISBLANK(Tableau5[[#This Row],[Points]]),"",RANK(Tableau5[[#This Row],[Points]],H:H))</f>
        <v>103</v>
      </c>
      <c r="H114" s="37">
        <v>44</v>
      </c>
      <c r="I114" s="40"/>
      <c r="J114" s="88">
        <f>IF(ISBLANK(I114),,VLOOKUP(I114,Classement_points[],2,FALSE)*Paramètres!$M$4)</f>
        <v>0</v>
      </c>
      <c r="K114" s="41"/>
      <c r="L114" s="88">
        <f>IF(ISBLANK(K114),,VLOOKUP(K114,Classement_points[],2,FALSE)*Paramètres!$M$5)</f>
        <v>0</v>
      </c>
      <c r="M114" s="42"/>
      <c r="N114" s="88">
        <f>IF(ISBLANK(M114),,VLOOKUP(M114,Classement_points[],2,FALSE)*Paramètres!$M$6)</f>
        <v>0</v>
      </c>
      <c r="O114" s="89">
        <f t="shared" si="3"/>
        <v>44</v>
      </c>
      <c r="P114" s="90">
        <f>COUNTA(Tableau5[[#This Row],[Points]],Tableau5[[#This Row],[Clt2]],Tableau5[[#This Row],[Clt4]],Tableau5[[#This Row],[Clt6]])</f>
        <v>1</v>
      </c>
    </row>
    <row r="115" spans="1:16" x14ac:dyDescent="0.35">
      <c r="A115" s="91">
        <f t="shared" si="2"/>
        <v>111</v>
      </c>
      <c r="B115" s="37" t="s">
        <v>3566</v>
      </c>
      <c r="C115" s="37" t="s">
        <v>3567</v>
      </c>
      <c r="D115" s="37" t="s">
        <v>3460</v>
      </c>
      <c r="E115" s="37" t="s">
        <v>2912</v>
      </c>
      <c r="F115" s="52" t="s">
        <v>2957</v>
      </c>
      <c r="G115" s="92">
        <f>IF(ISBLANK(Tableau5[[#This Row],[Points]]),"",RANK(Tableau5[[#This Row],[Points]],H:H))</f>
        <v>105</v>
      </c>
      <c r="H115" s="37">
        <v>43</v>
      </c>
      <c r="I115" s="42"/>
      <c r="J115" s="88">
        <f>IF(ISBLANK(I115),,VLOOKUP(I115,Classement_points[],2,FALSE)*Paramètres!$M$4)</f>
        <v>0</v>
      </c>
      <c r="K115" s="41"/>
      <c r="L115" s="88">
        <f>IF(ISBLANK(K115),,VLOOKUP(K115,Classement_points[],2,FALSE)*Paramètres!$M$5)</f>
        <v>0</v>
      </c>
      <c r="M115" s="42"/>
      <c r="N115" s="88">
        <f>IF(ISBLANK(M115),,VLOOKUP(M115,Classement_points[],2,FALSE)*Paramètres!$M$6)</f>
        <v>0</v>
      </c>
      <c r="O115" s="89">
        <f t="shared" si="3"/>
        <v>43</v>
      </c>
      <c r="P115" s="90">
        <f>COUNTA(Tableau5[[#This Row],[Points]],Tableau5[[#This Row],[Clt2]],Tableau5[[#This Row],[Clt4]],Tableau5[[#This Row],[Clt6]])</f>
        <v>1</v>
      </c>
    </row>
    <row r="116" spans="1:16" x14ac:dyDescent="0.35">
      <c r="A116" s="91">
        <f t="shared" si="2"/>
        <v>111</v>
      </c>
      <c r="B116" s="37" t="s">
        <v>2217</v>
      </c>
      <c r="C116" s="37" t="s">
        <v>73</v>
      </c>
      <c r="D116" s="37" t="s">
        <v>2218</v>
      </c>
      <c r="E116" s="37" t="s">
        <v>709</v>
      </c>
      <c r="F116" s="52" t="s">
        <v>648</v>
      </c>
      <c r="G116" s="92">
        <f>IF(ISBLANK(Tableau5[[#This Row],[Points]]),"",RANK(Tableau5[[#This Row],[Points]],H:H))</f>
        <v>105</v>
      </c>
      <c r="H116" s="37">
        <v>43</v>
      </c>
      <c r="I116" s="42"/>
      <c r="J116" s="88">
        <f>IF(ISBLANK(I116),,VLOOKUP(I116,Classement_points[],2,FALSE)*Paramètres!$M$4)</f>
        <v>0</v>
      </c>
      <c r="K116" s="41"/>
      <c r="L116" s="88">
        <f>IF(ISBLANK(K116),,VLOOKUP(K116,Classement_points[],2,FALSE)*Paramètres!$M$5)</f>
        <v>0</v>
      </c>
      <c r="M116" s="42"/>
      <c r="N116" s="88">
        <f>IF(ISBLANK(M116),,VLOOKUP(M116,Classement_points[],2,FALSE)*Paramètres!$M$6)</f>
        <v>0</v>
      </c>
      <c r="O116" s="89">
        <f t="shared" si="3"/>
        <v>43</v>
      </c>
      <c r="P116" s="90">
        <f>COUNTA(Tableau5[[#This Row],[Points]],Tableau5[[#This Row],[Clt2]],Tableau5[[#This Row],[Clt4]],Tableau5[[#This Row],[Clt6]])</f>
        <v>1</v>
      </c>
    </row>
    <row r="117" spans="1:16" x14ac:dyDescent="0.35">
      <c r="A117" s="91">
        <f t="shared" si="2"/>
        <v>113</v>
      </c>
      <c r="B117" s="37" t="s">
        <v>3508</v>
      </c>
      <c r="C117" s="37" t="s">
        <v>3509</v>
      </c>
      <c r="D117" s="37" t="s">
        <v>3510</v>
      </c>
      <c r="E117" s="37" t="s">
        <v>2945</v>
      </c>
      <c r="F117" s="52" t="s">
        <v>2957</v>
      </c>
      <c r="G117" s="92">
        <f>IF(ISBLANK(Tableau5[[#This Row],[Points]]),"",RANK(Tableau5[[#This Row],[Points]],H:H))</f>
        <v>107</v>
      </c>
      <c r="H117" s="37">
        <v>37</v>
      </c>
      <c r="I117" s="42"/>
      <c r="J117" s="88">
        <f>IF(ISBLANK(I117),,VLOOKUP(I117,Classement_points[],2,FALSE)*Paramètres!$M$4)</f>
        <v>0</v>
      </c>
      <c r="K117" s="41"/>
      <c r="L117" s="88">
        <f>IF(ISBLANK(K117),,VLOOKUP(K117,Classement_points[],2,FALSE)*Paramètres!$M$5)</f>
        <v>0</v>
      </c>
      <c r="M117" s="42"/>
      <c r="N117" s="88">
        <f>IF(ISBLANK(M117),,VLOOKUP(M117,Classement_points[],2,FALSE)*Paramètres!$M$6)</f>
        <v>0</v>
      </c>
      <c r="O117" s="89">
        <f t="shared" si="3"/>
        <v>37</v>
      </c>
      <c r="P117" s="90">
        <f>COUNTA(Tableau5[[#This Row],[Points]],Tableau5[[#This Row],[Clt2]],Tableau5[[#This Row],[Clt4]],Tableau5[[#This Row],[Clt6]])</f>
        <v>1</v>
      </c>
    </row>
    <row r="118" spans="1:16" x14ac:dyDescent="0.35">
      <c r="A118" s="91">
        <f t="shared" si="2"/>
        <v>114</v>
      </c>
      <c r="B118" s="37" t="s">
        <v>2172</v>
      </c>
      <c r="C118" s="37" t="s">
        <v>2173</v>
      </c>
      <c r="D118" s="37" t="s">
        <v>2174</v>
      </c>
      <c r="E118" s="37" t="s">
        <v>671</v>
      </c>
      <c r="F118" s="52" t="s">
        <v>648</v>
      </c>
      <c r="G118" s="92" t="str">
        <f>IF(ISBLANK(Tableau5[[#This Row],[Points]]),"",RANK(Tableau5[[#This Row],[Points]],H:H))</f>
        <v/>
      </c>
      <c r="H118" s="37"/>
      <c r="I118" s="42">
        <v>45</v>
      </c>
      <c r="J118" s="88">
        <f>IF(ISBLANK(I118),,VLOOKUP(I118,Classement_points[],2,FALSE)*Paramètres!$M$4)</f>
        <v>15</v>
      </c>
      <c r="K118" s="41">
        <v>50</v>
      </c>
      <c r="L118" s="88">
        <f>IF(ISBLANK(K118),,VLOOKUP(K118,Classement_points[],2,FALSE)*Paramètres!$M$5)</f>
        <v>20</v>
      </c>
      <c r="M118" s="42"/>
      <c r="N118" s="88">
        <f>IF(ISBLANK(M118),,VLOOKUP(M118,Classement_points[],2,FALSE)*Paramètres!$M$6)</f>
        <v>0</v>
      </c>
      <c r="O118" s="89">
        <f t="shared" si="3"/>
        <v>35</v>
      </c>
      <c r="P118" s="90">
        <f>COUNTA(Tableau5[[#This Row],[Points]],Tableau5[[#This Row],[Clt2]],Tableau5[[#This Row],[Clt4]],Tableau5[[#This Row],[Clt6]])</f>
        <v>2</v>
      </c>
    </row>
    <row r="119" spans="1:16" x14ac:dyDescent="0.35">
      <c r="A119" s="91">
        <f t="shared" si="2"/>
        <v>115</v>
      </c>
      <c r="B119" s="37" t="s">
        <v>2213</v>
      </c>
      <c r="C119" s="37" t="s">
        <v>427</v>
      </c>
      <c r="D119" s="37" t="s">
        <v>2212</v>
      </c>
      <c r="E119" s="37" t="s">
        <v>659</v>
      </c>
      <c r="F119" s="52" t="s">
        <v>648</v>
      </c>
      <c r="G119" s="92">
        <f>IF(ISBLANK(Tableau5[[#This Row],[Points]]),"",RANK(Tableau5[[#This Row],[Points]],H:H))</f>
        <v>108</v>
      </c>
      <c r="H119" s="37">
        <v>34</v>
      </c>
      <c r="I119" s="42"/>
      <c r="J119" s="88">
        <f>IF(ISBLANK(I119),,VLOOKUP(I119,Classement_points[],2,FALSE)*Paramètres!$M$4)</f>
        <v>0</v>
      </c>
      <c r="K119" s="41"/>
      <c r="L119" s="88">
        <f>IF(ISBLANK(K119),,VLOOKUP(K119,Classement_points[],2,FALSE)*Paramètres!$M$5)</f>
        <v>0</v>
      </c>
      <c r="M119" s="42"/>
      <c r="N119" s="88">
        <f>IF(ISBLANK(M119),,VLOOKUP(M119,Classement_points[],2,FALSE)*Paramètres!$M$6)</f>
        <v>0</v>
      </c>
      <c r="O119" s="89">
        <f t="shared" si="3"/>
        <v>34</v>
      </c>
      <c r="P119" s="90">
        <f>COUNTA(Tableau5[[#This Row],[Points]],Tableau5[[#This Row],[Clt2]],Tableau5[[#This Row],[Clt4]],Tableau5[[#This Row],[Clt6]])</f>
        <v>1</v>
      </c>
    </row>
    <row r="120" spans="1:16" x14ac:dyDescent="0.35">
      <c r="A120" s="91">
        <f t="shared" si="2"/>
        <v>116</v>
      </c>
      <c r="B120" s="54" t="s">
        <v>1097</v>
      </c>
      <c r="C120" s="54" t="s">
        <v>737</v>
      </c>
      <c r="D120" s="54" t="s">
        <v>315</v>
      </c>
      <c r="E120" s="54" t="s">
        <v>380</v>
      </c>
      <c r="F120" s="54" t="s">
        <v>714</v>
      </c>
      <c r="G120" s="92">
        <f>IF(ISBLANK(Tableau5[[#This Row],[Points]]),"",RANK(Tableau5[[#This Row],[Points]],H:H))</f>
        <v>109</v>
      </c>
      <c r="H120" s="37">
        <v>15</v>
      </c>
      <c r="I120" s="42"/>
      <c r="J120" s="88">
        <f>IF(ISBLANK(I120),,VLOOKUP(I120,Classement_points[],2,FALSE)*Paramètres!$M$4)</f>
        <v>0</v>
      </c>
      <c r="K120" s="41"/>
      <c r="L120" s="88">
        <f>IF(ISBLANK(K120),,VLOOKUP(K120,Classement_points[],2,FALSE)*Paramètres!$M$5)</f>
        <v>0</v>
      </c>
      <c r="M120" s="42"/>
      <c r="N120" s="88">
        <f>IF(ISBLANK(M120),,VLOOKUP(M120,Classement_points[],2,FALSE)*Paramètres!$M$6)</f>
        <v>0</v>
      </c>
      <c r="O120" s="89">
        <f t="shared" si="3"/>
        <v>15</v>
      </c>
      <c r="P120" s="90">
        <f>COUNTA(Tableau5[[#This Row],[Points]],Tableau5[[#This Row],[Clt2]],Tableau5[[#This Row],[Clt4]],Tableau5[[#This Row],[Clt6]])</f>
        <v>1</v>
      </c>
    </row>
    <row r="121" spans="1:16" x14ac:dyDescent="0.35">
      <c r="A121" s="91">
        <f t="shared" si="2"/>
        <v>116</v>
      </c>
      <c r="B121" s="37" t="s">
        <v>3554</v>
      </c>
      <c r="C121" s="37" t="s">
        <v>221</v>
      </c>
      <c r="D121" s="37" t="s">
        <v>3555</v>
      </c>
      <c r="E121" s="37" t="s">
        <v>2919</v>
      </c>
      <c r="F121" s="52" t="s">
        <v>2957</v>
      </c>
      <c r="G121" s="92" t="str">
        <f>IF(ISBLANK(Tableau5[[#This Row],[Points]]),"",RANK(Tableau5[[#This Row],[Points]],H:H))</f>
        <v/>
      </c>
      <c r="H121" s="37"/>
      <c r="I121" s="42">
        <v>50</v>
      </c>
      <c r="J121" s="88">
        <f>IF(ISBLANK(I121),,VLOOKUP(I121,Classement_points[],2,FALSE)*Paramètres!$M$4)</f>
        <v>15</v>
      </c>
      <c r="K121" s="41"/>
      <c r="L121" s="88">
        <f>IF(ISBLANK(K121),,VLOOKUP(K121,Classement_points[],2,FALSE)*Paramètres!$M$5)</f>
        <v>0</v>
      </c>
      <c r="M121" s="42"/>
      <c r="N121" s="88">
        <f>IF(ISBLANK(M121),,VLOOKUP(M121,Classement_points[],2,FALSE)*Paramètres!$M$6)</f>
        <v>0</v>
      </c>
      <c r="O121" s="89">
        <f t="shared" si="3"/>
        <v>15</v>
      </c>
      <c r="P121" s="90">
        <f>COUNTA(Tableau5[[#This Row],[Points]],Tableau5[[#This Row],[Clt2]],Tableau5[[#This Row],[Clt4]],Tableau5[[#This Row],[Clt6]])</f>
        <v>1</v>
      </c>
    </row>
    <row r="122" spans="1:16" x14ac:dyDescent="0.35">
      <c r="A122" s="91">
        <f t="shared" si="2"/>
        <v>116</v>
      </c>
      <c r="B122" s="37" t="s">
        <v>2158</v>
      </c>
      <c r="C122" s="37" t="s">
        <v>2159</v>
      </c>
      <c r="D122" s="37" t="s">
        <v>1765</v>
      </c>
      <c r="E122" s="37" t="s">
        <v>705</v>
      </c>
      <c r="F122" s="52" t="s">
        <v>648</v>
      </c>
      <c r="G122" s="92" t="str">
        <f>IF(ISBLANK(Tableau5[[#This Row],[Points]]),"",RANK(Tableau5[[#This Row],[Points]],H:H))</f>
        <v/>
      </c>
      <c r="H122" s="37"/>
      <c r="I122" s="42">
        <v>58</v>
      </c>
      <c r="J122" s="88">
        <f>IF(ISBLANK(I122),,VLOOKUP(I122,Classement_points[],2,FALSE)*Paramètres!$M$4)</f>
        <v>15</v>
      </c>
      <c r="K122" s="41"/>
      <c r="L122" s="88">
        <f>IF(ISBLANK(K122),,VLOOKUP(K122,Classement_points[],2,FALSE)*Paramètres!$M$5)</f>
        <v>0</v>
      </c>
      <c r="M122" s="42"/>
      <c r="N122" s="88">
        <f>IF(ISBLANK(M122),,VLOOKUP(M122,Classement_points[],2,FALSE)*Paramètres!$M$6)</f>
        <v>0</v>
      </c>
      <c r="O122" s="89">
        <f t="shared" si="3"/>
        <v>15</v>
      </c>
      <c r="P122" s="90">
        <f>COUNTA(Tableau5[[#This Row],[Points]],Tableau5[[#This Row],[Clt2]],Tableau5[[#This Row],[Clt4]],Tableau5[[#This Row],[Clt6]])</f>
        <v>1</v>
      </c>
    </row>
    <row r="123" spans="1:16" x14ac:dyDescent="0.35">
      <c r="A123" s="91">
        <f t="shared" si="2"/>
        <v>116</v>
      </c>
      <c r="B123" s="37" t="s">
        <v>3519</v>
      </c>
      <c r="C123" s="37" t="s">
        <v>89</v>
      </c>
      <c r="D123" s="37" t="s">
        <v>3520</v>
      </c>
      <c r="E123" s="37" t="s">
        <v>2921</v>
      </c>
      <c r="F123" s="52" t="s">
        <v>2957</v>
      </c>
      <c r="G123" s="92" t="str">
        <f>IF(ISBLANK(Tableau5[[#This Row],[Points]]),"",RANK(Tableau5[[#This Row],[Points]],H:H))</f>
        <v/>
      </c>
      <c r="H123" s="37"/>
      <c r="I123" s="42">
        <v>36</v>
      </c>
      <c r="J123" s="88">
        <f>IF(ISBLANK(I123),,VLOOKUP(I123,Classement_points[],2,FALSE)*Paramètres!$M$4)</f>
        <v>15</v>
      </c>
      <c r="K123" s="41"/>
      <c r="L123" s="88">
        <f>IF(ISBLANK(K123),,VLOOKUP(K123,Classement_points[],2,FALSE)*Paramètres!$M$5)</f>
        <v>0</v>
      </c>
      <c r="M123" s="42"/>
      <c r="N123" s="88">
        <f>IF(ISBLANK(M123),,VLOOKUP(M123,Classement_points[],2,FALSE)*Paramètres!$M$6)</f>
        <v>0</v>
      </c>
      <c r="O123" s="89">
        <f t="shared" si="3"/>
        <v>15</v>
      </c>
      <c r="P123" s="90">
        <f>COUNTA(Tableau5[[#This Row],[Points]],Tableau5[[#This Row],[Clt2]],Tableau5[[#This Row],[Clt4]],Tableau5[[#This Row],[Clt6]])</f>
        <v>1</v>
      </c>
    </row>
    <row r="124" spans="1:16" x14ac:dyDescent="0.35">
      <c r="A124" s="91">
        <f t="shared" si="2"/>
        <v>120</v>
      </c>
      <c r="B124" s="54" t="s">
        <v>572</v>
      </c>
      <c r="C124" s="54" t="s">
        <v>264</v>
      </c>
      <c r="D124" s="54" t="s">
        <v>573</v>
      </c>
      <c r="E124" s="54" t="s">
        <v>14</v>
      </c>
      <c r="F124" s="54" t="s">
        <v>714</v>
      </c>
      <c r="G124" s="92">
        <f>IF(ISBLANK(Tableau5[[#This Row],[Points]]),"",RANK(Tableau5[[#This Row],[Points]],H:H))</f>
        <v>110</v>
      </c>
      <c r="H124" s="37">
        <v>11</v>
      </c>
      <c r="I124" s="42"/>
      <c r="J124" s="88">
        <f>IF(ISBLANK(I124),,VLOOKUP(I124,Classement_points[],2,FALSE)*Paramètres!$M$4)</f>
        <v>0</v>
      </c>
      <c r="K124" s="41"/>
      <c r="L124" s="88">
        <f>IF(ISBLANK(K124),,VLOOKUP(K124,Classement_points[],2,FALSE)*Paramètres!$M$5)</f>
        <v>0</v>
      </c>
      <c r="M124" s="42"/>
      <c r="N124" s="88">
        <f>IF(ISBLANK(M124),,VLOOKUP(M124,Classement_points[],2,FALSE)*Paramètres!$M$6)</f>
        <v>0</v>
      </c>
      <c r="O124" s="89">
        <f t="shared" si="3"/>
        <v>11</v>
      </c>
      <c r="P124" s="90">
        <f>COUNTA(Tableau5[[#This Row],[Points]],Tableau5[[#This Row],[Clt2]],Tableau5[[#This Row],[Clt4]],Tableau5[[#This Row],[Clt6]])</f>
        <v>1</v>
      </c>
    </row>
    <row r="125" spans="1:16" x14ac:dyDescent="0.35">
      <c r="A125" s="91">
        <f t="shared" si="2"/>
        <v>121</v>
      </c>
      <c r="B125" s="37" t="s">
        <v>2077</v>
      </c>
      <c r="C125" s="37" t="s">
        <v>22</v>
      </c>
      <c r="D125" s="37" t="s">
        <v>2078</v>
      </c>
      <c r="E125" s="37" t="s">
        <v>653</v>
      </c>
      <c r="F125" s="52" t="s">
        <v>648</v>
      </c>
      <c r="G125" s="92" t="str">
        <f>IF(ISBLANK(Tableau5[[#This Row],[Points]]),"",RANK(Tableau5[[#This Row],[Points]],H:H))</f>
        <v/>
      </c>
      <c r="H125" s="37"/>
      <c r="I125" s="42"/>
      <c r="J125" s="88">
        <f>IF(ISBLANK(I125),,VLOOKUP(I125,Classement_points[],2,FALSE)*Paramètres!$M$4)</f>
        <v>0</v>
      </c>
      <c r="K125" s="41"/>
      <c r="L125" s="88">
        <f>IF(ISBLANK(K125),,VLOOKUP(K125,Classement_points[],2,FALSE)*Paramètres!$M$5)</f>
        <v>0</v>
      </c>
      <c r="M125" s="42"/>
      <c r="N125" s="88">
        <f>IF(ISBLANK(M125),,VLOOKUP(M125,Classement_points[],2,FALSE)*Paramètres!$M$6)</f>
        <v>0</v>
      </c>
      <c r="O125" s="89">
        <f t="shared" si="3"/>
        <v>0</v>
      </c>
      <c r="P125" s="90">
        <f>COUNTA(Tableau5[[#This Row],[Points]],Tableau5[[#This Row],[Clt2]],Tableau5[[#This Row],[Clt4]],Tableau5[[#This Row],[Clt6]])</f>
        <v>0</v>
      </c>
    </row>
    <row r="126" spans="1:16" x14ac:dyDescent="0.35">
      <c r="A126" s="91">
        <f t="shared" si="2"/>
        <v>121</v>
      </c>
      <c r="B126" s="37" t="s">
        <v>4479</v>
      </c>
      <c r="C126" s="37" t="s">
        <v>1921</v>
      </c>
      <c r="D126" s="37" t="s">
        <v>3938</v>
      </c>
      <c r="E126" s="37" t="s">
        <v>3956</v>
      </c>
      <c r="F126" s="52" t="s">
        <v>2956</v>
      </c>
      <c r="G126" s="92" t="str">
        <f>IF(ISBLANK(Tableau5[[#This Row],[Points]]),"",RANK(Tableau5[[#This Row],[Points]],H:H))</f>
        <v/>
      </c>
      <c r="H126" s="37"/>
      <c r="I126" s="42"/>
      <c r="J126" s="88">
        <f>IF(ISBLANK(I126),,VLOOKUP(I126,Classement_points[],2,FALSE)*Paramètres!$M$4)</f>
        <v>0</v>
      </c>
      <c r="K126" s="41"/>
      <c r="L126" s="88">
        <f>IF(ISBLANK(K126),,VLOOKUP(K126,Classement_points[],2,FALSE)*Paramètres!$M$5)</f>
        <v>0</v>
      </c>
      <c r="M126" s="42"/>
      <c r="N126" s="88">
        <f>IF(ISBLANK(M126),,VLOOKUP(M126,Classement_points[],2,FALSE)*Paramètres!$M$6)</f>
        <v>0</v>
      </c>
      <c r="O126" s="89">
        <f t="shared" si="3"/>
        <v>0</v>
      </c>
      <c r="P126" s="90">
        <f>COUNTA(Tableau5[[#This Row],[Points]],Tableau5[[#This Row],[Clt2]],Tableau5[[#This Row],[Clt4]],Tableau5[[#This Row],[Clt6]])</f>
        <v>0</v>
      </c>
    </row>
    <row r="127" spans="1:16" x14ac:dyDescent="0.35">
      <c r="A127" s="91">
        <f t="shared" si="2"/>
        <v>121</v>
      </c>
      <c r="B127" s="37" t="s">
        <v>4485</v>
      </c>
      <c r="C127" s="37" t="s">
        <v>4486</v>
      </c>
      <c r="D127" s="37" t="s">
        <v>4049</v>
      </c>
      <c r="E127" s="37" t="s">
        <v>4050</v>
      </c>
      <c r="F127" s="52" t="s">
        <v>2956</v>
      </c>
      <c r="G127" s="92" t="str">
        <f>IF(ISBLANK(Tableau5[[#This Row],[Points]]),"",RANK(Tableau5[[#This Row],[Points]],H:H))</f>
        <v/>
      </c>
      <c r="H127" s="37"/>
      <c r="I127" s="42"/>
      <c r="J127" s="88">
        <f>IF(ISBLANK(I127),,VLOOKUP(I127,Classement_points[],2,FALSE)*Paramètres!$M$4)</f>
        <v>0</v>
      </c>
      <c r="K127" s="41"/>
      <c r="L127" s="88">
        <f>IF(ISBLANK(K127),,VLOOKUP(K127,Classement_points[],2,FALSE)*Paramètres!$M$5)</f>
        <v>0</v>
      </c>
      <c r="M127" s="42"/>
      <c r="N127" s="88">
        <f>IF(ISBLANK(M127),,VLOOKUP(M127,Classement_points[],2,FALSE)*Paramètres!$M$6)</f>
        <v>0</v>
      </c>
      <c r="O127" s="89">
        <f t="shared" si="3"/>
        <v>0</v>
      </c>
      <c r="P127" s="90">
        <f>COUNTA(Tableau5[[#This Row],[Points]],Tableau5[[#This Row],[Clt2]],Tableau5[[#This Row],[Clt4]],Tableau5[[#This Row],[Clt6]])</f>
        <v>0</v>
      </c>
    </row>
    <row r="128" spans="1:16" x14ac:dyDescent="0.35">
      <c r="A128" s="91">
        <f t="shared" si="2"/>
        <v>121</v>
      </c>
      <c r="B128" s="37" t="s">
        <v>2079</v>
      </c>
      <c r="C128" s="37" t="s">
        <v>2080</v>
      </c>
      <c r="D128" s="37" t="s">
        <v>2081</v>
      </c>
      <c r="E128" s="37" t="s">
        <v>709</v>
      </c>
      <c r="F128" s="52" t="s">
        <v>648</v>
      </c>
      <c r="G128" s="92" t="str">
        <f>IF(ISBLANK(Tableau5[[#This Row],[Points]]),"",RANK(Tableau5[[#This Row],[Points]],H:H))</f>
        <v/>
      </c>
      <c r="H128" s="37"/>
      <c r="I128" s="42"/>
      <c r="J128" s="88">
        <f>IF(ISBLANK(I128),,VLOOKUP(I128,Classement_points[],2,FALSE)*Paramètres!$M$4)</f>
        <v>0</v>
      </c>
      <c r="K128" s="41"/>
      <c r="L128" s="88">
        <f>IF(ISBLANK(K128),,VLOOKUP(K128,Classement_points[],2,FALSE)*Paramètres!$M$5)</f>
        <v>0</v>
      </c>
      <c r="M128" s="42"/>
      <c r="N128" s="88">
        <f>IF(ISBLANK(M128),,VLOOKUP(M128,Classement_points[],2,FALSE)*Paramètres!$M$6)</f>
        <v>0</v>
      </c>
      <c r="O128" s="89">
        <f t="shared" si="3"/>
        <v>0</v>
      </c>
      <c r="P128" s="90">
        <f>COUNTA(Tableau5[[#This Row],[Points]],Tableau5[[#This Row],[Clt2]],Tableau5[[#This Row],[Clt4]],Tableau5[[#This Row],[Clt6]])</f>
        <v>0</v>
      </c>
    </row>
    <row r="129" spans="1:16" x14ac:dyDescent="0.35">
      <c r="A129" s="91">
        <f t="shared" si="2"/>
        <v>121</v>
      </c>
      <c r="B129" s="54" t="s">
        <v>1080</v>
      </c>
      <c r="C129" s="54" t="s">
        <v>1081</v>
      </c>
      <c r="D129" s="54" t="s">
        <v>163</v>
      </c>
      <c r="E129" s="54" t="s">
        <v>161</v>
      </c>
      <c r="F129" s="54" t="s">
        <v>714</v>
      </c>
      <c r="G129" s="92" t="str">
        <f>IF(ISBLANK(Tableau5[[#This Row],[Points]]),"",RANK(Tableau5[[#This Row],[Points]],H:H))</f>
        <v/>
      </c>
      <c r="H129" s="37"/>
      <c r="I129" s="42"/>
      <c r="J129" s="88">
        <f>IF(ISBLANK(I129),,VLOOKUP(I129,Classement_points[],2,FALSE)*Paramètres!$M$4)</f>
        <v>0</v>
      </c>
      <c r="K129" s="41"/>
      <c r="L129" s="88">
        <f>IF(ISBLANK(K129),,VLOOKUP(K129,Classement_points[],2,FALSE)*Paramètres!$M$5)</f>
        <v>0</v>
      </c>
      <c r="M129" s="42"/>
      <c r="N129" s="88">
        <f>IF(ISBLANK(M129),,VLOOKUP(M129,Classement_points[],2,FALSE)*Paramètres!$M$6)</f>
        <v>0</v>
      </c>
      <c r="O129" s="89">
        <f t="shared" si="3"/>
        <v>0</v>
      </c>
      <c r="P129" s="90">
        <f>COUNTA(Tableau5[[#This Row],[Points]],Tableau5[[#This Row],[Clt2]],Tableau5[[#This Row],[Clt4]],Tableau5[[#This Row],[Clt6]])</f>
        <v>0</v>
      </c>
    </row>
    <row r="130" spans="1:16" x14ac:dyDescent="0.35">
      <c r="A130" s="91">
        <f t="shared" si="2"/>
        <v>121</v>
      </c>
      <c r="B130" s="37" t="s">
        <v>3504</v>
      </c>
      <c r="C130" s="37" t="s">
        <v>3505</v>
      </c>
      <c r="D130" s="37" t="s">
        <v>2515</v>
      </c>
      <c r="E130" s="37" t="s">
        <v>2949</v>
      </c>
      <c r="F130" s="52" t="s">
        <v>2957</v>
      </c>
      <c r="G130" s="92" t="str">
        <f>IF(ISBLANK(Tableau5[[#This Row],[Points]]),"",RANK(Tableau5[[#This Row],[Points]],H:H))</f>
        <v/>
      </c>
      <c r="H130" s="37"/>
      <c r="I130" s="42"/>
      <c r="J130" s="88">
        <f>IF(ISBLANK(I130),,VLOOKUP(I130,Classement_points[],2,FALSE)*Paramètres!$M$4)</f>
        <v>0</v>
      </c>
      <c r="K130" s="41"/>
      <c r="L130" s="88">
        <f>IF(ISBLANK(K130),,VLOOKUP(K130,Classement_points[],2,FALSE)*Paramètres!$M$5)</f>
        <v>0</v>
      </c>
      <c r="M130" s="42"/>
      <c r="N130" s="88">
        <f>IF(ISBLANK(M130),,VLOOKUP(M130,Classement_points[],2,FALSE)*Paramètres!$M$6)</f>
        <v>0</v>
      </c>
      <c r="O130" s="89">
        <f t="shared" si="3"/>
        <v>0</v>
      </c>
      <c r="P130" s="90">
        <f>COUNTA(Tableau5[[#This Row],[Points]],Tableau5[[#This Row],[Clt2]],Tableau5[[#This Row],[Clt4]],Tableau5[[#This Row],[Clt6]])</f>
        <v>0</v>
      </c>
    </row>
    <row r="131" spans="1:16" x14ac:dyDescent="0.35">
      <c r="A131" s="91">
        <f t="shared" si="2"/>
        <v>121</v>
      </c>
      <c r="B131" s="37" t="s">
        <v>4487</v>
      </c>
      <c r="C131" s="37" t="s">
        <v>4488</v>
      </c>
      <c r="D131" s="37" t="s">
        <v>4489</v>
      </c>
      <c r="E131" s="37" t="s">
        <v>3998</v>
      </c>
      <c r="F131" s="52" t="s">
        <v>2956</v>
      </c>
      <c r="G131" s="92" t="str">
        <f>IF(ISBLANK(Tableau5[[#This Row],[Points]]),"",RANK(Tableau5[[#This Row],[Points]],H:H))</f>
        <v/>
      </c>
      <c r="H131" s="37"/>
      <c r="I131" s="42"/>
      <c r="J131" s="88">
        <f>IF(ISBLANK(I131),,VLOOKUP(I131,Classement_points[],2,FALSE)*Paramètres!$M$4)</f>
        <v>0</v>
      </c>
      <c r="K131" s="41"/>
      <c r="L131" s="88">
        <f>IF(ISBLANK(K131),,VLOOKUP(K131,Classement_points[],2,FALSE)*Paramètres!$M$5)</f>
        <v>0</v>
      </c>
      <c r="M131" s="42"/>
      <c r="N131" s="88">
        <f>IF(ISBLANK(M131),,VLOOKUP(M131,Classement_points[],2,FALSE)*Paramètres!$M$6)</f>
        <v>0</v>
      </c>
      <c r="O131" s="89">
        <f t="shared" si="3"/>
        <v>0</v>
      </c>
      <c r="P131" s="90">
        <f>COUNTA(Tableau5[[#This Row],[Points]],Tableau5[[#This Row],[Clt2]],Tableau5[[#This Row],[Clt4]],Tableau5[[#This Row],[Clt6]])</f>
        <v>0</v>
      </c>
    </row>
    <row r="132" spans="1:16" x14ac:dyDescent="0.35">
      <c r="A132" s="91">
        <f t="shared" si="2"/>
        <v>121</v>
      </c>
      <c r="B132" s="54" t="s">
        <v>1089</v>
      </c>
      <c r="C132" s="54" t="s">
        <v>98</v>
      </c>
      <c r="D132" s="54" t="s">
        <v>440</v>
      </c>
      <c r="E132" s="54" t="s">
        <v>17</v>
      </c>
      <c r="F132" s="54" t="s">
        <v>714</v>
      </c>
      <c r="G132" s="92" t="str">
        <f>IF(ISBLANK(Tableau5[[#This Row],[Points]]),"",RANK(Tableau5[[#This Row],[Points]],H:H))</f>
        <v/>
      </c>
      <c r="H132" s="37"/>
      <c r="I132" s="42"/>
      <c r="J132" s="88">
        <f>IF(ISBLANK(I132),,VLOOKUP(I132,Classement_points[],2,FALSE)*Paramètres!$M$4)</f>
        <v>0</v>
      </c>
      <c r="K132" s="41"/>
      <c r="L132" s="88">
        <f>IF(ISBLANK(K132),,VLOOKUP(K132,Classement_points[],2,FALSE)*Paramètres!$M$5)</f>
        <v>0</v>
      </c>
      <c r="M132" s="42"/>
      <c r="N132" s="88">
        <f>IF(ISBLANK(M132),,VLOOKUP(M132,Classement_points[],2,FALSE)*Paramètres!$M$6)</f>
        <v>0</v>
      </c>
      <c r="O132" s="89">
        <f t="shared" si="3"/>
        <v>0</v>
      </c>
      <c r="P132" s="90">
        <f>COUNTA(Tableau5[[#This Row],[Points]],Tableau5[[#This Row],[Clt2]],Tableau5[[#This Row],[Clt4]],Tableau5[[#This Row],[Clt6]])</f>
        <v>0</v>
      </c>
    </row>
    <row r="133" spans="1:16" x14ac:dyDescent="0.35">
      <c r="A133" s="91">
        <f t="shared" ref="A133:A196" si="4">RANK(O133,O:O)</f>
        <v>121</v>
      </c>
      <c r="B133" s="37" t="s">
        <v>2091</v>
      </c>
      <c r="C133" s="37" t="s">
        <v>2092</v>
      </c>
      <c r="D133" s="37" t="s">
        <v>2093</v>
      </c>
      <c r="E133" s="37" t="s">
        <v>694</v>
      </c>
      <c r="F133" s="52" t="s">
        <v>648</v>
      </c>
      <c r="G133" s="92" t="str">
        <f>IF(ISBLANK(Tableau5[[#This Row],[Points]]),"",RANK(Tableau5[[#This Row],[Points]],H:H))</f>
        <v/>
      </c>
      <c r="H133" s="37"/>
      <c r="I133" s="42"/>
      <c r="J133" s="88">
        <f>IF(ISBLANK(I133),,VLOOKUP(I133,Classement_points[],2,FALSE)*Paramètres!$M$4)</f>
        <v>0</v>
      </c>
      <c r="K133" s="41"/>
      <c r="L133" s="88">
        <f>IF(ISBLANK(K133),,VLOOKUP(K133,Classement_points[],2,FALSE)*Paramètres!$M$5)</f>
        <v>0</v>
      </c>
      <c r="M133" s="42"/>
      <c r="N133" s="88">
        <f>IF(ISBLANK(M133),,VLOOKUP(M133,Classement_points[],2,FALSE)*Paramètres!$M$6)</f>
        <v>0</v>
      </c>
      <c r="O133" s="89">
        <f t="shared" ref="O133:O196" si="5">H133+J133+L133+N133</f>
        <v>0</v>
      </c>
      <c r="P133" s="90">
        <f>COUNTA(Tableau5[[#This Row],[Points]],Tableau5[[#This Row],[Clt2]],Tableau5[[#This Row],[Clt4]],Tableau5[[#This Row],[Clt6]])</f>
        <v>0</v>
      </c>
    </row>
    <row r="134" spans="1:16" x14ac:dyDescent="0.35">
      <c r="A134" s="91">
        <f t="shared" si="4"/>
        <v>121</v>
      </c>
      <c r="B134" s="54" t="s">
        <v>1075</v>
      </c>
      <c r="C134" s="54" t="s">
        <v>176</v>
      </c>
      <c r="D134" s="54" t="s">
        <v>336</v>
      </c>
      <c r="E134" s="54" t="s">
        <v>17</v>
      </c>
      <c r="F134" s="54" t="s">
        <v>714</v>
      </c>
      <c r="G134" s="92" t="str">
        <f>IF(ISBLANK(Tableau5[[#This Row],[Points]]),"",RANK(Tableau5[[#This Row],[Points]],H:H))</f>
        <v/>
      </c>
      <c r="H134" s="37"/>
      <c r="I134" s="42"/>
      <c r="J134" s="88">
        <f>IF(ISBLANK(I134),,VLOOKUP(I134,Classement_points[],2,FALSE)*Paramètres!$M$4)</f>
        <v>0</v>
      </c>
      <c r="K134" s="41"/>
      <c r="L134" s="88">
        <f>IF(ISBLANK(K134),,VLOOKUP(K134,Classement_points[],2,FALSE)*Paramètres!$M$5)</f>
        <v>0</v>
      </c>
      <c r="M134" s="42"/>
      <c r="N134" s="88">
        <f>IF(ISBLANK(M134),,VLOOKUP(M134,Classement_points[],2,FALSE)*Paramètres!$M$6)</f>
        <v>0</v>
      </c>
      <c r="O134" s="89">
        <f t="shared" si="5"/>
        <v>0</v>
      </c>
      <c r="P134" s="90">
        <f>COUNTA(Tableau5[[#This Row],[Points]],Tableau5[[#This Row],[Clt2]],Tableau5[[#This Row],[Clt4]],Tableau5[[#This Row],[Clt6]])</f>
        <v>0</v>
      </c>
    </row>
    <row r="135" spans="1:16" x14ac:dyDescent="0.35">
      <c r="A135" s="91">
        <f t="shared" si="4"/>
        <v>121</v>
      </c>
      <c r="B135" s="37" t="s">
        <v>4496</v>
      </c>
      <c r="C135" s="37" t="s">
        <v>385</v>
      </c>
      <c r="D135" s="37" t="s">
        <v>4497</v>
      </c>
      <c r="E135" s="37" t="s">
        <v>3933</v>
      </c>
      <c r="F135" s="52" t="s">
        <v>2956</v>
      </c>
      <c r="G135" s="92" t="str">
        <f>IF(ISBLANK(Tableau5[[#This Row],[Points]]),"",RANK(Tableau5[[#This Row],[Points]],H:H))</f>
        <v/>
      </c>
      <c r="H135" s="37"/>
      <c r="I135" s="42"/>
      <c r="J135" s="88">
        <f>IF(ISBLANK(I135),,VLOOKUP(I135,Classement_points[],2,FALSE)*Paramètres!$M$4)</f>
        <v>0</v>
      </c>
      <c r="K135" s="41"/>
      <c r="L135" s="88">
        <f>IF(ISBLANK(K135),,VLOOKUP(K135,Classement_points[],2,FALSE)*Paramètres!$M$5)</f>
        <v>0</v>
      </c>
      <c r="M135" s="42"/>
      <c r="N135" s="88">
        <f>IF(ISBLANK(M135),,VLOOKUP(M135,Classement_points[],2,FALSE)*Paramètres!$M$6)</f>
        <v>0</v>
      </c>
      <c r="O135" s="89">
        <f t="shared" si="5"/>
        <v>0</v>
      </c>
      <c r="P135" s="90">
        <f>COUNTA(Tableau5[[#This Row],[Points]],Tableau5[[#This Row],[Clt2]],Tableau5[[#This Row],[Clt4]],Tableau5[[#This Row],[Clt6]])</f>
        <v>0</v>
      </c>
    </row>
    <row r="136" spans="1:16" x14ac:dyDescent="0.35">
      <c r="A136" s="91">
        <f t="shared" si="4"/>
        <v>121</v>
      </c>
      <c r="B136" s="37" t="s">
        <v>2097</v>
      </c>
      <c r="C136" s="37" t="s">
        <v>2020</v>
      </c>
      <c r="D136" s="37" t="s">
        <v>2098</v>
      </c>
      <c r="E136" s="37" t="s">
        <v>682</v>
      </c>
      <c r="F136" s="52" t="s">
        <v>648</v>
      </c>
      <c r="G136" s="92" t="str">
        <f>IF(ISBLANK(Tableau5[[#This Row],[Points]]),"",RANK(Tableau5[[#This Row],[Points]],H:H))</f>
        <v/>
      </c>
      <c r="H136" s="37"/>
      <c r="I136" s="42"/>
      <c r="J136" s="88">
        <f>IF(ISBLANK(I136),,VLOOKUP(I136,Classement_points[],2,FALSE)*Paramètres!$M$4)</f>
        <v>0</v>
      </c>
      <c r="K136" s="41"/>
      <c r="L136" s="88">
        <f>IF(ISBLANK(K136),,VLOOKUP(K136,Classement_points[],2,FALSE)*Paramètres!$M$5)</f>
        <v>0</v>
      </c>
      <c r="M136" s="42"/>
      <c r="N136" s="88">
        <f>IF(ISBLANK(M136),,VLOOKUP(M136,Classement_points[],2,FALSE)*Paramètres!$M$6)</f>
        <v>0</v>
      </c>
      <c r="O136" s="89">
        <f t="shared" si="5"/>
        <v>0</v>
      </c>
      <c r="P136" s="90">
        <f>COUNTA(Tableau5[[#This Row],[Points]],Tableau5[[#This Row],[Clt2]],Tableau5[[#This Row],[Clt4]],Tableau5[[#This Row],[Clt6]])</f>
        <v>0</v>
      </c>
    </row>
    <row r="137" spans="1:16" x14ac:dyDescent="0.35">
      <c r="A137" s="91">
        <f t="shared" si="4"/>
        <v>121</v>
      </c>
      <c r="B137" s="37" t="s">
        <v>2099</v>
      </c>
      <c r="C137" s="37" t="s">
        <v>2100</v>
      </c>
      <c r="D137" s="37" t="s">
        <v>298</v>
      </c>
      <c r="E137" s="37" t="s">
        <v>679</v>
      </c>
      <c r="F137" s="52" t="s">
        <v>648</v>
      </c>
      <c r="G137" s="92" t="str">
        <f>IF(ISBLANK(Tableau5[[#This Row],[Points]]),"",RANK(Tableau5[[#This Row],[Points]],H:H))</f>
        <v/>
      </c>
      <c r="H137" s="37"/>
      <c r="I137" s="42"/>
      <c r="J137" s="88">
        <f>IF(ISBLANK(I137),,VLOOKUP(I137,Classement_points[],2,FALSE)*Paramètres!$M$4)</f>
        <v>0</v>
      </c>
      <c r="K137" s="41"/>
      <c r="L137" s="88">
        <f>IF(ISBLANK(K137),,VLOOKUP(K137,Classement_points[],2,FALSE)*Paramètres!$M$5)</f>
        <v>0</v>
      </c>
      <c r="M137" s="42"/>
      <c r="N137" s="88">
        <f>IF(ISBLANK(M137),,VLOOKUP(M137,Classement_points[],2,FALSE)*Paramètres!$M$6)</f>
        <v>0</v>
      </c>
      <c r="O137" s="89">
        <f t="shared" si="5"/>
        <v>0</v>
      </c>
      <c r="P137" s="90">
        <f>COUNTA(Tableau5[[#This Row],[Points]],Tableau5[[#This Row],[Clt2]],Tableau5[[#This Row],[Clt4]],Tableau5[[#This Row],[Clt6]])</f>
        <v>0</v>
      </c>
    </row>
    <row r="138" spans="1:16" x14ac:dyDescent="0.35">
      <c r="A138" s="91">
        <f t="shared" si="4"/>
        <v>121</v>
      </c>
      <c r="B138" s="37" t="s">
        <v>2101</v>
      </c>
      <c r="C138" s="37" t="s">
        <v>73</v>
      </c>
      <c r="D138" s="37" t="s">
        <v>2102</v>
      </c>
      <c r="E138" s="37" t="s">
        <v>687</v>
      </c>
      <c r="F138" s="52" t="s">
        <v>648</v>
      </c>
      <c r="G138" s="92" t="str">
        <f>IF(ISBLANK(Tableau5[[#This Row],[Points]]),"",RANK(Tableau5[[#This Row],[Points]],H:H))</f>
        <v/>
      </c>
      <c r="H138" s="37"/>
      <c r="I138" s="42"/>
      <c r="J138" s="88">
        <f>IF(ISBLANK(I138),,VLOOKUP(I138,Classement_points[],2,FALSE)*Paramètres!$M$4)</f>
        <v>0</v>
      </c>
      <c r="K138" s="41"/>
      <c r="L138" s="88">
        <f>IF(ISBLANK(K138),,VLOOKUP(K138,Classement_points[],2,FALSE)*Paramètres!$M$5)</f>
        <v>0</v>
      </c>
      <c r="M138" s="42"/>
      <c r="N138" s="88">
        <f>IF(ISBLANK(M138),,VLOOKUP(M138,Classement_points[],2,FALSE)*Paramètres!$M$6)</f>
        <v>0</v>
      </c>
      <c r="O138" s="89">
        <f t="shared" si="5"/>
        <v>0</v>
      </c>
      <c r="P138" s="90">
        <f>COUNTA(Tableau5[[#This Row],[Points]],Tableau5[[#This Row],[Clt2]],Tableau5[[#This Row],[Clt4]],Tableau5[[#This Row],[Clt6]])</f>
        <v>0</v>
      </c>
    </row>
    <row r="139" spans="1:16" x14ac:dyDescent="0.35">
      <c r="A139" s="91">
        <f t="shared" si="4"/>
        <v>121</v>
      </c>
      <c r="B139" s="37" t="s">
        <v>2103</v>
      </c>
      <c r="C139" s="37" t="s">
        <v>118</v>
      </c>
      <c r="D139" s="37" t="s">
        <v>2104</v>
      </c>
      <c r="E139" s="37" t="s">
        <v>681</v>
      </c>
      <c r="F139" s="52" t="s">
        <v>648</v>
      </c>
      <c r="G139" s="92" t="str">
        <f>IF(ISBLANK(Tableau5[[#This Row],[Points]]),"",RANK(Tableau5[[#This Row],[Points]],H:H))</f>
        <v/>
      </c>
      <c r="H139" s="37"/>
      <c r="I139" s="42"/>
      <c r="J139" s="88">
        <f>IF(ISBLANK(I139),,VLOOKUP(I139,Classement_points[],2,FALSE)*Paramètres!$M$4)</f>
        <v>0</v>
      </c>
      <c r="K139" s="41"/>
      <c r="L139" s="88">
        <f>IF(ISBLANK(K139),,VLOOKUP(K139,Classement_points[],2,FALSE)*Paramètres!$M$5)</f>
        <v>0</v>
      </c>
      <c r="M139" s="42"/>
      <c r="N139" s="88">
        <f>IF(ISBLANK(M139),,VLOOKUP(M139,Classement_points[],2,FALSE)*Paramètres!$M$6)</f>
        <v>0</v>
      </c>
      <c r="O139" s="89">
        <f t="shared" si="5"/>
        <v>0</v>
      </c>
      <c r="P139" s="90">
        <f>COUNTA(Tableau5[[#This Row],[Points]],Tableau5[[#This Row],[Clt2]],Tableau5[[#This Row],[Clt4]],Tableau5[[#This Row],[Clt6]])</f>
        <v>0</v>
      </c>
    </row>
    <row r="140" spans="1:16" x14ac:dyDescent="0.35">
      <c r="A140" s="91">
        <f t="shared" si="4"/>
        <v>121</v>
      </c>
      <c r="B140" s="37" t="s">
        <v>2105</v>
      </c>
      <c r="C140" s="37" t="s">
        <v>737</v>
      </c>
      <c r="D140" s="37" t="s">
        <v>2106</v>
      </c>
      <c r="E140" s="37" t="s">
        <v>650</v>
      </c>
      <c r="F140" s="52" t="s">
        <v>648</v>
      </c>
      <c r="G140" s="92" t="str">
        <f>IF(ISBLANK(Tableau5[[#This Row],[Points]]),"",RANK(Tableau5[[#This Row],[Points]],H:H))</f>
        <v/>
      </c>
      <c r="H140" s="37"/>
      <c r="I140" s="42"/>
      <c r="J140" s="88">
        <f>IF(ISBLANK(I140),,VLOOKUP(I140,Classement_points[],2,FALSE)*Paramètres!$M$4)</f>
        <v>0</v>
      </c>
      <c r="K140" s="41"/>
      <c r="L140" s="88">
        <f>IF(ISBLANK(K140),,VLOOKUP(K140,Classement_points[],2,FALSE)*Paramètres!$M$5)</f>
        <v>0</v>
      </c>
      <c r="M140" s="42"/>
      <c r="N140" s="88">
        <f>IF(ISBLANK(M140),,VLOOKUP(M140,Classement_points[],2,FALSE)*Paramètres!$M$6)</f>
        <v>0</v>
      </c>
      <c r="O140" s="89">
        <f t="shared" si="5"/>
        <v>0</v>
      </c>
      <c r="P140" s="90">
        <f>COUNTA(Tableau5[[#This Row],[Points]],Tableau5[[#This Row],[Clt2]],Tableau5[[#This Row],[Clt4]],Tableau5[[#This Row],[Clt6]])</f>
        <v>0</v>
      </c>
    </row>
    <row r="141" spans="1:16" x14ac:dyDescent="0.35">
      <c r="A141" s="91">
        <f t="shared" si="4"/>
        <v>121</v>
      </c>
      <c r="B141" s="37" t="s">
        <v>2107</v>
      </c>
      <c r="C141" s="37" t="s">
        <v>2108</v>
      </c>
      <c r="D141" s="37" t="s">
        <v>2109</v>
      </c>
      <c r="E141" s="37" t="s">
        <v>649</v>
      </c>
      <c r="F141" s="52" t="s">
        <v>648</v>
      </c>
      <c r="G141" s="92" t="str">
        <f>IF(ISBLANK(Tableau5[[#This Row],[Points]]),"",RANK(Tableau5[[#This Row],[Points]],H:H))</f>
        <v/>
      </c>
      <c r="H141" s="37"/>
      <c r="I141" s="42"/>
      <c r="J141" s="88">
        <f>IF(ISBLANK(I141),,VLOOKUP(I141,Classement_points[],2,FALSE)*Paramètres!$M$4)</f>
        <v>0</v>
      </c>
      <c r="K141" s="41"/>
      <c r="L141" s="88">
        <f>IF(ISBLANK(K141),,VLOOKUP(K141,Classement_points[],2,FALSE)*Paramètres!$M$5)</f>
        <v>0</v>
      </c>
      <c r="M141" s="42"/>
      <c r="N141" s="88">
        <f>IF(ISBLANK(M141),,VLOOKUP(M141,Classement_points[],2,FALSE)*Paramètres!$M$6)</f>
        <v>0</v>
      </c>
      <c r="O141" s="89">
        <f t="shared" si="5"/>
        <v>0</v>
      </c>
      <c r="P141" s="90">
        <f>COUNTA(Tableau5[[#This Row],[Points]],Tableau5[[#This Row],[Clt2]],Tableau5[[#This Row],[Clt4]],Tableau5[[#This Row],[Clt6]])</f>
        <v>0</v>
      </c>
    </row>
    <row r="142" spans="1:16" x14ac:dyDescent="0.35">
      <c r="A142" s="91">
        <f t="shared" si="4"/>
        <v>121</v>
      </c>
      <c r="B142" s="37" t="s">
        <v>2114</v>
      </c>
      <c r="C142" s="37" t="s">
        <v>1069</v>
      </c>
      <c r="D142" s="37" t="s">
        <v>2115</v>
      </c>
      <c r="E142" s="37" t="s">
        <v>647</v>
      </c>
      <c r="F142" s="52" t="s">
        <v>648</v>
      </c>
      <c r="G142" s="92" t="str">
        <f>IF(ISBLANK(Tableau5[[#This Row],[Points]]),"",RANK(Tableau5[[#This Row],[Points]],H:H))</f>
        <v/>
      </c>
      <c r="H142" s="37"/>
      <c r="I142" s="42"/>
      <c r="J142" s="88">
        <f>IF(ISBLANK(I142),,VLOOKUP(I142,Classement_points[],2,FALSE)*Paramètres!$M$4)</f>
        <v>0</v>
      </c>
      <c r="K142" s="41"/>
      <c r="L142" s="88">
        <f>IF(ISBLANK(K142),,VLOOKUP(K142,Classement_points[],2,FALSE)*Paramètres!$M$5)</f>
        <v>0</v>
      </c>
      <c r="M142" s="42"/>
      <c r="N142" s="88">
        <f>IF(ISBLANK(M142),,VLOOKUP(M142,Classement_points[],2,FALSE)*Paramètres!$M$6)</f>
        <v>0</v>
      </c>
      <c r="O142" s="89">
        <f t="shared" si="5"/>
        <v>0</v>
      </c>
      <c r="P142" s="90">
        <f>COUNTA(Tableau5[[#This Row],[Points]],Tableau5[[#This Row],[Clt2]],Tableau5[[#This Row],[Clt4]],Tableau5[[#This Row],[Clt6]])</f>
        <v>0</v>
      </c>
    </row>
    <row r="143" spans="1:16" x14ac:dyDescent="0.35">
      <c r="A143" s="91">
        <f t="shared" si="4"/>
        <v>121</v>
      </c>
      <c r="B143" s="37" t="s">
        <v>3562</v>
      </c>
      <c r="C143" s="37" t="s">
        <v>443</v>
      </c>
      <c r="D143" s="37" t="s">
        <v>3093</v>
      </c>
      <c r="E143" s="37" t="s">
        <v>2948</v>
      </c>
      <c r="F143" s="52" t="s">
        <v>2957</v>
      </c>
      <c r="G143" s="92" t="str">
        <f>IF(ISBLANK(Tableau5[[#This Row],[Points]]),"",RANK(Tableau5[[#This Row],[Points]],H:H))</f>
        <v/>
      </c>
      <c r="H143" s="37"/>
      <c r="I143" s="42"/>
      <c r="J143" s="88">
        <f>IF(ISBLANK(I143),,VLOOKUP(I143,Classement_points[],2,FALSE)*Paramètres!$M$4)</f>
        <v>0</v>
      </c>
      <c r="K143" s="41"/>
      <c r="L143" s="88">
        <f>IF(ISBLANK(K143),,VLOOKUP(K143,Classement_points[],2,FALSE)*Paramètres!$M$5)</f>
        <v>0</v>
      </c>
      <c r="M143" s="42"/>
      <c r="N143" s="88">
        <f>IF(ISBLANK(M143),,VLOOKUP(M143,Classement_points[],2,FALSE)*Paramètres!$M$6)</f>
        <v>0</v>
      </c>
      <c r="O143" s="89">
        <f t="shared" si="5"/>
        <v>0</v>
      </c>
      <c r="P143" s="90">
        <f>COUNTA(Tableau5[[#This Row],[Points]],Tableau5[[#This Row],[Clt2]],Tableau5[[#This Row],[Clt4]],Tableau5[[#This Row],[Clt6]])</f>
        <v>0</v>
      </c>
    </row>
    <row r="144" spans="1:16" x14ac:dyDescent="0.35">
      <c r="A144" s="91">
        <f t="shared" si="4"/>
        <v>121</v>
      </c>
      <c r="B144" s="54" t="s">
        <v>577</v>
      </c>
      <c r="C144" s="54" t="s">
        <v>128</v>
      </c>
      <c r="D144" s="54" t="s">
        <v>334</v>
      </c>
      <c r="E144" s="54" t="s">
        <v>39</v>
      </c>
      <c r="F144" s="54" t="s">
        <v>714</v>
      </c>
      <c r="G144" s="92" t="str">
        <f>IF(ISBLANK(Tableau5[[#This Row],[Points]]),"",RANK(Tableau5[[#This Row],[Points]],H:H))</f>
        <v/>
      </c>
      <c r="H144" s="37"/>
      <c r="I144" s="42"/>
      <c r="J144" s="88">
        <f>IF(ISBLANK(I144),,VLOOKUP(I144,Classement_points[],2,FALSE)*Paramètres!$M$4)</f>
        <v>0</v>
      </c>
      <c r="K144" s="41"/>
      <c r="L144" s="88">
        <f>IF(ISBLANK(K144),,VLOOKUP(K144,Classement_points[],2,FALSE)*Paramètres!$M$5)</f>
        <v>0</v>
      </c>
      <c r="M144" s="42"/>
      <c r="N144" s="88">
        <f>IF(ISBLANK(M144),,VLOOKUP(M144,Classement_points[],2,FALSE)*Paramètres!$M$6)</f>
        <v>0</v>
      </c>
      <c r="O144" s="89">
        <f t="shared" si="5"/>
        <v>0</v>
      </c>
      <c r="P144" s="90">
        <f>COUNTA(Tableau5[[#This Row],[Points]],Tableau5[[#This Row],[Clt2]],Tableau5[[#This Row],[Clt4]],Tableau5[[#This Row],[Clt6]])</f>
        <v>0</v>
      </c>
    </row>
    <row r="145" spans="1:16" x14ac:dyDescent="0.35">
      <c r="A145" s="91">
        <f t="shared" si="4"/>
        <v>121</v>
      </c>
      <c r="B145" s="54" t="s">
        <v>1074</v>
      </c>
      <c r="C145" s="54" t="s">
        <v>244</v>
      </c>
      <c r="D145" s="54" t="s">
        <v>339</v>
      </c>
      <c r="E145" s="54" t="s">
        <v>17</v>
      </c>
      <c r="F145" s="54" t="s">
        <v>714</v>
      </c>
      <c r="G145" s="92" t="str">
        <f>IF(ISBLANK(Tableau5[[#This Row],[Points]]),"",RANK(Tableau5[[#This Row],[Points]],H:H))</f>
        <v/>
      </c>
      <c r="H145" s="37"/>
      <c r="I145" s="42"/>
      <c r="J145" s="88">
        <f>IF(ISBLANK(I145),,VLOOKUP(I145,Classement_points[],2,FALSE)*Paramètres!$M$4)</f>
        <v>0</v>
      </c>
      <c r="K145" s="41"/>
      <c r="L145" s="88">
        <f>IF(ISBLANK(K145),,VLOOKUP(K145,Classement_points[],2,FALSE)*Paramètres!$M$5)</f>
        <v>0</v>
      </c>
      <c r="M145" s="42"/>
      <c r="N145" s="88">
        <f>IF(ISBLANK(M145),,VLOOKUP(M145,Classement_points[],2,FALSE)*Paramètres!$M$6)</f>
        <v>0</v>
      </c>
      <c r="O145" s="89">
        <f t="shared" si="5"/>
        <v>0</v>
      </c>
      <c r="P145" s="90">
        <f>COUNTA(Tableau5[[#This Row],[Points]],Tableau5[[#This Row],[Clt2]],Tableau5[[#This Row],[Clt4]],Tableau5[[#This Row],[Clt6]])</f>
        <v>0</v>
      </c>
    </row>
    <row r="146" spans="1:16" x14ac:dyDescent="0.35">
      <c r="A146" s="91">
        <f t="shared" si="4"/>
        <v>121</v>
      </c>
      <c r="B146" s="37" t="s">
        <v>2121</v>
      </c>
      <c r="C146" s="37" t="s">
        <v>2020</v>
      </c>
      <c r="D146" s="37" t="s">
        <v>1303</v>
      </c>
      <c r="E146" s="37" t="s">
        <v>687</v>
      </c>
      <c r="F146" s="52" t="s">
        <v>648</v>
      </c>
      <c r="G146" s="92" t="str">
        <f>IF(ISBLANK(Tableau5[[#This Row],[Points]]),"",RANK(Tableau5[[#This Row],[Points]],H:H))</f>
        <v/>
      </c>
      <c r="H146" s="37"/>
      <c r="I146" s="42"/>
      <c r="J146" s="88">
        <f>IF(ISBLANK(I146),,VLOOKUP(I146,Classement_points[],2,FALSE)*Paramètres!$M$4)</f>
        <v>0</v>
      </c>
      <c r="K146" s="41"/>
      <c r="L146" s="88">
        <f>IF(ISBLANK(K146),,VLOOKUP(K146,Classement_points[],2,FALSE)*Paramètres!$M$5)</f>
        <v>0</v>
      </c>
      <c r="M146" s="42"/>
      <c r="N146" s="88">
        <f>IF(ISBLANK(M146),,VLOOKUP(M146,Classement_points[],2,FALSE)*Paramètres!$M$6)</f>
        <v>0</v>
      </c>
      <c r="O146" s="89">
        <f t="shared" si="5"/>
        <v>0</v>
      </c>
      <c r="P146" s="90">
        <f>COUNTA(Tableau5[[#This Row],[Points]],Tableau5[[#This Row],[Clt2]],Tableau5[[#This Row],[Clt4]],Tableau5[[#This Row],[Clt6]])</f>
        <v>0</v>
      </c>
    </row>
    <row r="147" spans="1:16" x14ac:dyDescent="0.35">
      <c r="A147" s="91">
        <f t="shared" si="4"/>
        <v>121</v>
      </c>
      <c r="B147" s="54" t="s">
        <v>574</v>
      </c>
      <c r="C147" s="54" t="s">
        <v>265</v>
      </c>
      <c r="D147" s="54" t="s">
        <v>84</v>
      </c>
      <c r="E147" s="54" t="s">
        <v>41</v>
      </c>
      <c r="F147" s="54" t="s">
        <v>714</v>
      </c>
      <c r="G147" s="92" t="str">
        <f>IF(ISBLANK(Tableau5[[#This Row],[Points]]),"",RANK(Tableau5[[#This Row],[Points]],H:H))</f>
        <v/>
      </c>
      <c r="H147" s="37"/>
      <c r="I147" s="42"/>
      <c r="J147" s="88">
        <f>IF(ISBLANK(I147),,VLOOKUP(I147,Classement_points[],2,FALSE)*Paramètres!$M$4)</f>
        <v>0</v>
      </c>
      <c r="K147" s="41"/>
      <c r="L147" s="88">
        <f>IF(ISBLANK(K147),,VLOOKUP(K147,Classement_points[],2,FALSE)*Paramètres!$M$5)</f>
        <v>0</v>
      </c>
      <c r="M147" s="42"/>
      <c r="N147" s="88">
        <f>IF(ISBLANK(M147),,VLOOKUP(M147,Classement_points[],2,FALSE)*Paramètres!$M$6)</f>
        <v>0</v>
      </c>
      <c r="O147" s="89">
        <f t="shared" si="5"/>
        <v>0</v>
      </c>
      <c r="P147" s="90">
        <f>COUNTA(Tableau5[[#This Row],[Points]],Tableau5[[#This Row],[Clt2]],Tableau5[[#This Row],[Clt4]],Tableau5[[#This Row],[Clt6]])</f>
        <v>0</v>
      </c>
    </row>
    <row r="148" spans="1:16" x14ac:dyDescent="0.35">
      <c r="A148" s="91">
        <f t="shared" si="4"/>
        <v>121</v>
      </c>
      <c r="B148" s="37" t="s">
        <v>3568</v>
      </c>
      <c r="C148" s="37" t="s">
        <v>3569</v>
      </c>
      <c r="D148" s="37" t="s">
        <v>3570</v>
      </c>
      <c r="E148" s="37" t="s">
        <v>2913</v>
      </c>
      <c r="F148" s="52" t="s">
        <v>2957</v>
      </c>
      <c r="G148" s="92" t="str">
        <f>IF(ISBLANK(Tableau5[[#This Row],[Points]]),"",RANK(Tableau5[[#This Row],[Points]],H:H))</f>
        <v/>
      </c>
      <c r="H148" s="37"/>
      <c r="I148" s="42"/>
      <c r="J148" s="88">
        <f>IF(ISBLANK(I148),,VLOOKUP(I148,Classement_points[],2,FALSE)*Paramètres!$M$4)</f>
        <v>0</v>
      </c>
      <c r="K148" s="41"/>
      <c r="L148" s="88">
        <f>IF(ISBLANK(K148),,VLOOKUP(K148,Classement_points[],2,FALSE)*Paramètres!$M$5)</f>
        <v>0</v>
      </c>
      <c r="M148" s="42"/>
      <c r="N148" s="88">
        <f>IF(ISBLANK(M148),,VLOOKUP(M148,Classement_points[],2,FALSE)*Paramètres!$M$6)</f>
        <v>0</v>
      </c>
      <c r="O148" s="89">
        <f t="shared" si="5"/>
        <v>0</v>
      </c>
      <c r="P148" s="90">
        <f>COUNTA(Tableau5[[#This Row],[Points]],Tableau5[[#This Row],[Clt2]],Tableau5[[#This Row],[Clt4]],Tableau5[[#This Row],[Clt6]])</f>
        <v>0</v>
      </c>
    </row>
    <row r="149" spans="1:16" x14ac:dyDescent="0.35">
      <c r="A149" s="91">
        <f t="shared" si="4"/>
        <v>121</v>
      </c>
      <c r="B149" s="54" t="s">
        <v>1056</v>
      </c>
      <c r="C149" s="54" t="s">
        <v>288</v>
      </c>
      <c r="D149" s="54" t="s">
        <v>240</v>
      </c>
      <c r="E149" s="54" t="s">
        <v>39</v>
      </c>
      <c r="F149" s="54" t="s">
        <v>714</v>
      </c>
      <c r="G149" s="92" t="str">
        <f>IF(ISBLANK(Tableau5[[#This Row],[Points]]),"",RANK(Tableau5[[#This Row],[Points]],H:H))</f>
        <v/>
      </c>
      <c r="H149" s="37"/>
      <c r="I149" s="42"/>
      <c r="J149" s="88">
        <f>IF(ISBLANK(I149),,VLOOKUP(I149,Classement_points[],2,FALSE)*Paramètres!$M$4)</f>
        <v>0</v>
      </c>
      <c r="K149" s="41"/>
      <c r="L149" s="88">
        <f>IF(ISBLANK(K149),,VLOOKUP(K149,Classement_points[],2,FALSE)*Paramètres!$M$5)</f>
        <v>0</v>
      </c>
      <c r="M149" s="42"/>
      <c r="N149" s="88">
        <f>IF(ISBLANK(M149),,VLOOKUP(M149,Classement_points[],2,FALSE)*Paramètres!$M$6)</f>
        <v>0</v>
      </c>
      <c r="O149" s="89">
        <f t="shared" si="5"/>
        <v>0</v>
      </c>
      <c r="P149" s="90">
        <f>COUNTA(Tableau5[[#This Row],[Points]],Tableau5[[#This Row],[Clt2]],Tableau5[[#This Row],[Clt4]],Tableau5[[#This Row],[Clt6]])</f>
        <v>0</v>
      </c>
    </row>
    <row r="150" spans="1:16" x14ac:dyDescent="0.35">
      <c r="A150" s="91">
        <f t="shared" si="4"/>
        <v>121</v>
      </c>
      <c r="B150" s="37" t="s">
        <v>3512</v>
      </c>
      <c r="C150" s="37" t="s">
        <v>3513</v>
      </c>
      <c r="D150" s="37" t="s">
        <v>3514</v>
      </c>
      <c r="E150" s="37" t="s">
        <v>2955</v>
      </c>
      <c r="F150" s="52" t="s">
        <v>2957</v>
      </c>
      <c r="G150" s="92" t="str">
        <f>IF(ISBLANK(Tableau5[[#This Row],[Points]]),"",RANK(Tableau5[[#This Row],[Points]],H:H))</f>
        <v/>
      </c>
      <c r="H150" s="37"/>
      <c r="I150" s="42"/>
      <c r="J150" s="88">
        <f>IF(ISBLANK(I150),,VLOOKUP(I150,Classement_points[],2,FALSE)*Paramètres!$M$4)</f>
        <v>0</v>
      </c>
      <c r="K150" s="41"/>
      <c r="L150" s="88">
        <f>IF(ISBLANK(K150),,VLOOKUP(K150,Classement_points[],2,FALSE)*Paramètres!$M$5)</f>
        <v>0</v>
      </c>
      <c r="M150" s="42"/>
      <c r="N150" s="88">
        <f>IF(ISBLANK(M150),,VLOOKUP(M150,Classement_points[],2,FALSE)*Paramètres!$M$6)</f>
        <v>0</v>
      </c>
      <c r="O150" s="89">
        <f t="shared" si="5"/>
        <v>0</v>
      </c>
      <c r="P150" s="90">
        <f>COUNTA(Tableau5[[#This Row],[Points]],Tableau5[[#This Row],[Clt2]],Tableau5[[#This Row],[Clt4]],Tableau5[[#This Row],[Clt6]])</f>
        <v>0</v>
      </c>
    </row>
    <row r="151" spans="1:16" x14ac:dyDescent="0.35">
      <c r="A151" s="91">
        <f t="shared" si="4"/>
        <v>121</v>
      </c>
      <c r="B151" s="37" t="s">
        <v>2124</v>
      </c>
      <c r="C151" s="37" t="s">
        <v>2125</v>
      </c>
      <c r="D151" s="37" t="s">
        <v>2126</v>
      </c>
      <c r="E151" s="37" t="s">
        <v>691</v>
      </c>
      <c r="F151" s="52" t="s">
        <v>648</v>
      </c>
      <c r="G151" s="92" t="str">
        <f>IF(ISBLANK(Tableau5[[#This Row],[Points]]),"",RANK(Tableau5[[#This Row],[Points]],H:H))</f>
        <v/>
      </c>
      <c r="H151" s="37"/>
      <c r="I151" s="42"/>
      <c r="J151" s="88">
        <f>IF(ISBLANK(I151),,VLOOKUP(I151,Classement_points[],2,FALSE)*Paramètres!$M$4)</f>
        <v>0</v>
      </c>
      <c r="K151" s="41"/>
      <c r="L151" s="88">
        <f>IF(ISBLANK(K151),,VLOOKUP(K151,Classement_points[],2,FALSE)*Paramètres!$M$5)</f>
        <v>0</v>
      </c>
      <c r="M151" s="42"/>
      <c r="N151" s="88">
        <f>IF(ISBLANK(M151),,VLOOKUP(M151,Classement_points[],2,FALSE)*Paramètres!$M$6)</f>
        <v>0</v>
      </c>
      <c r="O151" s="89">
        <f t="shared" si="5"/>
        <v>0</v>
      </c>
      <c r="P151" s="90">
        <f>COUNTA(Tableau5[[#This Row],[Points]],Tableau5[[#This Row],[Clt2]],Tableau5[[#This Row],[Clt4]],Tableau5[[#This Row],[Clt6]])</f>
        <v>0</v>
      </c>
    </row>
    <row r="152" spans="1:16" x14ac:dyDescent="0.35">
      <c r="A152" s="91">
        <f t="shared" si="4"/>
        <v>121</v>
      </c>
      <c r="B152" s="37" t="s">
        <v>4506</v>
      </c>
      <c r="C152" s="37" t="s">
        <v>4507</v>
      </c>
      <c r="D152" s="37" t="s">
        <v>4508</v>
      </c>
      <c r="E152" s="37" t="s">
        <v>4223</v>
      </c>
      <c r="F152" s="52" t="s">
        <v>2956</v>
      </c>
      <c r="G152" s="92" t="str">
        <f>IF(ISBLANK(Tableau5[[#This Row],[Points]]),"",RANK(Tableau5[[#This Row],[Points]],H:H))</f>
        <v/>
      </c>
      <c r="H152" s="37"/>
      <c r="I152" s="42"/>
      <c r="J152" s="88">
        <f>IF(ISBLANK(I152),,VLOOKUP(I152,Classement_points[],2,FALSE)*Paramètres!$M$4)</f>
        <v>0</v>
      </c>
      <c r="K152" s="41"/>
      <c r="L152" s="88">
        <f>IF(ISBLANK(K152),,VLOOKUP(K152,Classement_points[],2,FALSE)*Paramètres!$M$5)</f>
        <v>0</v>
      </c>
      <c r="M152" s="42"/>
      <c r="N152" s="88">
        <f>IF(ISBLANK(M152),,VLOOKUP(M152,Classement_points[],2,FALSE)*Paramètres!$M$6)</f>
        <v>0</v>
      </c>
      <c r="O152" s="89">
        <f t="shared" si="5"/>
        <v>0</v>
      </c>
      <c r="P152" s="90">
        <f>COUNTA(Tableau5[[#This Row],[Points]],Tableau5[[#This Row],[Clt2]],Tableau5[[#This Row],[Clt4]],Tableau5[[#This Row],[Clt6]])</f>
        <v>0</v>
      </c>
    </row>
    <row r="153" spans="1:16" x14ac:dyDescent="0.35">
      <c r="A153" s="91">
        <f t="shared" si="4"/>
        <v>121</v>
      </c>
      <c r="B153" s="37" t="s">
        <v>4509</v>
      </c>
      <c r="C153" s="37" t="s">
        <v>227</v>
      </c>
      <c r="D153" s="37" t="s">
        <v>4510</v>
      </c>
      <c r="E153" s="37" t="s">
        <v>4223</v>
      </c>
      <c r="F153" s="52" t="s">
        <v>2956</v>
      </c>
      <c r="G153" s="92" t="str">
        <f>IF(ISBLANK(Tableau5[[#This Row],[Points]]),"",RANK(Tableau5[[#This Row],[Points]],H:H))</f>
        <v/>
      </c>
      <c r="H153" s="37"/>
      <c r="I153" s="42"/>
      <c r="J153" s="88">
        <f>IF(ISBLANK(I153),,VLOOKUP(I153,Classement_points[],2,FALSE)*Paramètres!$M$4)</f>
        <v>0</v>
      </c>
      <c r="K153" s="41"/>
      <c r="L153" s="88">
        <f>IF(ISBLANK(K153),,VLOOKUP(K153,Classement_points[],2,FALSE)*Paramètres!$M$5)</f>
        <v>0</v>
      </c>
      <c r="M153" s="42"/>
      <c r="N153" s="88">
        <f>IF(ISBLANK(M153),,VLOOKUP(M153,Classement_points[],2,FALSE)*Paramètres!$M$6)</f>
        <v>0</v>
      </c>
      <c r="O153" s="89">
        <f t="shared" si="5"/>
        <v>0</v>
      </c>
      <c r="P153" s="90">
        <f>COUNTA(Tableau5[[#This Row],[Points]],Tableau5[[#This Row],[Clt2]],Tableau5[[#This Row],[Clt4]],Tableau5[[#This Row],[Clt6]])</f>
        <v>0</v>
      </c>
    </row>
    <row r="154" spans="1:16" x14ac:dyDescent="0.35">
      <c r="A154" s="91">
        <f t="shared" si="4"/>
        <v>121</v>
      </c>
      <c r="B154" s="37" t="s">
        <v>2134</v>
      </c>
      <c r="C154" s="37" t="s">
        <v>1019</v>
      </c>
      <c r="D154" s="37" t="s">
        <v>1719</v>
      </c>
      <c r="E154" s="37" t="s">
        <v>653</v>
      </c>
      <c r="F154" s="52" t="s">
        <v>648</v>
      </c>
      <c r="G154" s="92" t="str">
        <f>IF(ISBLANK(Tableau5[[#This Row],[Points]]),"",RANK(Tableau5[[#This Row],[Points]],H:H))</f>
        <v/>
      </c>
      <c r="H154" s="37"/>
      <c r="I154" s="42"/>
      <c r="J154" s="88">
        <f>IF(ISBLANK(I154),,VLOOKUP(I154,Classement_points[],2,FALSE)*Paramètres!$M$4)</f>
        <v>0</v>
      </c>
      <c r="K154" s="41"/>
      <c r="L154" s="88">
        <f>IF(ISBLANK(K154),,VLOOKUP(K154,Classement_points[],2,FALSE)*Paramètres!$M$5)</f>
        <v>0</v>
      </c>
      <c r="M154" s="42"/>
      <c r="N154" s="88">
        <f>IF(ISBLANK(M154),,VLOOKUP(M154,Classement_points[],2,FALSE)*Paramètres!$M$6)</f>
        <v>0</v>
      </c>
      <c r="O154" s="89">
        <f t="shared" si="5"/>
        <v>0</v>
      </c>
      <c r="P154" s="90">
        <f>COUNTA(Tableau5[[#This Row],[Points]],Tableau5[[#This Row],[Clt2]],Tableau5[[#This Row],[Clt4]],Tableau5[[#This Row],[Clt6]])</f>
        <v>0</v>
      </c>
    </row>
    <row r="155" spans="1:16" x14ac:dyDescent="0.35">
      <c r="A155" s="91">
        <f t="shared" si="4"/>
        <v>121</v>
      </c>
      <c r="B155" s="37" t="s">
        <v>3511</v>
      </c>
      <c r="C155" s="37" t="s">
        <v>1921</v>
      </c>
      <c r="D155" s="37" t="s">
        <v>3360</v>
      </c>
      <c r="E155" s="37" t="s">
        <v>2946</v>
      </c>
      <c r="F155" s="52" t="s">
        <v>2957</v>
      </c>
      <c r="G155" s="92" t="str">
        <f>IF(ISBLANK(Tableau5[[#This Row],[Points]]),"",RANK(Tableau5[[#This Row],[Points]],H:H))</f>
        <v/>
      </c>
      <c r="H155" s="37"/>
      <c r="I155" s="42"/>
      <c r="J155" s="88">
        <f>IF(ISBLANK(I155),,VLOOKUP(I155,Classement_points[],2,FALSE)*Paramètres!$M$4)</f>
        <v>0</v>
      </c>
      <c r="K155" s="41"/>
      <c r="L155" s="88">
        <f>IF(ISBLANK(K155),,VLOOKUP(K155,Classement_points[],2,FALSE)*Paramètres!$M$5)</f>
        <v>0</v>
      </c>
      <c r="M155" s="42"/>
      <c r="N155" s="88">
        <f>IF(ISBLANK(M155),,VLOOKUP(M155,Classement_points[],2,FALSE)*Paramètres!$M$6)</f>
        <v>0</v>
      </c>
      <c r="O155" s="89">
        <f t="shared" si="5"/>
        <v>0</v>
      </c>
      <c r="P155" s="90">
        <f>COUNTA(Tableau5[[#This Row],[Points]],Tableau5[[#This Row],[Clt2]],Tableau5[[#This Row],[Clt4]],Tableau5[[#This Row],[Clt6]])</f>
        <v>0</v>
      </c>
    </row>
    <row r="156" spans="1:16" x14ac:dyDescent="0.35">
      <c r="A156" s="91">
        <f t="shared" si="4"/>
        <v>121</v>
      </c>
      <c r="B156" s="37" t="s">
        <v>3515</v>
      </c>
      <c r="C156" s="37" t="s">
        <v>267</v>
      </c>
      <c r="D156" s="37" t="s">
        <v>3516</v>
      </c>
      <c r="E156" s="37" t="s">
        <v>2926</v>
      </c>
      <c r="F156" s="52" t="s">
        <v>2957</v>
      </c>
      <c r="G156" s="92" t="str">
        <f>IF(ISBLANK(Tableau5[[#This Row],[Points]]),"",RANK(Tableau5[[#This Row],[Points]],H:H))</f>
        <v/>
      </c>
      <c r="H156" s="37"/>
      <c r="I156" s="42"/>
      <c r="J156" s="88">
        <f>IF(ISBLANK(I156),,VLOOKUP(I156,Classement_points[],2,FALSE)*Paramètres!$M$4)</f>
        <v>0</v>
      </c>
      <c r="K156" s="41"/>
      <c r="L156" s="88">
        <f>IF(ISBLANK(K156),,VLOOKUP(K156,Classement_points[],2,FALSE)*Paramètres!$M$5)</f>
        <v>0</v>
      </c>
      <c r="M156" s="42"/>
      <c r="N156" s="88">
        <f>IF(ISBLANK(M156),,VLOOKUP(M156,Classement_points[],2,FALSE)*Paramètres!$M$6)</f>
        <v>0</v>
      </c>
      <c r="O156" s="89">
        <f t="shared" si="5"/>
        <v>0</v>
      </c>
      <c r="P156" s="90">
        <f>COUNTA(Tableau5[[#This Row],[Points]],Tableau5[[#This Row],[Clt2]],Tableau5[[#This Row],[Clt4]],Tableau5[[#This Row],[Clt6]])</f>
        <v>0</v>
      </c>
    </row>
    <row r="157" spans="1:16" x14ac:dyDescent="0.35">
      <c r="A157" s="91">
        <f t="shared" si="4"/>
        <v>121</v>
      </c>
      <c r="B157" s="54" t="s">
        <v>580</v>
      </c>
      <c r="C157" s="54" t="s">
        <v>94</v>
      </c>
      <c r="D157" s="54" t="s">
        <v>95</v>
      </c>
      <c r="E157" s="54" t="s">
        <v>16</v>
      </c>
      <c r="F157" s="54" t="s">
        <v>714</v>
      </c>
      <c r="G157" s="92" t="str">
        <f>IF(ISBLANK(Tableau5[[#This Row],[Points]]),"",RANK(Tableau5[[#This Row],[Points]],H:H))</f>
        <v/>
      </c>
      <c r="H157" s="37"/>
      <c r="I157" s="42"/>
      <c r="J157" s="88">
        <f>IF(ISBLANK(I157),,VLOOKUP(I157,Classement_points[],2,FALSE)*Paramètres!$M$4)</f>
        <v>0</v>
      </c>
      <c r="K157" s="41"/>
      <c r="L157" s="88">
        <f>IF(ISBLANK(K157),,VLOOKUP(K157,Classement_points[],2,FALSE)*Paramètres!$M$5)</f>
        <v>0</v>
      </c>
      <c r="M157" s="42"/>
      <c r="N157" s="88">
        <f>IF(ISBLANK(M157),,VLOOKUP(M157,Classement_points[],2,FALSE)*Paramètres!$M$6)</f>
        <v>0</v>
      </c>
      <c r="O157" s="89">
        <f t="shared" si="5"/>
        <v>0</v>
      </c>
      <c r="P157" s="90">
        <f>COUNTA(Tableau5[[#This Row],[Points]],Tableau5[[#This Row],[Clt2]],Tableau5[[#This Row],[Clt4]],Tableau5[[#This Row],[Clt6]])</f>
        <v>0</v>
      </c>
    </row>
    <row r="158" spans="1:16" x14ac:dyDescent="0.35">
      <c r="A158" s="91">
        <f t="shared" si="4"/>
        <v>121</v>
      </c>
      <c r="B158" s="54" t="s">
        <v>590</v>
      </c>
      <c r="C158" s="54" t="s">
        <v>97</v>
      </c>
      <c r="D158" s="54" t="s">
        <v>296</v>
      </c>
      <c r="E158" s="54" t="s">
        <v>359</v>
      </c>
      <c r="F158" s="54" t="s">
        <v>714</v>
      </c>
      <c r="G158" s="92" t="str">
        <f>IF(ISBLANK(Tableau5[[#This Row],[Points]]),"",RANK(Tableau5[[#This Row],[Points]],H:H))</f>
        <v/>
      </c>
      <c r="H158" s="37"/>
      <c r="I158" s="42"/>
      <c r="J158" s="88">
        <f>IF(ISBLANK(I158),,VLOOKUP(I158,Classement_points[],2,FALSE)*Paramètres!$M$4)</f>
        <v>0</v>
      </c>
      <c r="K158" s="41"/>
      <c r="L158" s="88">
        <f>IF(ISBLANK(K158),,VLOOKUP(K158,Classement_points[],2,FALSE)*Paramètres!$M$5)</f>
        <v>0</v>
      </c>
      <c r="M158" s="42"/>
      <c r="N158" s="88">
        <f>IF(ISBLANK(M158),,VLOOKUP(M158,Classement_points[],2,FALSE)*Paramètres!$M$6)</f>
        <v>0</v>
      </c>
      <c r="O158" s="89">
        <f t="shared" si="5"/>
        <v>0</v>
      </c>
      <c r="P158" s="90">
        <f>COUNTA(Tableau5[[#This Row],[Points]],Tableau5[[#This Row],[Clt2]],Tableau5[[#This Row],[Clt4]],Tableau5[[#This Row],[Clt6]])</f>
        <v>0</v>
      </c>
    </row>
    <row r="159" spans="1:16" x14ac:dyDescent="0.35">
      <c r="A159" s="91">
        <f t="shared" si="4"/>
        <v>121</v>
      </c>
      <c r="B159" s="37" t="s">
        <v>2141</v>
      </c>
      <c r="C159" s="37" t="s">
        <v>49</v>
      </c>
      <c r="D159" s="37" t="s">
        <v>2142</v>
      </c>
      <c r="E159" s="37" t="s">
        <v>687</v>
      </c>
      <c r="F159" s="52" t="s">
        <v>648</v>
      </c>
      <c r="G159" s="92" t="str">
        <f>IF(ISBLANK(Tableau5[[#This Row],[Points]]),"",RANK(Tableau5[[#This Row],[Points]],H:H))</f>
        <v/>
      </c>
      <c r="H159" s="37"/>
      <c r="I159" s="42"/>
      <c r="J159" s="88">
        <f>IF(ISBLANK(I159),,VLOOKUP(I159,Classement_points[],2,FALSE)*Paramètres!$M$4)</f>
        <v>0</v>
      </c>
      <c r="K159" s="41"/>
      <c r="L159" s="88">
        <f>IF(ISBLANK(K159),,VLOOKUP(K159,Classement_points[],2,FALSE)*Paramètres!$M$5)</f>
        <v>0</v>
      </c>
      <c r="M159" s="42"/>
      <c r="N159" s="88">
        <f>IF(ISBLANK(M159),,VLOOKUP(M159,Classement_points[],2,FALSE)*Paramètres!$M$6)</f>
        <v>0</v>
      </c>
      <c r="O159" s="89">
        <f t="shared" si="5"/>
        <v>0</v>
      </c>
      <c r="P159" s="90">
        <f>COUNTA(Tableau5[[#This Row],[Points]],Tableau5[[#This Row],[Clt2]],Tableau5[[#This Row],[Clt4]],Tableau5[[#This Row],[Clt6]])</f>
        <v>0</v>
      </c>
    </row>
    <row r="160" spans="1:16" x14ac:dyDescent="0.35">
      <c r="A160" s="91">
        <f t="shared" si="4"/>
        <v>121</v>
      </c>
      <c r="B160" s="37" t="s">
        <v>3582</v>
      </c>
      <c r="C160" s="37" t="s">
        <v>3583</v>
      </c>
      <c r="D160" s="37" t="s">
        <v>3584</v>
      </c>
      <c r="E160" s="37" t="s">
        <v>2912</v>
      </c>
      <c r="F160" s="52" t="s">
        <v>2957</v>
      </c>
      <c r="G160" s="92" t="str">
        <f>IF(ISBLANK(Tableau5[[#This Row],[Points]]),"",RANK(Tableau5[[#This Row],[Points]],H:H))</f>
        <v/>
      </c>
      <c r="H160" s="37"/>
      <c r="I160" s="42"/>
      <c r="J160" s="88">
        <f>IF(ISBLANK(I160),,VLOOKUP(I160,Classement_points[],2,FALSE)*Paramètres!$M$4)</f>
        <v>0</v>
      </c>
      <c r="K160" s="41"/>
      <c r="L160" s="88">
        <f>IF(ISBLANK(K160),,VLOOKUP(K160,Classement_points[],2,FALSE)*Paramètres!$M$5)</f>
        <v>0</v>
      </c>
      <c r="M160" s="42"/>
      <c r="N160" s="88">
        <f>IF(ISBLANK(M160),,VLOOKUP(M160,Classement_points[],2,FALSE)*Paramètres!$M$6)</f>
        <v>0</v>
      </c>
      <c r="O160" s="89">
        <f t="shared" si="5"/>
        <v>0</v>
      </c>
      <c r="P160" s="90">
        <f>COUNTA(Tableau5[[#This Row],[Points]],Tableau5[[#This Row],[Clt2]],Tableau5[[#This Row],[Clt4]],Tableau5[[#This Row],[Clt6]])</f>
        <v>0</v>
      </c>
    </row>
    <row r="161" spans="1:16" x14ac:dyDescent="0.35">
      <c r="A161" s="91">
        <f t="shared" si="4"/>
        <v>121</v>
      </c>
      <c r="B161" s="37" t="s">
        <v>2143</v>
      </c>
      <c r="C161" s="37" t="s">
        <v>143</v>
      </c>
      <c r="D161" s="37" t="s">
        <v>2144</v>
      </c>
      <c r="E161" s="37" t="s">
        <v>704</v>
      </c>
      <c r="F161" s="52" t="s">
        <v>648</v>
      </c>
      <c r="G161" s="92" t="str">
        <f>IF(ISBLANK(Tableau5[[#This Row],[Points]]),"",RANK(Tableau5[[#This Row],[Points]],H:H))</f>
        <v/>
      </c>
      <c r="H161" s="37"/>
      <c r="I161" s="42"/>
      <c r="J161" s="88">
        <f>IF(ISBLANK(I161),,VLOOKUP(I161,Classement_points[],2,FALSE)*Paramètres!$M$4)</f>
        <v>0</v>
      </c>
      <c r="K161" s="41"/>
      <c r="L161" s="88">
        <f>IF(ISBLANK(K161),,VLOOKUP(K161,Classement_points[],2,FALSE)*Paramètres!$M$5)</f>
        <v>0</v>
      </c>
      <c r="M161" s="42"/>
      <c r="N161" s="88">
        <f>IF(ISBLANK(M161),,VLOOKUP(M161,Classement_points[],2,FALSE)*Paramètres!$M$6)</f>
        <v>0</v>
      </c>
      <c r="O161" s="89">
        <f t="shared" si="5"/>
        <v>0</v>
      </c>
      <c r="P161" s="90">
        <f>COUNTA(Tableau5[[#This Row],[Points]],Tableau5[[#This Row],[Clt2]],Tableau5[[#This Row],[Clt4]],Tableau5[[#This Row],[Clt6]])</f>
        <v>0</v>
      </c>
    </row>
    <row r="162" spans="1:16" x14ac:dyDescent="0.35">
      <c r="A162" s="91">
        <f t="shared" si="4"/>
        <v>121</v>
      </c>
      <c r="B162" s="37" t="s">
        <v>2145</v>
      </c>
      <c r="C162" s="37" t="s">
        <v>998</v>
      </c>
      <c r="D162" s="37" t="s">
        <v>2146</v>
      </c>
      <c r="E162" s="37" t="s">
        <v>680</v>
      </c>
      <c r="F162" s="52" t="s">
        <v>648</v>
      </c>
      <c r="G162" s="92" t="str">
        <f>IF(ISBLANK(Tableau5[[#This Row],[Points]]),"",RANK(Tableau5[[#This Row],[Points]],H:H))</f>
        <v/>
      </c>
      <c r="H162" s="37"/>
      <c r="I162" s="42"/>
      <c r="J162" s="88">
        <f>IF(ISBLANK(I162),,VLOOKUP(I162,Classement_points[],2,FALSE)*Paramètres!$M$4)</f>
        <v>0</v>
      </c>
      <c r="K162" s="41"/>
      <c r="L162" s="88">
        <f>IF(ISBLANK(K162),,VLOOKUP(K162,Classement_points[],2,FALSE)*Paramètres!$M$5)</f>
        <v>0</v>
      </c>
      <c r="M162" s="42"/>
      <c r="N162" s="88">
        <f>IF(ISBLANK(M162),,VLOOKUP(M162,Classement_points[],2,FALSE)*Paramètres!$M$6)</f>
        <v>0</v>
      </c>
      <c r="O162" s="89">
        <f t="shared" si="5"/>
        <v>0</v>
      </c>
      <c r="P162" s="90">
        <f>COUNTA(Tableau5[[#This Row],[Points]],Tableau5[[#This Row],[Clt2]],Tableau5[[#This Row],[Clt4]],Tableau5[[#This Row],[Clt6]])</f>
        <v>0</v>
      </c>
    </row>
    <row r="163" spans="1:16" x14ac:dyDescent="0.35">
      <c r="A163" s="91">
        <f t="shared" si="4"/>
        <v>121</v>
      </c>
      <c r="B163" s="37" t="s">
        <v>3559</v>
      </c>
      <c r="C163" s="37" t="s">
        <v>3560</v>
      </c>
      <c r="D163" s="37" t="s">
        <v>3561</v>
      </c>
      <c r="E163" s="37" t="s">
        <v>2917</v>
      </c>
      <c r="F163" s="52" t="s">
        <v>2957</v>
      </c>
      <c r="G163" s="92" t="str">
        <f>IF(ISBLANK(Tableau5[[#This Row],[Points]]),"",RANK(Tableau5[[#This Row],[Points]],H:H))</f>
        <v/>
      </c>
      <c r="H163" s="37"/>
      <c r="I163" s="42"/>
      <c r="J163" s="88">
        <f>IF(ISBLANK(I163),,VLOOKUP(I163,Classement_points[],2,FALSE)*Paramètres!$M$4)</f>
        <v>0</v>
      </c>
      <c r="K163" s="41"/>
      <c r="L163" s="88">
        <f>IF(ISBLANK(K163),,VLOOKUP(K163,Classement_points[],2,FALSE)*Paramètres!$M$5)</f>
        <v>0</v>
      </c>
      <c r="M163" s="42"/>
      <c r="N163" s="88">
        <f>IF(ISBLANK(M163),,VLOOKUP(M163,Classement_points[],2,FALSE)*Paramètres!$M$6)</f>
        <v>0</v>
      </c>
      <c r="O163" s="89">
        <f t="shared" si="5"/>
        <v>0</v>
      </c>
      <c r="P163" s="90">
        <f>COUNTA(Tableau5[[#This Row],[Points]],Tableau5[[#This Row],[Clt2]],Tableau5[[#This Row],[Clt4]],Tableau5[[#This Row],[Clt6]])</f>
        <v>0</v>
      </c>
    </row>
    <row r="164" spans="1:16" x14ac:dyDescent="0.35">
      <c r="A164" s="91">
        <f t="shared" si="4"/>
        <v>121</v>
      </c>
      <c r="B164" s="54" t="s">
        <v>1052</v>
      </c>
      <c r="C164" s="54" t="s">
        <v>376</v>
      </c>
      <c r="D164" s="54" t="s">
        <v>377</v>
      </c>
      <c r="E164" s="54" t="s">
        <v>18</v>
      </c>
      <c r="F164" s="54" t="s">
        <v>714</v>
      </c>
      <c r="G164" s="92" t="str">
        <f>IF(ISBLANK(Tableau5[[#This Row],[Points]]),"",RANK(Tableau5[[#This Row],[Points]],H:H))</f>
        <v/>
      </c>
      <c r="H164" s="37"/>
      <c r="I164" s="42"/>
      <c r="J164" s="88">
        <f>IF(ISBLANK(I164),,VLOOKUP(I164,Classement_points[],2,FALSE)*Paramètres!$M$4)</f>
        <v>0</v>
      </c>
      <c r="K164" s="41"/>
      <c r="L164" s="88">
        <f>IF(ISBLANK(K164),,VLOOKUP(K164,Classement_points[],2,FALSE)*Paramètres!$M$5)</f>
        <v>0</v>
      </c>
      <c r="M164" s="42"/>
      <c r="N164" s="88">
        <f>IF(ISBLANK(M164),,VLOOKUP(M164,Classement_points[],2,FALSE)*Paramètres!$M$6)</f>
        <v>0</v>
      </c>
      <c r="O164" s="89">
        <f t="shared" si="5"/>
        <v>0</v>
      </c>
      <c r="P164" s="90">
        <f>COUNTA(Tableau5[[#This Row],[Points]],Tableau5[[#This Row],[Clt2]],Tableau5[[#This Row],[Clt4]],Tableau5[[#This Row],[Clt6]])</f>
        <v>0</v>
      </c>
    </row>
    <row r="165" spans="1:16" x14ac:dyDescent="0.35">
      <c r="A165" s="91">
        <f t="shared" si="4"/>
        <v>121</v>
      </c>
      <c r="B165" s="37" t="s">
        <v>3521</v>
      </c>
      <c r="C165" s="37" t="s">
        <v>277</v>
      </c>
      <c r="D165" s="37" t="s">
        <v>3522</v>
      </c>
      <c r="E165" s="37" t="s">
        <v>2913</v>
      </c>
      <c r="F165" s="52" t="s">
        <v>2957</v>
      </c>
      <c r="G165" s="92" t="str">
        <f>IF(ISBLANK(Tableau5[[#This Row],[Points]]),"",RANK(Tableau5[[#This Row],[Points]],H:H))</f>
        <v/>
      </c>
      <c r="H165" s="37"/>
      <c r="I165" s="42"/>
      <c r="J165" s="88">
        <f>IF(ISBLANK(I165),,VLOOKUP(I165,Classement_points[],2,FALSE)*Paramètres!$M$4)</f>
        <v>0</v>
      </c>
      <c r="K165" s="41"/>
      <c r="L165" s="88">
        <f>IF(ISBLANK(K165),,VLOOKUP(K165,Classement_points[],2,FALSE)*Paramètres!$M$5)</f>
        <v>0</v>
      </c>
      <c r="M165" s="42"/>
      <c r="N165" s="88">
        <f>IF(ISBLANK(M165),,VLOOKUP(M165,Classement_points[],2,FALSE)*Paramètres!$M$6)</f>
        <v>0</v>
      </c>
      <c r="O165" s="89">
        <f t="shared" si="5"/>
        <v>0</v>
      </c>
      <c r="P165" s="90">
        <f>COUNTA(Tableau5[[#This Row],[Points]],Tableau5[[#This Row],[Clt2]],Tableau5[[#This Row],[Clt4]],Tableau5[[#This Row],[Clt6]])</f>
        <v>0</v>
      </c>
    </row>
    <row r="166" spans="1:16" x14ac:dyDescent="0.35">
      <c r="A166" s="91">
        <f t="shared" si="4"/>
        <v>121</v>
      </c>
      <c r="B166" s="37" t="s">
        <v>3517</v>
      </c>
      <c r="C166" s="37" t="s">
        <v>162</v>
      </c>
      <c r="D166" s="37" t="s">
        <v>3518</v>
      </c>
      <c r="E166" s="37" t="s">
        <v>2924</v>
      </c>
      <c r="F166" s="52" t="s">
        <v>2957</v>
      </c>
      <c r="G166" s="92" t="str">
        <f>IF(ISBLANK(Tableau5[[#This Row],[Points]]),"",RANK(Tableau5[[#This Row],[Points]],H:H))</f>
        <v/>
      </c>
      <c r="H166" s="37"/>
      <c r="I166" s="42"/>
      <c r="J166" s="88">
        <f>IF(ISBLANK(I166),,VLOOKUP(I166,Classement_points[],2,FALSE)*Paramètres!$M$4)</f>
        <v>0</v>
      </c>
      <c r="K166" s="41"/>
      <c r="L166" s="88">
        <f>IF(ISBLANK(K166),,VLOOKUP(K166,Classement_points[],2,FALSE)*Paramètres!$M$5)</f>
        <v>0</v>
      </c>
      <c r="M166" s="42"/>
      <c r="N166" s="88">
        <f>IF(ISBLANK(M166),,VLOOKUP(M166,Classement_points[],2,FALSE)*Paramètres!$M$6)</f>
        <v>0</v>
      </c>
      <c r="O166" s="89">
        <f t="shared" si="5"/>
        <v>0</v>
      </c>
      <c r="P166" s="90">
        <f>COUNTA(Tableau5[[#This Row],[Points]],Tableau5[[#This Row],[Clt2]],Tableau5[[#This Row],[Clt4]],Tableau5[[#This Row],[Clt6]])</f>
        <v>0</v>
      </c>
    </row>
    <row r="167" spans="1:16" x14ac:dyDescent="0.35">
      <c r="A167" s="91">
        <f t="shared" si="4"/>
        <v>121</v>
      </c>
      <c r="B167" s="37" t="s">
        <v>2151</v>
      </c>
      <c r="C167" s="37" t="s">
        <v>2152</v>
      </c>
      <c r="D167" s="37" t="s">
        <v>1488</v>
      </c>
      <c r="E167" s="37" t="s">
        <v>702</v>
      </c>
      <c r="F167" s="52" t="s">
        <v>648</v>
      </c>
      <c r="G167" s="92" t="str">
        <f>IF(ISBLANK(Tableau5[[#This Row],[Points]]),"",RANK(Tableau5[[#This Row],[Points]],H:H))</f>
        <v/>
      </c>
      <c r="H167" s="37"/>
      <c r="I167" s="42"/>
      <c r="J167" s="88">
        <f>IF(ISBLANK(I167),,VLOOKUP(I167,Classement_points[],2,FALSE)*Paramètres!$M$4)</f>
        <v>0</v>
      </c>
      <c r="K167" s="41"/>
      <c r="L167" s="88">
        <f>IF(ISBLANK(K167),,VLOOKUP(K167,Classement_points[],2,FALSE)*Paramètres!$M$5)</f>
        <v>0</v>
      </c>
      <c r="M167" s="42"/>
      <c r="N167" s="88">
        <f>IF(ISBLANK(M167),,VLOOKUP(M167,Classement_points[],2,FALSE)*Paramètres!$M$6)</f>
        <v>0</v>
      </c>
      <c r="O167" s="89">
        <f t="shared" si="5"/>
        <v>0</v>
      </c>
      <c r="P167" s="90">
        <f>COUNTA(Tableau5[[#This Row],[Points]],Tableau5[[#This Row],[Clt2]],Tableau5[[#This Row],[Clt4]],Tableau5[[#This Row],[Clt6]])</f>
        <v>0</v>
      </c>
    </row>
    <row r="168" spans="1:16" x14ac:dyDescent="0.35">
      <c r="A168" s="91">
        <f t="shared" si="4"/>
        <v>121</v>
      </c>
      <c r="B168" s="37" t="s">
        <v>2153</v>
      </c>
      <c r="C168" s="37" t="s">
        <v>2154</v>
      </c>
      <c r="D168" s="37" t="s">
        <v>2155</v>
      </c>
      <c r="E168" s="37" t="s">
        <v>652</v>
      </c>
      <c r="F168" s="52" t="s">
        <v>648</v>
      </c>
      <c r="G168" s="92" t="str">
        <f>IF(ISBLANK(Tableau5[[#This Row],[Points]]),"",RANK(Tableau5[[#This Row],[Points]],H:H))</f>
        <v/>
      </c>
      <c r="H168" s="37"/>
      <c r="I168" s="42"/>
      <c r="J168" s="88">
        <f>IF(ISBLANK(I168),,VLOOKUP(I168,Classement_points[],2,FALSE)*Paramètres!$M$4)</f>
        <v>0</v>
      </c>
      <c r="K168" s="41"/>
      <c r="L168" s="88">
        <f>IF(ISBLANK(K168),,VLOOKUP(K168,Classement_points[],2,FALSE)*Paramètres!$M$5)</f>
        <v>0</v>
      </c>
      <c r="M168" s="42"/>
      <c r="N168" s="88">
        <f>IF(ISBLANK(M168),,VLOOKUP(M168,Classement_points[],2,FALSE)*Paramètres!$M$6)</f>
        <v>0</v>
      </c>
      <c r="O168" s="89">
        <f t="shared" si="5"/>
        <v>0</v>
      </c>
      <c r="P168" s="90">
        <f>COUNTA(Tableau5[[#This Row],[Points]],Tableau5[[#This Row],[Clt2]],Tableau5[[#This Row],[Clt4]],Tableau5[[#This Row],[Clt6]])</f>
        <v>0</v>
      </c>
    </row>
    <row r="169" spans="1:16" x14ac:dyDescent="0.35">
      <c r="A169" s="91">
        <f t="shared" si="4"/>
        <v>121</v>
      </c>
      <c r="B169" s="37" t="s">
        <v>2156</v>
      </c>
      <c r="C169" s="37" t="s">
        <v>2157</v>
      </c>
      <c r="D169" s="37" t="s">
        <v>1490</v>
      </c>
      <c r="E169" s="37" t="s">
        <v>679</v>
      </c>
      <c r="F169" s="52" t="s">
        <v>648</v>
      </c>
      <c r="G169" s="92" t="str">
        <f>IF(ISBLANK(Tableau5[[#This Row],[Points]]),"",RANK(Tableau5[[#This Row],[Points]],H:H))</f>
        <v/>
      </c>
      <c r="H169" s="37"/>
      <c r="I169" s="42"/>
      <c r="J169" s="88">
        <f>IF(ISBLANK(I169),,VLOOKUP(I169,Classement_points[],2,FALSE)*Paramètres!$M$4)</f>
        <v>0</v>
      </c>
      <c r="K169" s="41"/>
      <c r="L169" s="88">
        <f>IF(ISBLANK(K169),,VLOOKUP(K169,Classement_points[],2,FALSE)*Paramètres!$M$5)</f>
        <v>0</v>
      </c>
      <c r="M169" s="42"/>
      <c r="N169" s="88">
        <f>IF(ISBLANK(M169),,VLOOKUP(M169,Classement_points[],2,FALSE)*Paramètres!$M$6)</f>
        <v>0</v>
      </c>
      <c r="O169" s="89">
        <f t="shared" si="5"/>
        <v>0</v>
      </c>
      <c r="P169" s="90">
        <f>COUNTA(Tableau5[[#This Row],[Points]],Tableau5[[#This Row],[Clt2]],Tableau5[[#This Row],[Clt4]],Tableau5[[#This Row],[Clt6]])</f>
        <v>0</v>
      </c>
    </row>
    <row r="170" spans="1:16" x14ac:dyDescent="0.35">
      <c r="A170" s="91">
        <f t="shared" si="4"/>
        <v>121</v>
      </c>
      <c r="B170" s="37" t="s">
        <v>2160</v>
      </c>
      <c r="C170" s="37" t="s">
        <v>108</v>
      </c>
      <c r="D170" s="37" t="s">
        <v>2161</v>
      </c>
      <c r="E170" s="37" t="s">
        <v>692</v>
      </c>
      <c r="F170" s="52" t="s">
        <v>648</v>
      </c>
      <c r="G170" s="92" t="str">
        <f>IF(ISBLANK(Tableau5[[#This Row],[Points]]),"",RANK(Tableau5[[#This Row],[Points]],H:H))</f>
        <v/>
      </c>
      <c r="H170" s="37"/>
      <c r="I170" s="42"/>
      <c r="J170" s="88">
        <f>IF(ISBLANK(I170),,VLOOKUP(I170,Classement_points[],2,FALSE)*Paramètres!$M$4)</f>
        <v>0</v>
      </c>
      <c r="K170" s="41"/>
      <c r="L170" s="88">
        <f>IF(ISBLANK(K170),,VLOOKUP(K170,Classement_points[],2,FALSE)*Paramètres!$M$5)</f>
        <v>0</v>
      </c>
      <c r="M170" s="42"/>
      <c r="N170" s="88">
        <f>IF(ISBLANK(M170),,VLOOKUP(M170,Classement_points[],2,FALSE)*Paramètres!$M$6)</f>
        <v>0</v>
      </c>
      <c r="O170" s="89">
        <f t="shared" si="5"/>
        <v>0</v>
      </c>
      <c r="P170" s="90">
        <f>COUNTA(Tableau5[[#This Row],[Points]],Tableau5[[#This Row],[Clt2]],Tableau5[[#This Row],[Clt4]],Tableau5[[#This Row],[Clt6]])</f>
        <v>0</v>
      </c>
    </row>
    <row r="171" spans="1:16" x14ac:dyDescent="0.35">
      <c r="A171" s="91">
        <f t="shared" si="4"/>
        <v>121</v>
      </c>
      <c r="B171" s="54" t="s">
        <v>585</v>
      </c>
      <c r="C171" s="54" t="s">
        <v>108</v>
      </c>
      <c r="D171" s="54" t="s">
        <v>171</v>
      </c>
      <c r="E171" s="54" t="s">
        <v>380</v>
      </c>
      <c r="F171" s="54" t="s">
        <v>714</v>
      </c>
      <c r="G171" s="92" t="str">
        <f>IF(ISBLANK(Tableau5[[#This Row],[Points]]),"",RANK(Tableau5[[#This Row],[Points]],H:H))</f>
        <v/>
      </c>
      <c r="H171" s="37"/>
      <c r="I171" s="42"/>
      <c r="J171" s="88">
        <f>IF(ISBLANK(I171),,VLOOKUP(I171,Classement_points[],2,FALSE)*Paramètres!$M$4)</f>
        <v>0</v>
      </c>
      <c r="K171" s="41"/>
      <c r="L171" s="88">
        <f>IF(ISBLANK(K171),,VLOOKUP(K171,Classement_points[],2,FALSE)*Paramètres!$M$5)</f>
        <v>0</v>
      </c>
      <c r="M171" s="42"/>
      <c r="N171" s="88">
        <f>IF(ISBLANK(M171),,VLOOKUP(M171,Classement_points[],2,FALSE)*Paramètres!$M$6)</f>
        <v>0</v>
      </c>
      <c r="O171" s="89">
        <f t="shared" si="5"/>
        <v>0</v>
      </c>
      <c r="P171" s="90">
        <f>COUNTA(Tableau5[[#This Row],[Points]],Tableau5[[#This Row],[Clt2]],Tableau5[[#This Row],[Clt4]],Tableau5[[#This Row],[Clt6]])</f>
        <v>0</v>
      </c>
    </row>
    <row r="172" spans="1:16" x14ac:dyDescent="0.35">
      <c r="A172" s="91">
        <f t="shared" si="4"/>
        <v>121</v>
      </c>
      <c r="B172" s="37" t="s">
        <v>4519</v>
      </c>
      <c r="C172" s="37" t="s">
        <v>1060</v>
      </c>
      <c r="D172" s="37" t="s">
        <v>4520</v>
      </c>
      <c r="E172" s="37" t="s">
        <v>3998</v>
      </c>
      <c r="F172" s="52" t="s">
        <v>2956</v>
      </c>
      <c r="G172" s="92" t="str">
        <f>IF(ISBLANK(Tableau5[[#This Row],[Points]]),"",RANK(Tableau5[[#This Row],[Points]],H:H))</f>
        <v/>
      </c>
      <c r="H172" s="37"/>
      <c r="I172" s="42"/>
      <c r="J172" s="88">
        <f>IF(ISBLANK(I172),,VLOOKUP(I172,Classement_points[],2,FALSE)*Paramètres!$M$4)</f>
        <v>0</v>
      </c>
      <c r="K172" s="41"/>
      <c r="L172" s="88">
        <f>IF(ISBLANK(K172),,VLOOKUP(K172,Classement_points[],2,FALSE)*Paramètres!$M$5)</f>
        <v>0</v>
      </c>
      <c r="M172" s="42"/>
      <c r="N172" s="88">
        <f>IF(ISBLANK(M172),,VLOOKUP(M172,Classement_points[],2,FALSE)*Paramètres!$M$6)</f>
        <v>0</v>
      </c>
      <c r="O172" s="89">
        <f t="shared" si="5"/>
        <v>0</v>
      </c>
      <c r="P172" s="90">
        <f>COUNTA(Tableau5[[#This Row],[Points]],Tableau5[[#This Row],[Clt2]],Tableau5[[#This Row],[Clt4]],Tableau5[[#This Row],[Clt6]])</f>
        <v>0</v>
      </c>
    </row>
    <row r="173" spans="1:16" x14ac:dyDescent="0.35">
      <c r="A173" s="91">
        <f t="shared" si="4"/>
        <v>121</v>
      </c>
      <c r="B173" s="54" t="s">
        <v>1061</v>
      </c>
      <c r="C173" s="54" t="s">
        <v>94</v>
      </c>
      <c r="D173" s="54" t="s">
        <v>1062</v>
      </c>
      <c r="E173" s="54" t="s">
        <v>17</v>
      </c>
      <c r="F173" s="54" t="s">
        <v>714</v>
      </c>
      <c r="G173" s="92" t="str">
        <f>IF(ISBLANK(Tableau5[[#This Row],[Points]]),"",RANK(Tableau5[[#This Row],[Points]],H:H))</f>
        <v/>
      </c>
      <c r="H173" s="37"/>
      <c r="I173" s="42"/>
      <c r="J173" s="88">
        <f>IF(ISBLANK(I173),,VLOOKUP(I173,Classement_points[],2,FALSE)*Paramètres!$M$4)</f>
        <v>0</v>
      </c>
      <c r="K173" s="41"/>
      <c r="L173" s="88">
        <f>IF(ISBLANK(K173),,VLOOKUP(K173,Classement_points[],2,FALSE)*Paramètres!$M$5)</f>
        <v>0</v>
      </c>
      <c r="M173" s="42"/>
      <c r="N173" s="88">
        <f>IF(ISBLANK(M173),,VLOOKUP(M173,Classement_points[],2,FALSE)*Paramètres!$M$6)</f>
        <v>0</v>
      </c>
      <c r="O173" s="89">
        <f t="shared" si="5"/>
        <v>0</v>
      </c>
      <c r="P173" s="90">
        <f>COUNTA(Tableau5[[#This Row],[Points]],Tableau5[[#This Row],[Clt2]],Tableau5[[#This Row],[Clt4]],Tableau5[[#This Row],[Clt6]])</f>
        <v>0</v>
      </c>
    </row>
    <row r="174" spans="1:16" x14ac:dyDescent="0.35">
      <c r="A174" s="91">
        <f t="shared" si="4"/>
        <v>121</v>
      </c>
      <c r="B174" s="37" t="s">
        <v>4521</v>
      </c>
      <c r="C174" s="37" t="s">
        <v>4522</v>
      </c>
      <c r="D174" s="37" t="s">
        <v>4523</v>
      </c>
      <c r="E174" s="37" t="s">
        <v>4524</v>
      </c>
      <c r="F174" s="52" t="s">
        <v>2956</v>
      </c>
      <c r="G174" s="92" t="str">
        <f>IF(ISBLANK(Tableau5[[#This Row],[Points]]),"",RANK(Tableau5[[#This Row],[Points]],H:H))</f>
        <v/>
      </c>
      <c r="H174" s="37"/>
      <c r="I174" s="42"/>
      <c r="J174" s="88">
        <f>IF(ISBLANK(I174),,VLOOKUP(I174,Classement_points[],2,FALSE)*Paramètres!$M$4)</f>
        <v>0</v>
      </c>
      <c r="K174" s="41"/>
      <c r="L174" s="88">
        <f>IF(ISBLANK(K174),,VLOOKUP(K174,Classement_points[],2,FALSE)*Paramètres!$M$5)</f>
        <v>0</v>
      </c>
      <c r="M174" s="42"/>
      <c r="N174" s="88">
        <f>IF(ISBLANK(M174),,VLOOKUP(M174,Classement_points[],2,FALSE)*Paramètres!$M$6)</f>
        <v>0</v>
      </c>
      <c r="O174" s="89">
        <f t="shared" si="5"/>
        <v>0</v>
      </c>
      <c r="P174" s="90">
        <f>COUNTA(Tableau5[[#This Row],[Points]],Tableau5[[#This Row],[Clt2]],Tableau5[[#This Row],[Clt4]],Tableau5[[#This Row],[Clt6]])</f>
        <v>0</v>
      </c>
    </row>
    <row r="175" spans="1:16" x14ac:dyDescent="0.35">
      <c r="A175" s="91">
        <f t="shared" si="4"/>
        <v>121</v>
      </c>
      <c r="B175" s="37" t="s">
        <v>3556</v>
      </c>
      <c r="C175" s="37" t="s">
        <v>3557</v>
      </c>
      <c r="D175" s="37" t="s">
        <v>3558</v>
      </c>
      <c r="E175" s="37" t="s">
        <v>2927</v>
      </c>
      <c r="F175" s="52" t="s">
        <v>2957</v>
      </c>
      <c r="G175" s="92" t="str">
        <f>IF(ISBLANK(Tableau5[[#This Row],[Points]]),"",RANK(Tableau5[[#This Row],[Points]],H:H))</f>
        <v/>
      </c>
      <c r="H175" s="37"/>
      <c r="I175" s="42"/>
      <c r="J175" s="88">
        <f>IF(ISBLANK(I175),,VLOOKUP(I175,Classement_points[],2,FALSE)*Paramètres!$M$4)</f>
        <v>0</v>
      </c>
      <c r="K175" s="41"/>
      <c r="L175" s="88">
        <f>IF(ISBLANK(K175),,VLOOKUP(K175,Classement_points[],2,FALSE)*Paramètres!$M$5)</f>
        <v>0</v>
      </c>
      <c r="M175" s="42"/>
      <c r="N175" s="88">
        <f>IF(ISBLANK(M175),,VLOOKUP(M175,Classement_points[],2,FALSE)*Paramètres!$M$6)</f>
        <v>0</v>
      </c>
      <c r="O175" s="89">
        <f t="shared" si="5"/>
        <v>0</v>
      </c>
      <c r="P175" s="90">
        <f>COUNTA(Tableau5[[#This Row],[Points]],Tableau5[[#This Row],[Clt2]],Tableau5[[#This Row],[Clt4]],Tableau5[[#This Row],[Clt6]])</f>
        <v>0</v>
      </c>
    </row>
    <row r="176" spans="1:16" x14ac:dyDescent="0.35">
      <c r="A176" s="91">
        <f t="shared" si="4"/>
        <v>121</v>
      </c>
      <c r="B176" s="54" t="s">
        <v>1090</v>
      </c>
      <c r="C176" s="54" t="s">
        <v>22</v>
      </c>
      <c r="D176" s="54" t="s">
        <v>1091</v>
      </c>
      <c r="E176" s="54" t="s">
        <v>17</v>
      </c>
      <c r="F176" s="54" t="s">
        <v>714</v>
      </c>
      <c r="G176" s="92" t="str">
        <f>IF(ISBLANK(Tableau5[[#This Row],[Points]]),"",RANK(Tableau5[[#This Row],[Points]],H:H))</f>
        <v/>
      </c>
      <c r="H176" s="37"/>
      <c r="I176" s="42"/>
      <c r="J176" s="88">
        <f>IF(ISBLANK(I176),,VLOOKUP(I176,Classement_points[],2,FALSE)*Paramètres!$M$4)</f>
        <v>0</v>
      </c>
      <c r="K176" s="41"/>
      <c r="L176" s="88">
        <f>IF(ISBLANK(K176),,VLOOKUP(K176,Classement_points[],2,FALSE)*Paramètres!$M$5)</f>
        <v>0</v>
      </c>
      <c r="M176" s="42"/>
      <c r="N176" s="88">
        <f>IF(ISBLANK(M176),,VLOOKUP(M176,Classement_points[],2,FALSE)*Paramètres!$M$6)</f>
        <v>0</v>
      </c>
      <c r="O176" s="89">
        <f t="shared" si="5"/>
        <v>0</v>
      </c>
      <c r="P176" s="90">
        <f>COUNTA(Tableau5[[#This Row],[Points]],Tableau5[[#This Row],[Clt2]],Tableau5[[#This Row],[Clt4]],Tableau5[[#This Row],[Clt6]])</f>
        <v>0</v>
      </c>
    </row>
    <row r="177" spans="1:16" x14ac:dyDescent="0.35">
      <c r="A177" s="91">
        <f t="shared" si="4"/>
        <v>121</v>
      </c>
      <c r="B177" s="37" t="s">
        <v>2164</v>
      </c>
      <c r="C177" s="37" t="s">
        <v>302</v>
      </c>
      <c r="D177" s="37" t="s">
        <v>2165</v>
      </c>
      <c r="E177" s="37" t="s">
        <v>702</v>
      </c>
      <c r="F177" s="52" t="s">
        <v>648</v>
      </c>
      <c r="G177" s="92" t="str">
        <f>IF(ISBLANK(Tableau5[[#This Row],[Points]]),"",RANK(Tableau5[[#This Row],[Points]],H:H))</f>
        <v/>
      </c>
      <c r="H177" s="37"/>
      <c r="I177" s="42"/>
      <c r="J177" s="88">
        <f>IF(ISBLANK(I177),,VLOOKUP(I177,Classement_points[],2,FALSE)*Paramètres!$M$4)</f>
        <v>0</v>
      </c>
      <c r="K177" s="41"/>
      <c r="L177" s="88">
        <f>IF(ISBLANK(K177),,VLOOKUP(K177,Classement_points[],2,FALSE)*Paramètres!$M$5)</f>
        <v>0</v>
      </c>
      <c r="M177" s="42"/>
      <c r="N177" s="88">
        <f>IF(ISBLANK(M177),,VLOOKUP(M177,Classement_points[],2,FALSE)*Paramètres!$M$6)</f>
        <v>0</v>
      </c>
      <c r="O177" s="89">
        <f t="shared" si="5"/>
        <v>0</v>
      </c>
      <c r="P177" s="90">
        <f>COUNTA(Tableau5[[#This Row],[Points]],Tableau5[[#This Row],[Clt2]],Tableau5[[#This Row],[Clt4]],Tableau5[[#This Row],[Clt6]])</f>
        <v>0</v>
      </c>
    </row>
    <row r="178" spans="1:16" x14ac:dyDescent="0.35">
      <c r="A178" s="91">
        <f t="shared" si="4"/>
        <v>121</v>
      </c>
      <c r="B178" s="37" t="s">
        <v>2166</v>
      </c>
      <c r="C178" s="37" t="s">
        <v>2167</v>
      </c>
      <c r="D178" s="37" t="s">
        <v>2168</v>
      </c>
      <c r="E178" s="37" t="s">
        <v>679</v>
      </c>
      <c r="F178" s="52" t="s">
        <v>648</v>
      </c>
      <c r="G178" s="92" t="str">
        <f>IF(ISBLANK(Tableau5[[#This Row],[Points]]),"",RANK(Tableau5[[#This Row],[Points]],H:H))</f>
        <v/>
      </c>
      <c r="H178" s="37"/>
      <c r="I178" s="42"/>
      <c r="J178" s="88">
        <f>IF(ISBLANK(I178),,VLOOKUP(I178,Classement_points[],2,FALSE)*Paramètres!$M$4)</f>
        <v>0</v>
      </c>
      <c r="K178" s="41"/>
      <c r="L178" s="88">
        <f>IF(ISBLANK(K178),,VLOOKUP(K178,Classement_points[],2,FALSE)*Paramètres!$M$5)</f>
        <v>0</v>
      </c>
      <c r="M178" s="42"/>
      <c r="N178" s="88">
        <f>IF(ISBLANK(M178),,VLOOKUP(M178,Classement_points[],2,FALSE)*Paramètres!$M$6)</f>
        <v>0</v>
      </c>
      <c r="O178" s="89">
        <f t="shared" si="5"/>
        <v>0</v>
      </c>
      <c r="P178" s="90">
        <f>COUNTA(Tableau5[[#This Row],[Points]],Tableau5[[#This Row],[Clt2]],Tableau5[[#This Row],[Clt4]],Tableau5[[#This Row],[Clt6]])</f>
        <v>0</v>
      </c>
    </row>
    <row r="179" spans="1:16" x14ac:dyDescent="0.35">
      <c r="A179" s="91">
        <f t="shared" si="4"/>
        <v>121</v>
      </c>
      <c r="B179" s="37" t="s">
        <v>2169</v>
      </c>
      <c r="C179" s="37" t="s">
        <v>2170</v>
      </c>
      <c r="D179" s="37" t="s">
        <v>2171</v>
      </c>
      <c r="E179" s="37" t="s">
        <v>708</v>
      </c>
      <c r="F179" s="52" t="s">
        <v>648</v>
      </c>
      <c r="G179" s="92" t="str">
        <f>IF(ISBLANK(Tableau5[[#This Row],[Points]]),"",RANK(Tableau5[[#This Row],[Points]],H:H))</f>
        <v/>
      </c>
      <c r="H179" s="37"/>
      <c r="I179" s="42"/>
      <c r="J179" s="88">
        <f>IF(ISBLANK(I179),,VLOOKUP(I179,Classement_points[],2,FALSE)*Paramètres!$M$4)</f>
        <v>0</v>
      </c>
      <c r="K179" s="41"/>
      <c r="L179" s="88">
        <f>IF(ISBLANK(K179),,VLOOKUP(K179,Classement_points[],2,FALSE)*Paramètres!$M$5)</f>
        <v>0</v>
      </c>
      <c r="M179" s="42"/>
      <c r="N179" s="88">
        <f>IF(ISBLANK(M179),,VLOOKUP(M179,Classement_points[],2,FALSE)*Paramètres!$M$6)</f>
        <v>0</v>
      </c>
      <c r="O179" s="89">
        <f t="shared" si="5"/>
        <v>0</v>
      </c>
      <c r="P179" s="90">
        <f>COUNTA(Tableau5[[#This Row],[Points]],Tableau5[[#This Row],[Clt2]],Tableau5[[#This Row],[Clt4]],Tableau5[[#This Row],[Clt6]])</f>
        <v>0</v>
      </c>
    </row>
    <row r="180" spans="1:16" x14ac:dyDescent="0.35">
      <c r="A180" s="91">
        <f t="shared" si="4"/>
        <v>121</v>
      </c>
      <c r="B180" s="37" t="s">
        <v>4526</v>
      </c>
      <c r="C180" s="37" t="s">
        <v>264</v>
      </c>
      <c r="D180" s="37" t="s">
        <v>4527</v>
      </c>
      <c r="E180" s="37" t="s">
        <v>4017</v>
      </c>
      <c r="F180" s="52" t="s">
        <v>2956</v>
      </c>
      <c r="G180" s="92" t="str">
        <f>IF(ISBLANK(Tableau5[[#This Row],[Points]]),"",RANK(Tableau5[[#This Row],[Points]],H:H))</f>
        <v/>
      </c>
      <c r="H180" s="37"/>
      <c r="I180" s="42"/>
      <c r="J180" s="88">
        <f>IF(ISBLANK(I180),,VLOOKUP(I180,Classement_points[],2,FALSE)*Paramètres!$M$4)</f>
        <v>0</v>
      </c>
      <c r="K180" s="41"/>
      <c r="L180" s="88">
        <f>IF(ISBLANK(K180),,VLOOKUP(K180,Classement_points[],2,FALSE)*Paramètres!$M$5)</f>
        <v>0</v>
      </c>
      <c r="M180" s="42"/>
      <c r="N180" s="88">
        <f>IF(ISBLANK(M180),,VLOOKUP(M180,Classement_points[],2,FALSE)*Paramètres!$M$6)</f>
        <v>0</v>
      </c>
      <c r="O180" s="89">
        <f t="shared" si="5"/>
        <v>0</v>
      </c>
      <c r="P180" s="90">
        <f>COUNTA(Tableau5[[#This Row],[Points]],Tableau5[[#This Row],[Clt2]],Tableau5[[#This Row],[Clt4]],Tableau5[[#This Row],[Clt6]])</f>
        <v>0</v>
      </c>
    </row>
    <row r="181" spans="1:16" x14ac:dyDescent="0.35">
      <c r="A181" s="91">
        <f t="shared" si="4"/>
        <v>121</v>
      </c>
      <c r="B181" s="37" t="s">
        <v>4531</v>
      </c>
      <c r="C181" s="37" t="s">
        <v>4532</v>
      </c>
      <c r="D181" s="37" t="s">
        <v>4533</v>
      </c>
      <c r="E181" s="37" t="s">
        <v>3936</v>
      </c>
      <c r="F181" s="52" t="s">
        <v>2956</v>
      </c>
      <c r="G181" s="92" t="str">
        <f>IF(ISBLANK(Tableau5[[#This Row],[Points]]),"",RANK(Tableau5[[#This Row],[Points]],H:H))</f>
        <v/>
      </c>
      <c r="H181" s="37"/>
      <c r="I181" s="42"/>
      <c r="J181" s="88">
        <f>IF(ISBLANK(I181),,VLOOKUP(I181,Classement_points[],2,FALSE)*Paramètres!$M$4)</f>
        <v>0</v>
      </c>
      <c r="K181" s="41"/>
      <c r="L181" s="88">
        <f>IF(ISBLANK(K181),,VLOOKUP(K181,Classement_points[],2,FALSE)*Paramètres!$M$5)</f>
        <v>0</v>
      </c>
      <c r="M181" s="42"/>
      <c r="N181" s="88">
        <f>IF(ISBLANK(M181),,VLOOKUP(M181,Classement_points[],2,FALSE)*Paramètres!$M$6)</f>
        <v>0</v>
      </c>
      <c r="O181" s="89">
        <f t="shared" si="5"/>
        <v>0</v>
      </c>
      <c r="P181" s="90">
        <f>COUNTA(Tableau5[[#This Row],[Points]],Tableau5[[#This Row],[Clt2]],Tableau5[[#This Row],[Clt4]],Tableau5[[#This Row],[Clt6]])</f>
        <v>0</v>
      </c>
    </row>
    <row r="182" spans="1:16" x14ac:dyDescent="0.35">
      <c r="A182" s="91">
        <f t="shared" si="4"/>
        <v>121</v>
      </c>
      <c r="B182" s="37" t="s">
        <v>4534</v>
      </c>
      <c r="C182" s="37" t="s">
        <v>4535</v>
      </c>
      <c r="D182" s="37" t="s">
        <v>4536</v>
      </c>
      <c r="E182" s="37" t="s">
        <v>4058</v>
      </c>
      <c r="F182" s="52" t="s">
        <v>2956</v>
      </c>
      <c r="G182" s="92" t="str">
        <f>IF(ISBLANK(Tableau5[[#This Row],[Points]]),"",RANK(Tableau5[[#This Row],[Points]],H:H))</f>
        <v/>
      </c>
      <c r="H182" s="37"/>
      <c r="I182" s="42"/>
      <c r="J182" s="88">
        <f>IF(ISBLANK(I182),,VLOOKUP(I182,Classement_points[],2,FALSE)*Paramètres!$M$4)</f>
        <v>0</v>
      </c>
      <c r="K182" s="41"/>
      <c r="L182" s="88">
        <f>IF(ISBLANK(K182),,VLOOKUP(K182,Classement_points[],2,FALSE)*Paramètres!$M$5)</f>
        <v>0</v>
      </c>
      <c r="M182" s="42"/>
      <c r="N182" s="88">
        <f>IF(ISBLANK(M182),,VLOOKUP(M182,Classement_points[],2,FALSE)*Paramètres!$M$6)</f>
        <v>0</v>
      </c>
      <c r="O182" s="89">
        <f t="shared" si="5"/>
        <v>0</v>
      </c>
      <c r="P182" s="90">
        <f>COUNTA(Tableau5[[#This Row],[Points]],Tableau5[[#This Row],[Clt2]],Tableau5[[#This Row],[Clt4]],Tableau5[[#This Row],[Clt6]])</f>
        <v>0</v>
      </c>
    </row>
    <row r="183" spans="1:16" x14ac:dyDescent="0.35">
      <c r="A183" s="91">
        <f t="shared" si="4"/>
        <v>121</v>
      </c>
      <c r="B183" s="37" t="s">
        <v>4537</v>
      </c>
      <c r="C183" s="37" t="s">
        <v>139</v>
      </c>
      <c r="D183" s="37" t="s">
        <v>4538</v>
      </c>
      <c r="E183" s="37" t="s">
        <v>3971</v>
      </c>
      <c r="F183" s="52" t="s">
        <v>2956</v>
      </c>
      <c r="G183" s="92" t="str">
        <f>IF(ISBLANK(Tableau5[[#This Row],[Points]]),"",RANK(Tableau5[[#This Row],[Points]],H:H))</f>
        <v/>
      </c>
      <c r="H183" s="37"/>
      <c r="I183" s="42"/>
      <c r="J183" s="88">
        <f>IF(ISBLANK(I183),,VLOOKUP(I183,Classement_points[],2,FALSE)*Paramètres!$M$4)</f>
        <v>0</v>
      </c>
      <c r="K183" s="41"/>
      <c r="L183" s="88">
        <f>IF(ISBLANK(K183),,VLOOKUP(K183,Classement_points[],2,FALSE)*Paramètres!$M$5)</f>
        <v>0</v>
      </c>
      <c r="M183" s="42"/>
      <c r="N183" s="88">
        <f>IF(ISBLANK(M183),,VLOOKUP(M183,Classement_points[],2,FALSE)*Paramètres!$M$6)</f>
        <v>0</v>
      </c>
      <c r="O183" s="89">
        <f t="shared" si="5"/>
        <v>0</v>
      </c>
      <c r="P183" s="90">
        <f>COUNTA(Tableau5[[#This Row],[Points]],Tableau5[[#This Row],[Clt2]],Tableau5[[#This Row],[Clt4]],Tableau5[[#This Row],[Clt6]])</f>
        <v>0</v>
      </c>
    </row>
    <row r="184" spans="1:16" x14ac:dyDescent="0.35">
      <c r="A184" s="91">
        <f t="shared" si="4"/>
        <v>121</v>
      </c>
      <c r="B184" s="37" t="s">
        <v>4539</v>
      </c>
      <c r="C184" s="37" t="s">
        <v>2818</v>
      </c>
      <c r="D184" s="37" t="s">
        <v>4222</v>
      </c>
      <c r="E184" s="37" t="s">
        <v>4223</v>
      </c>
      <c r="F184" s="52" t="s">
        <v>2956</v>
      </c>
      <c r="G184" s="92" t="str">
        <f>IF(ISBLANK(Tableau5[[#This Row],[Points]]),"",RANK(Tableau5[[#This Row],[Points]],H:H))</f>
        <v/>
      </c>
      <c r="H184" s="37"/>
      <c r="I184" s="42"/>
      <c r="J184" s="88">
        <f>IF(ISBLANK(I184),,VLOOKUP(I184,Classement_points[],2,FALSE)*Paramètres!$M$4)</f>
        <v>0</v>
      </c>
      <c r="K184" s="41"/>
      <c r="L184" s="88">
        <f>IF(ISBLANK(K184),,VLOOKUP(K184,Classement_points[],2,FALSE)*Paramètres!$M$5)</f>
        <v>0</v>
      </c>
      <c r="M184" s="42"/>
      <c r="N184" s="88">
        <f>IF(ISBLANK(M184),,VLOOKUP(M184,Classement_points[],2,FALSE)*Paramètres!$M$6)</f>
        <v>0</v>
      </c>
      <c r="O184" s="89">
        <f t="shared" si="5"/>
        <v>0</v>
      </c>
      <c r="P184" s="90">
        <f>COUNTA(Tableau5[[#This Row],[Points]],Tableau5[[#This Row],[Clt2]],Tableau5[[#This Row],[Clt4]],Tableau5[[#This Row],[Clt6]])</f>
        <v>0</v>
      </c>
    </row>
    <row r="185" spans="1:16" x14ac:dyDescent="0.35">
      <c r="A185" s="91">
        <f t="shared" si="4"/>
        <v>121</v>
      </c>
      <c r="B185" s="37" t="s">
        <v>3526</v>
      </c>
      <c r="C185" s="37" t="s">
        <v>221</v>
      </c>
      <c r="D185" s="37" t="s">
        <v>3527</v>
      </c>
      <c r="E185" s="37" t="s">
        <v>2913</v>
      </c>
      <c r="F185" s="52" t="s">
        <v>2957</v>
      </c>
      <c r="G185" s="92" t="str">
        <f>IF(ISBLANK(Tableau5[[#This Row],[Points]]),"",RANK(Tableau5[[#This Row],[Points]],H:H))</f>
        <v/>
      </c>
      <c r="H185" s="37"/>
      <c r="I185" s="42"/>
      <c r="J185" s="88">
        <f>IF(ISBLANK(I185),,VLOOKUP(I185,Classement_points[],2,FALSE)*Paramètres!$M$4)</f>
        <v>0</v>
      </c>
      <c r="K185" s="41"/>
      <c r="L185" s="88">
        <f>IF(ISBLANK(K185),,VLOOKUP(K185,Classement_points[],2,FALSE)*Paramètres!$M$5)</f>
        <v>0</v>
      </c>
      <c r="M185" s="42"/>
      <c r="N185" s="88">
        <f>IF(ISBLANK(M185),,VLOOKUP(M185,Classement_points[],2,FALSE)*Paramètres!$M$6)</f>
        <v>0</v>
      </c>
      <c r="O185" s="89">
        <f t="shared" si="5"/>
        <v>0</v>
      </c>
      <c r="P185" s="90">
        <f>COUNTA(Tableau5[[#This Row],[Points]],Tableau5[[#This Row],[Clt2]],Tableau5[[#This Row],[Clt4]],Tableau5[[#This Row],[Clt6]])</f>
        <v>0</v>
      </c>
    </row>
    <row r="186" spans="1:16" x14ac:dyDescent="0.35">
      <c r="A186" s="91">
        <f t="shared" si="4"/>
        <v>121</v>
      </c>
      <c r="B186" s="37" t="s">
        <v>2179</v>
      </c>
      <c r="C186" s="37" t="s">
        <v>1949</v>
      </c>
      <c r="D186" s="37" t="s">
        <v>2180</v>
      </c>
      <c r="E186" s="37" t="s">
        <v>701</v>
      </c>
      <c r="F186" s="52" t="s">
        <v>648</v>
      </c>
      <c r="G186" s="92" t="str">
        <f>IF(ISBLANK(Tableau5[[#This Row],[Points]]),"",RANK(Tableau5[[#This Row],[Points]],H:H))</f>
        <v/>
      </c>
      <c r="H186" s="37"/>
      <c r="I186" s="42"/>
      <c r="J186" s="88">
        <f>IF(ISBLANK(I186),,VLOOKUP(I186,Classement_points[],2,FALSE)*Paramètres!$M$4)</f>
        <v>0</v>
      </c>
      <c r="K186" s="41"/>
      <c r="L186" s="88">
        <f>IF(ISBLANK(K186),,VLOOKUP(K186,Classement_points[],2,FALSE)*Paramètres!$M$5)</f>
        <v>0</v>
      </c>
      <c r="M186" s="42"/>
      <c r="N186" s="88">
        <f>IF(ISBLANK(M186),,VLOOKUP(M186,Classement_points[],2,FALSE)*Paramètres!$M$6)</f>
        <v>0</v>
      </c>
      <c r="O186" s="89">
        <f t="shared" si="5"/>
        <v>0</v>
      </c>
      <c r="P186" s="90">
        <f>COUNTA(Tableau5[[#This Row],[Points]],Tableau5[[#This Row],[Clt2]],Tableau5[[#This Row],[Clt4]],Tableau5[[#This Row],[Clt6]])</f>
        <v>0</v>
      </c>
    </row>
    <row r="187" spans="1:16" x14ac:dyDescent="0.35">
      <c r="A187" s="91">
        <f t="shared" si="4"/>
        <v>121</v>
      </c>
      <c r="B187" s="37" t="s">
        <v>3553</v>
      </c>
      <c r="C187" s="37" t="s">
        <v>2810</v>
      </c>
      <c r="D187" s="37" t="s">
        <v>2664</v>
      </c>
      <c r="E187" s="37" t="s">
        <v>2920</v>
      </c>
      <c r="F187" s="52" t="s">
        <v>2957</v>
      </c>
      <c r="G187" s="92" t="str">
        <f>IF(ISBLANK(Tableau5[[#This Row],[Points]]),"",RANK(Tableau5[[#This Row],[Points]],H:H))</f>
        <v/>
      </c>
      <c r="H187" s="37"/>
      <c r="I187" s="42"/>
      <c r="J187" s="88">
        <f>IF(ISBLANK(I187),,VLOOKUP(I187,Classement_points[],2,FALSE)*Paramètres!$M$4)</f>
        <v>0</v>
      </c>
      <c r="K187" s="41"/>
      <c r="L187" s="88">
        <f>IF(ISBLANK(K187),,VLOOKUP(K187,Classement_points[],2,FALSE)*Paramètres!$M$5)</f>
        <v>0</v>
      </c>
      <c r="M187" s="42"/>
      <c r="N187" s="88">
        <f>IF(ISBLANK(M187),,VLOOKUP(M187,Classement_points[],2,FALSE)*Paramètres!$M$6)</f>
        <v>0</v>
      </c>
      <c r="O187" s="89">
        <f t="shared" si="5"/>
        <v>0</v>
      </c>
      <c r="P187" s="90">
        <f>COUNTA(Tableau5[[#This Row],[Points]],Tableau5[[#This Row],[Clt2]],Tableau5[[#This Row],[Clt4]],Tableau5[[#This Row],[Clt6]])</f>
        <v>0</v>
      </c>
    </row>
    <row r="188" spans="1:16" x14ac:dyDescent="0.35">
      <c r="A188" s="91">
        <f t="shared" si="4"/>
        <v>121</v>
      </c>
      <c r="B188" s="37" t="s">
        <v>3530</v>
      </c>
      <c r="C188" s="37" t="s">
        <v>3531</v>
      </c>
      <c r="D188" s="37" t="s">
        <v>3532</v>
      </c>
      <c r="E188" s="37" t="s">
        <v>2926</v>
      </c>
      <c r="F188" s="52" t="s">
        <v>2957</v>
      </c>
      <c r="G188" s="92" t="str">
        <f>IF(ISBLANK(Tableau5[[#This Row],[Points]]),"",RANK(Tableau5[[#This Row],[Points]],H:H))</f>
        <v/>
      </c>
      <c r="H188" s="37"/>
      <c r="I188" s="42"/>
      <c r="J188" s="88">
        <f>IF(ISBLANK(I188),,VLOOKUP(I188,Classement_points[],2,FALSE)*Paramètres!$M$4)</f>
        <v>0</v>
      </c>
      <c r="K188" s="41"/>
      <c r="L188" s="88">
        <f>IF(ISBLANK(K188),,VLOOKUP(K188,Classement_points[],2,FALSE)*Paramètres!$M$5)</f>
        <v>0</v>
      </c>
      <c r="M188" s="42"/>
      <c r="N188" s="88">
        <f>IF(ISBLANK(M188),,VLOOKUP(M188,Classement_points[],2,FALSE)*Paramètres!$M$6)</f>
        <v>0</v>
      </c>
      <c r="O188" s="89">
        <f t="shared" si="5"/>
        <v>0</v>
      </c>
      <c r="P188" s="90">
        <f>COUNTA(Tableau5[[#This Row],[Points]],Tableau5[[#This Row],[Clt2]],Tableau5[[#This Row],[Clt4]],Tableau5[[#This Row],[Clt6]])</f>
        <v>0</v>
      </c>
    </row>
    <row r="189" spans="1:16" x14ac:dyDescent="0.35">
      <c r="A189" s="91">
        <f t="shared" si="4"/>
        <v>121</v>
      </c>
      <c r="B189" s="37" t="s">
        <v>3571</v>
      </c>
      <c r="C189" s="37" t="s">
        <v>3572</v>
      </c>
      <c r="D189" s="37" t="s">
        <v>3573</v>
      </c>
      <c r="E189" s="37" t="s">
        <v>2927</v>
      </c>
      <c r="F189" s="52" t="s">
        <v>2957</v>
      </c>
      <c r="G189" s="92" t="str">
        <f>IF(ISBLANK(Tableau5[[#This Row],[Points]]),"",RANK(Tableau5[[#This Row],[Points]],H:H))</f>
        <v/>
      </c>
      <c r="H189" s="37"/>
      <c r="I189" s="42"/>
      <c r="J189" s="88">
        <f>IF(ISBLANK(I189),,VLOOKUP(I189,Classement_points[],2,FALSE)*Paramètres!$M$4)</f>
        <v>0</v>
      </c>
      <c r="K189" s="41"/>
      <c r="L189" s="88">
        <f>IF(ISBLANK(K189),,VLOOKUP(K189,Classement_points[],2,FALSE)*Paramètres!$M$5)</f>
        <v>0</v>
      </c>
      <c r="M189" s="42"/>
      <c r="N189" s="88">
        <f>IF(ISBLANK(M189),,VLOOKUP(M189,Classement_points[],2,FALSE)*Paramètres!$M$6)</f>
        <v>0</v>
      </c>
      <c r="O189" s="89">
        <f t="shared" si="5"/>
        <v>0</v>
      </c>
      <c r="P189" s="90">
        <f>COUNTA(Tableau5[[#This Row],[Points]],Tableau5[[#This Row],[Clt2]],Tableau5[[#This Row],[Clt4]],Tableau5[[#This Row],[Clt6]])</f>
        <v>0</v>
      </c>
    </row>
    <row r="190" spans="1:16" x14ac:dyDescent="0.35">
      <c r="A190" s="91">
        <f t="shared" si="4"/>
        <v>121</v>
      </c>
      <c r="B190" s="37" t="s">
        <v>2181</v>
      </c>
      <c r="C190" s="37" t="s">
        <v>407</v>
      </c>
      <c r="D190" s="37" t="s">
        <v>2182</v>
      </c>
      <c r="E190" s="37" t="s">
        <v>710</v>
      </c>
      <c r="F190" s="52" t="s">
        <v>648</v>
      </c>
      <c r="G190" s="92" t="str">
        <f>IF(ISBLANK(Tableau5[[#This Row],[Points]]),"",RANK(Tableau5[[#This Row],[Points]],H:H))</f>
        <v/>
      </c>
      <c r="H190" s="37"/>
      <c r="I190" s="42"/>
      <c r="J190" s="88">
        <f>IF(ISBLANK(I190),,VLOOKUP(I190,Classement_points[],2,FALSE)*Paramètres!$M$4)</f>
        <v>0</v>
      </c>
      <c r="K190" s="41"/>
      <c r="L190" s="88">
        <f>IF(ISBLANK(K190),,VLOOKUP(K190,Classement_points[],2,FALSE)*Paramètres!$M$5)</f>
        <v>0</v>
      </c>
      <c r="M190" s="42"/>
      <c r="N190" s="88">
        <f>IF(ISBLANK(M190),,VLOOKUP(M190,Classement_points[],2,FALSE)*Paramètres!$M$6)</f>
        <v>0</v>
      </c>
      <c r="O190" s="89">
        <f t="shared" si="5"/>
        <v>0</v>
      </c>
      <c r="P190" s="90">
        <f>COUNTA(Tableau5[[#This Row],[Points]],Tableau5[[#This Row],[Clt2]],Tableau5[[#This Row],[Clt4]],Tableau5[[#This Row],[Clt6]])</f>
        <v>0</v>
      </c>
    </row>
    <row r="191" spans="1:16" x14ac:dyDescent="0.35">
      <c r="A191" s="91">
        <f t="shared" si="4"/>
        <v>121</v>
      </c>
      <c r="B191" s="54" t="s">
        <v>1068</v>
      </c>
      <c r="C191" s="54" t="s">
        <v>1069</v>
      </c>
      <c r="D191" s="54" t="s">
        <v>1070</v>
      </c>
      <c r="E191" s="54" t="s">
        <v>16</v>
      </c>
      <c r="F191" s="54" t="s">
        <v>714</v>
      </c>
      <c r="G191" s="92" t="str">
        <f>IF(ISBLANK(Tableau5[[#This Row],[Points]]),"",RANK(Tableau5[[#This Row],[Points]],H:H))</f>
        <v/>
      </c>
      <c r="H191" s="37"/>
      <c r="I191" s="42"/>
      <c r="J191" s="88">
        <f>IF(ISBLANK(I191),,VLOOKUP(I191,Classement_points[],2,FALSE)*Paramètres!$M$4)</f>
        <v>0</v>
      </c>
      <c r="K191" s="41"/>
      <c r="L191" s="88">
        <f>IF(ISBLANK(K191),,VLOOKUP(K191,Classement_points[],2,FALSE)*Paramètres!$M$5)</f>
        <v>0</v>
      </c>
      <c r="M191" s="42"/>
      <c r="N191" s="88">
        <f>IF(ISBLANK(M191),,VLOOKUP(M191,Classement_points[],2,FALSE)*Paramètres!$M$6)</f>
        <v>0</v>
      </c>
      <c r="O191" s="89">
        <f t="shared" si="5"/>
        <v>0</v>
      </c>
      <c r="P191" s="90">
        <f>COUNTA(Tableau5[[#This Row],[Points]],Tableau5[[#This Row],[Clt2]],Tableau5[[#This Row],[Clt4]],Tableau5[[#This Row],[Clt6]])</f>
        <v>0</v>
      </c>
    </row>
    <row r="192" spans="1:16" x14ac:dyDescent="0.35">
      <c r="A192" s="91">
        <f t="shared" si="4"/>
        <v>121</v>
      </c>
      <c r="B192" s="37" t="s">
        <v>2184</v>
      </c>
      <c r="C192" s="37" t="s">
        <v>2185</v>
      </c>
      <c r="D192" s="37" t="s">
        <v>2186</v>
      </c>
      <c r="E192" s="37" t="s">
        <v>647</v>
      </c>
      <c r="F192" s="52" t="s">
        <v>648</v>
      </c>
      <c r="G192" s="92" t="str">
        <f>IF(ISBLANK(Tableau5[[#This Row],[Points]]),"",RANK(Tableau5[[#This Row],[Points]],H:H))</f>
        <v/>
      </c>
      <c r="H192" s="37"/>
      <c r="I192" s="42"/>
      <c r="J192" s="88">
        <f>IF(ISBLANK(I192),,VLOOKUP(I192,Classement_points[],2,FALSE)*Paramètres!$M$4)</f>
        <v>0</v>
      </c>
      <c r="K192" s="41"/>
      <c r="L192" s="88">
        <f>IF(ISBLANK(K192),,VLOOKUP(K192,Classement_points[],2,FALSE)*Paramètres!$M$5)</f>
        <v>0</v>
      </c>
      <c r="M192" s="42"/>
      <c r="N192" s="88">
        <f>IF(ISBLANK(M192),,VLOOKUP(M192,Classement_points[],2,FALSE)*Paramètres!$M$6)</f>
        <v>0</v>
      </c>
      <c r="O192" s="89">
        <f t="shared" si="5"/>
        <v>0</v>
      </c>
      <c r="P192" s="90">
        <f>COUNTA(Tableau5[[#This Row],[Points]],Tableau5[[#This Row],[Clt2]],Tableau5[[#This Row],[Clt4]],Tableau5[[#This Row],[Clt6]])</f>
        <v>0</v>
      </c>
    </row>
    <row r="193" spans="1:16" x14ac:dyDescent="0.35">
      <c r="A193" s="91">
        <f t="shared" si="4"/>
        <v>121</v>
      </c>
      <c r="B193" s="37" t="s">
        <v>2189</v>
      </c>
      <c r="C193" s="37" t="s">
        <v>242</v>
      </c>
      <c r="D193" s="37" t="s">
        <v>875</v>
      </c>
      <c r="E193" s="37" t="s">
        <v>712</v>
      </c>
      <c r="F193" s="52" t="s">
        <v>648</v>
      </c>
      <c r="G193" s="92" t="str">
        <f>IF(ISBLANK(Tableau5[[#This Row],[Points]]),"",RANK(Tableau5[[#This Row],[Points]],H:H))</f>
        <v/>
      </c>
      <c r="H193" s="37"/>
      <c r="I193" s="42"/>
      <c r="J193" s="88">
        <f>IF(ISBLANK(I193),,VLOOKUP(I193,Classement_points[],2,FALSE)*Paramètres!$M$4)</f>
        <v>0</v>
      </c>
      <c r="K193" s="41"/>
      <c r="L193" s="88">
        <f>IF(ISBLANK(K193),,VLOOKUP(K193,Classement_points[],2,FALSE)*Paramètres!$M$5)</f>
        <v>0</v>
      </c>
      <c r="M193" s="42"/>
      <c r="N193" s="88">
        <f>IF(ISBLANK(M193),,VLOOKUP(M193,Classement_points[],2,FALSE)*Paramètres!$M$6)</f>
        <v>0</v>
      </c>
      <c r="O193" s="89">
        <f t="shared" si="5"/>
        <v>0</v>
      </c>
      <c r="P193" s="90">
        <f>COUNTA(Tableau5[[#This Row],[Points]],Tableau5[[#This Row],[Clt2]],Tableau5[[#This Row],[Clt4]],Tableau5[[#This Row],[Clt6]])</f>
        <v>0</v>
      </c>
    </row>
    <row r="194" spans="1:16" x14ac:dyDescent="0.35">
      <c r="A194" s="91">
        <f t="shared" si="4"/>
        <v>121</v>
      </c>
      <c r="B194" s="37" t="s">
        <v>4546</v>
      </c>
      <c r="C194" s="37" t="s">
        <v>153</v>
      </c>
      <c r="D194" s="37" t="s">
        <v>1531</v>
      </c>
      <c r="E194" s="37" t="s">
        <v>3943</v>
      </c>
      <c r="F194" s="52" t="s">
        <v>2956</v>
      </c>
      <c r="G194" s="92" t="str">
        <f>IF(ISBLANK(Tableau5[[#This Row],[Points]]),"",RANK(Tableau5[[#This Row],[Points]],H:H))</f>
        <v/>
      </c>
      <c r="H194" s="37"/>
      <c r="I194" s="42"/>
      <c r="J194" s="88">
        <f>IF(ISBLANK(I194),,VLOOKUP(I194,Classement_points[],2,FALSE)*Paramètres!$M$4)</f>
        <v>0</v>
      </c>
      <c r="K194" s="41"/>
      <c r="L194" s="88">
        <f>IF(ISBLANK(K194),,VLOOKUP(K194,Classement_points[],2,FALSE)*Paramètres!$M$5)</f>
        <v>0</v>
      </c>
      <c r="M194" s="42"/>
      <c r="N194" s="88">
        <f>IF(ISBLANK(M194),,VLOOKUP(M194,Classement_points[],2,FALSE)*Paramètres!$M$6)</f>
        <v>0</v>
      </c>
      <c r="O194" s="89">
        <f t="shared" si="5"/>
        <v>0</v>
      </c>
      <c r="P194" s="90">
        <f>COUNTA(Tableau5[[#This Row],[Points]],Tableau5[[#This Row],[Clt2]],Tableau5[[#This Row],[Clt4]],Tableau5[[#This Row],[Clt6]])</f>
        <v>0</v>
      </c>
    </row>
    <row r="195" spans="1:16" x14ac:dyDescent="0.35">
      <c r="A195" s="91">
        <f t="shared" si="4"/>
        <v>121</v>
      </c>
      <c r="B195" s="37" t="s">
        <v>2191</v>
      </c>
      <c r="C195" s="37" t="s">
        <v>2192</v>
      </c>
      <c r="D195" s="37" t="s">
        <v>1377</v>
      </c>
      <c r="E195" s="37" t="s">
        <v>709</v>
      </c>
      <c r="F195" s="52" t="s">
        <v>648</v>
      </c>
      <c r="G195" s="92" t="str">
        <f>IF(ISBLANK(Tableau5[[#This Row],[Points]]),"",RANK(Tableau5[[#This Row],[Points]],H:H))</f>
        <v/>
      </c>
      <c r="H195" s="37"/>
      <c r="I195" s="42"/>
      <c r="J195" s="88">
        <f>IF(ISBLANK(I195),,VLOOKUP(I195,Classement_points[],2,FALSE)*Paramètres!$M$4)</f>
        <v>0</v>
      </c>
      <c r="K195" s="41"/>
      <c r="L195" s="88">
        <f>IF(ISBLANK(K195),,VLOOKUP(K195,Classement_points[],2,FALSE)*Paramètres!$M$5)</f>
        <v>0</v>
      </c>
      <c r="M195" s="42"/>
      <c r="N195" s="88">
        <f>IF(ISBLANK(M195),,VLOOKUP(M195,Classement_points[],2,FALSE)*Paramètres!$M$6)</f>
        <v>0</v>
      </c>
      <c r="O195" s="89">
        <f t="shared" si="5"/>
        <v>0</v>
      </c>
      <c r="P195" s="90">
        <f>COUNTA(Tableau5[[#This Row],[Points]],Tableau5[[#This Row],[Clt2]],Tableau5[[#This Row],[Clt4]],Tableau5[[#This Row],[Clt6]])</f>
        <v>0</v>
      </c>
    </row>
    <row r="196" spans="1:16" x14ac:dyDescent="0.35">
      <c r="A196" s="91">
        <f t="shared" si="4"/>
        <v>121</v>
      </c>
      <c r="B196" s="37" t="s">
        <v>2193</v>
      </c>
      <c r="C196" s="37" t="s">
        <v>2194</v>
      </c>
      <c r="D196" s="37" t="s">
        <v>2195</v>
      </c>
      <c r="E196" s="37" t="s">
        <v>709</v>
      </c>
      <c r="F196" s="52" t="s">
        <v>648</v>
      </c>
      <c r="G196" s="92" t="str">
        <f>IF(ISBLANK(Tableau5[[#This Row],[Points]]),"",RANK(Tableau5[[#This Row],[Points]],H:H))</f>
        <v/>
      </c>
      <c r="H196" s="37"/>
      <c r="I196" s="42"/>
      <c r="J196" s="88">
        <f>IF(ISBLANK(I196),,VLOOKUP(I196,Classement_points[],2,FALSE)*Paramètres!$M$4)</f>
        <v>0</v>
      </c>
      <c r="K196" s="41"/>
      <c r="L196" s="88">
        <f>IF(ISBLANK(K196),,VLOOKUP(K196,Classement_points[],2,FALSE)*Paramètres!$M$5)</f>
        <v>0</v>
      </c>
      <c r="M196" s="42"/>
      <c r="N196" s="88">
        <f>IF(ISBLANK(M196),,VLOOKUP(M196,Classement_points[],2,FALSE)*Paramètres!$M$6)</f>
        <v>0</v>
      </c>
      <c r="O196" s="89">
        <f t="shared" si="5"/>
        <v>0</v>
      </c>
      <c r="P196" s="90">
        <f>COUNTA(Tableau5[[#This Row],[Points]],Tableau5[[#This Row],[Clt2]],Tableau5[[#This Row],[Clt4]],Tableau5[[#This Row],[Clt6]])</f>
        <v>0</v>
      </c>
    </row>
    <row r="197" spans="1:16" x14ac:dyDescent="0.35">
      <c r="A197" s="91">
        <f t="shared" ref="A197:A228" si="6">RANK(O197,O:O)</f>
        <v>121</v>
      </c>
      <c r="B197" s="37" t="s">
        <v>4550</v>
      </c>
      <c r="C197" s="37" t="s">
        <v>1040</v>
      </c>
      <c r="D197" s="37" t="s">
        <v>4551</v>
      </c>
      <c r="E197" s="37" t="s">
        <v>3998</v>
      </c>
      <c r="F197" s="52" t="s">
        <v>2956</v>
      </c>
      <c r="G197" s="92" t="str">
        <f>IF(ISBLANK(Tableau5[[#This Row],[Points]]),"",RANK(Tableau5[[#This Row],[Points]],H:H))</f>
        <v/>
      </c>
      <c r="H197" s="37"/>
      <c r="I197" s="42"/>
      <c r="J197" s="88">
        <f>IF(ISBLANK(I197),,VLOOKUP(I197,Classement_points[],2,FALSE)*Paramètres!$M$4)</f>
        <v>0</v>
      </c>
      <c r="K197" s="41"/>
      <c r="L197" s="88">
        <f>IF(ISBLANK(K197),,VLOOKUP(K197,Classement_points[],2,FALSE)*Paramètres!$M$5)</f>
        <v>0</v>
      </c>
      <c r="M197" s="42"/>
      <c r="N197" s="88">
        <f>IF(ISBLANK(M197),,VLOOKUP(M197,Classement_points[],2,FALSE)*Paramètres!$M$6)</f>
        <v>0</v>
      </c>
      <c r="O197" s="89">
        <f t="shared" ref="O197:O260" si="7">H197+J197+L197+N197</f>
        <v>0</v>
      </c>
      <c r="P197" s="90">
        <f>COUNTA(Tableau5[[#This Row],[Points]],Tableau5[[#This Row],[Clt2]],Tableau5[[#This Row],[Clt4]],Tableau5[[#This Row],[Clt6]])</f>
        <v>0</v>
      </c>
    </row>
    <row r="198" spans="1:16" x14ac:dyDescent="0.35">
      <c r="A198" s="91">
        <f t="shared" si="6"/>
        <v>121</v>
      </c>
      <c r="B198" s="37" t="s">
        <v>2199</v>
      </c>
      <c r="C198" s="37" t="s">
        <v>1060</v>
      </c>
      <c r="D198" s="37" t="s">
        <v>2200</v>
      </c>
      <c r="E198" s="37" t="s">
        <v>2201</v>
      </c>
      <c r="F198" s="52" t="s">
        <v>648</v>
      </c>
      <c r="G198" s="92" t="str">
        <f>IF(ISBLANK(Tableau5[[#This Row],[Points]]),"",RANK(Tableau5[[#This Row],[Points]],H:H))</f>
        <v/>
      </c>
      <c r="H198" s="37"/>
      <c r="I198" s="42"/>
      <c r="J198" s="88">
        <f>IF(ISBLANK(I198),,VLOOKUP(I198,Classement_points[],2,FALSE)*Paramètres!$M$4)</f>
        <v>0</v>
      </c>
      <c r="K198" s="41"/>
      <c r="L198" s="88">
        <f>IF(ISBLANK(K198),,VLOOKUP(K198,Classement_points[],2,FALSE)*Paramètres!$M$5)</f>
        <v>0</v>
      </c>
      <c r="M198" s="42"/>
      <c r="N198" s="88">
        <f>IF(ISBLANK(M198),,VLOOKUP(M198,Classement_points[],2,FALSE)*Paramètres!$M$6)</f>
        <v>0</v>
      </c>
      <c r="O198" s="89">
        <f t="shared" si="7"/>
        <v>0</v>
      </c>
      <c r="P198" s="90">
        <f>COUNTA(Tableau5[[#This Row],[Points]],Tableau5[[#This Row],[Clt2]],Tableau5[[#This Row],[Clt4]],Tableau5[[#This Row],[Clt6]])</f>
        <v>0</v>
      </c>
    </row>
    <row r="199" spans="1:16" x14ac:dyDescent="0.35">
      <c r="A199" s="91">
        <f t="shared" si="6"/>
        <v>121</v>
      </c>
      <c r="B199" s="37" t="s">
        <v>4552</v>
      </c>
      <c r="C199" s="37" t="s">
        <v>4553</v>
      </c>
      <c r="D199" s="37" t="s">
        <v>4554</v>
      </c>
      <c r="E199" s="37" t="s">
        <v>4555</v>
      </c>
      <c r="F199" s="52" t="s">
        <v>2956</v>
      </c>
      <c r="G199" s="92" t="str">
        <f>IF(ISBLANK(Tableau5[[#This Row],[Points]]),"",RANK(Tableau5[[#This Row],[Points]],H:H))</f>
        <v/>
      </c>
      <c r="H199" s="37"/>
      <c r="I199" s="42"/>
      <c r="J199" s="88">
        <f>IF(ISBLANK(I199),,VLOOKUP(I199,Classement_points[],2,FALSE)*Paramètres!$M$4)</f>
        <v>0</v>
      </c>
      <c r="K199" s="41"/>
      <c r="L199" s="88">
        <f>IF(ISBLANK(K199),,VLOOKUP(K199,Classement_points[],2,FALSE)*Paramètres!$M$5)</f>
        <v>0</v>
      </c>
      <c r="M199" s="42"/>
      <c r="N199" s="88">
        <f>IF(ISBLANK(M199),,VLOOKUP(M199,Classement_points[],2,FALSE)*Paramètres!$M$6)</f>
        <v>0</v>
      </c>
      <c r="O199" s="89">
        <f t="shared" si="7"/>
        <v>0</v>
      </c>
      <c r="P199" s="90">
        <f>COUNTA(Tableau5[[#This Row],[Points]],Tableau5[[#This Row],[Clt2]],Tableau5[[#This Row],[Clt4]],Tableau5[[#This Row],[Clt6]])</f>
        <v>0</v>
      </c>
    </row>
    <row r="200" spans="1:16" x14ac:dyDescent="0.35">
      <c r="A200" s="91">
        <f t="shared" si="6"/>
        <v>121</v>
      </c>
      <c r="B200" s="37" t="s">
        <v>3535</v>
      </c>
      <c r="C200" s="37" t="s">
        <v>1027</v>
      </c>
      <c r="D200" s="37" t="s">
        <v>3536</v>
      </c>
      <c r="E200" s="37" t="s">
        <v>2916</v>
      </c>
      <c r="F200" s="52" t="s">
        <v>2957</v>
      </c>
      <c r="G200" s="92" t="str">
        <f>IF(ISBLANK(Tableau5[[#This Row],[Points]]),"",RANK(Tableau5[[#This Row],[Points]],H:H))</f>
        <v/>
      </c>
      <c r="H200" s="37"/>
      <c r="I200" s="42"/>
      <c r="J200" s="88">
        <f>IF(ISBLANK(I200),,VLOOKUP(I200,Classement_points[],2,FALSE)*Paramètres!$M$4)</f>
        <v>0</v>
      </c>
      <c r="K200" s="41"/>
      <c r="L200" s="88">
        <f>IF(ISBLANK(K200),,VLOOKUP(K200,Classement_points[],2,FALSE)*Paramètres!$M$5)</f>
        <v>0</v>
      </c>
      <c r="M200" s="42"/>
      <c r="N200" s="88">
        <f>IF(ISBLANK(M200),,VLOOKUP(M200,Classement_points[],2,FALSE)*Paramètres!$M$6)</f>
        <v>0</v>
      </c>
      <c r="O200" s="89">
        <f t="shared" si="7"/>
        <v>0</v>
      </c>
      <c r="P200" s="90">
        <f>COUNTA(Tableau5[[#This Row],[Points]],Tableau5[[#This Row],[Clt2]],Tableau5[[#This Row],[Clt4]],Tableau5[[#This Row],[Clt6]])</f>
        <v>0</v>
      </c>
    </row>
    <row r="201" spans="1:16" x14ac:dyDescent="0.35">
      <c r="A201" s="91">
        <f t="shared" si="6"/>
        <v>121</v>
      </c>
      <c r="B201" s="37" t="s">
        <v>2204</v>
      </c>
      <c r="C201" s="37" t="s">
        <v>2129</v>
      </c>
      <c r="D201" s="37" t="s">
        <v>2205</v>
      </c>
      <c r="E201" s="37" t="s">
        <v>694</v>
      </c>
      <c r="F201" s="52" t="s">
        <v>648</v>
      </c>
      <c r="G201" s="92" t="str">
        <f>IF(ISBLANK(Tableau5[[#This Row],[Points]]),"",RANK(Tableau5[[#This Row],[Points]],H:H))</f>
        <v/>
      </c>
      <c r="H201" s="37"/>
      <c r="I201" s="42"/>
      <c r="J201" s="88">
        <f>IF(ISBLANK(I201),,VLOOKUP(I201,Classement_points[],2,FALSE)*Paramètres!$M$4)</f>
        <v>0</v>
      </c>
      <c r="K201" s="41"/>
      <c r="L201" s="88">
        <f>IF(ISBLANK(K201),,VLOOKUP(K201,Classement_points[],2,FALSE)*Paramètres!$M$5)</f>
        <v>0</v>
      </c>
      <c r="M201" s="42"/>
      <c r="N201" s="88">
        <f>IF(ISBLANK(M201),,VLOOKUP(M201,Classement_points[],2,FALSE)*Paramètres!$M$6)</f>
        <v>0</v>
      </c>
      <c r="O201" s="89">
        <f t="shared" si="7"/>
        <v>0</v>
      </c>
      <c r="P201" s="90">
        <f>COUNTA(Tableau5[[#This Row],[Points]],Tableau5[[#This Row],[Clt2]],Tableau5[[#This Row],[Clt4]],Tableau5[[#This Row],[Clt6]])</f>
        <v>0</v>
      </c>
    </row>
    <row r="202" spans="1:16" x14ac:dyDescent="0.35">
      <c r="A202" s="91">
        <f t="shared" si="6"/>
        <v>121</v>
      </c>
      <c r="B202" s="37" t="s">
        <v>2206</v>
      </c>
      <c r="C202" s="37" t="s">
        <v>143</v>
      </c>
      <c r="D202" s="37" t="s">
        <v>2207</v>
      </c>
      <c r="E202" s="37" t="s">
        <v>649</v>
      </c>
      <c r="F202" s="52" t="s">
        <v>648</v>
      </c>
      <c r="G202" s="92" t="str">
        <f>IF(ISBLANK(Tableau5[[#This Row],[Points]]),"",RANK(Tableau5[[#This Row],[Points]],H:H))</f>
        <v/>
      </c>
      <c r="H202" s="37"/>
      <c r="I202" s="42"/>
      <c r="J202" s="88">
        <f>IF(ISBLANK(I202),,VLOOKUP(I202,Classement_points[],2,FALSE)*Paramètres!$M$4)</f>
        <v>0</v>
      </c>
      <c r="K202" s="41"/>
      <c r="L202" s="88">
        <f>IF(ISBLANK(K202),,VLOOKUP(K202,Classement_points[],2,FALSE)*Paramètres!$M$5)</f>
        <v>0</v>
      </c>
      <c r="M202" s="42"/>
      <c r="N202" s="88">
        <f>IF(ISBLANK(M202),,VLOOKUP(M202,Classement_points[],2,FALSE)*Paramètres!$M$6)</f>
        <v>0</v>
      </c>
      <c r="O202" s="89">
        <f t="shared" si="7"/>
        <v>0</v>
      </c>
      <c r="P202" s="90">
        <f>COUNTA(Tableau5[[#This Row],[Points]],Tableau5[[#This Row],[Clt2]],Tableau5[[#This Row],[Clt4]],Tableau5[[#This Row],[Clt6]])</f>
        <v>0</v>
      </c>
    </row>
    <row r="203" spans="1:16" x14ac:dyDescent="0.35">
      <c r="A203" s="91">
        <f t="shared" si="6"/>
        <v>121</v>
      </c>
      <c r="B203" s="37" t="s">
        <v>2208</v>
      </c>
      <c r="C203" s="37" t="s">
        <v>431</v>
      </c>
      <c r="D203" s="37" t="s">
        <v>2209</v>
      </c>
      <c r="E203" s="37" t="s">
        <v>679</v>
      </c>
      <c r="F203" s="52" t="s">
        <v>648</v>
      </c>
      <c r="G203" s="92" t="str">
        <f>IF(ISBLANK(Tableau5[[#This Row],[Points]]),"",RANK(Tableau5[[#This Row],[Points]],H:H))</f>
        <v/>
      </c>
      <c r="H203" s="37"/>
      <c r="I203" s="42"/>
      <c r="J203" s="88">
        <f>IF(ISBLANK(I203),,VLOOKUP(I203,Classement_points[],2,FALSE)*Paramètres!$M$4)</f>
        <v>0</v>
      </c>
      <c r="K203" s="41"/>
      <c r="L203" s="88">
        <f>IF(ISBLANK(K203),,VLOOKUP(K203,Classement_points[],2,FALSE)*Paramètres!$M$5)</f>
        <v>0</v>
      </c>
      <c r="M203" s="42"/>
      <c r="N203" s="88">
        <f>IF(ISBLANK(M203),,VLOOKUP(M203,Classement_points[],2,FALSE)*Paramètres!$M$6)</f>
        <v>0</v>
      </c>
      <c r="O203" s="89">
        <f t="shared" si="7"/>
        <v>0</v>
      </c>
      <c r="P203" s="90">
        <f>COUNTA(Tableau5[[#This Row],[Points]],Tableau5[[#This Row],[Clt2]],Tableau5[[#This Row],[Clt4]],Tableau5[[#This Row],[Clt6]])</f>
        <v>0</v>
      </c>
    </row>
    <row r="204" spans="1:16" x14ac:dyDescent="0.35">
      <c r="A204" s="91">
        <f t="shared" si="6"/>
        <v>121</v>
      </c>
      <c r="B204" s="37" t="s">
        <v>2210</v>
      </c>
      <c r="C204" s="37" t="s">
        <v>89</v>
      </c>
      <c r="D204" s="37" t="s">
        <v>2038</v>
      </c>
      <c r="E204" s="37" t="s">
        <v>705</v>
      </c>
      <c r="F204" s="52" t="s">
        <v>648</v>
      </c>
      <c r="G204" s="92" t="str">
        <f>IF(ISBLANK(Tableau5[[#This Row],[Points]]),"",RANK(Tableau5[[#This Row],[Points]],H:H))</f>
        <v/>
      </c>
      <c r="H204" s="37"/>
      <c r="I204" s="42"/>
      <c r="J204" s="88">
        <f>IF(ISBLANK(I204),,VLOOKUP(I204,Classement_points[],2,FALSE)*Paramètres!$M$4)</f>
        <v>0</v>
      </c>
      <c r="K204" s="41"/>
      <c r="L204" s="88">
        <f>IF(ISBLANK(K204),,VLOOKUP(K204,Classement_points[],2,FALSE)*Paramètres!$M$5)</f>
        <v>0</v>
      </c>
      <c r="M204" s="42"/>
      <c r="N204" s="88">
        <f>IF(ISBLANK(M204),,VLOOKUP(M204,Classement_points[],2,FALSE)*Paramètres!$M$6)</f>
        <v>0</v>
      </c>
      <c r="O204" s="89">
        <f t="shared" si="7"/>
        <v>0</v>
      </c>
      <c r="P204" s="90">
        <f>COUNTA(Tableau5[[#This Row],[Points]],Tableau5[[#This Row],[Clt2]],Tableau5[[#This Row],[Clt4]],Tableau5[[#This Row],[Clt6]])</f>
        <v>0</v>
      </c>
    </row>
    <row r="205" spans="1:16" x14ac:dyDescent="0.35">
      <c r="A205" s="91">
        <f t="shared" si="6"/>
        <v>121</v>
      </c>
      <c r="B205" s="37" t="s">
        <v>2211</v>
      </c>
      <c r="C205" s="37" t="s">
        <v>2185</v>
      </c>
      <c r="D205" s="37" t="s">
        <v>2212</v>
      </c>
      <c r="E205" s="37" t="s">
        <v>679</v>
      </c>
      <c r="F205" s="52" t="s">
        <v>648</v>
      </c>
      <c r="G205" s="92" t="str">
        <f>IF(ISBLANK(Tableau5[[#This Row],[Points]]),"",RANK(Tableau5[[#This Row],[Points]],H:H))</f>
        <v/>
      </c>
      <c r="H205" s="37"/>
      <c r="I205" s="42"/>
      <c r="J205" s="88">
        <f>IF(ISBLANK(I205),,VLOOKUP(I205,Classement_points[],2,FALSE)*Paramètres!$M$4)</f>
        <v>0</v>
      </c>
      <c r="K205" s="41"/>
      <c r="L205" s="88">
        <f>IF(ISBLANK(K205),,VLOOKUP(K205,Classement_points[],2,FALSE)*Paramètres!$M$5)</f>
        <v>0</v>
      </c>
      <c r="M205" s="42"/>
      <c r="N205" s="88">
        <f>IF(ISBLANK(M205),,VLOOKUP(M205,Classement_points[],2,FALSE)*Paramètres!$M$6)</f>
        <v>0</v>
      </c>
      <c r="O205" s="89">
        <f t="shared" si="7"/>
        <v>0</v>
      </c>
      <c r="P205" s="90">
        <f>COUNTA(Tableau5[[#This Row],[Points]],Tableau5[[#This Row],[Clt2]],Tableau5[[#This Row],[Clt4]],Tableau5[[#This Row],[Clt6]])</f>
        <v>0</v>
      </c>
    </row>
    <row r="206" spans="1:16" x14ac:dyDescent="0.35">
      <c r="A206" s="91">
        <f t="shared" si="6"/>
        <v>121</v>
      </c>
      <c r="B206" s="37" t="s">
        <v>4560</v>
      </c>
      <c r="C206" s="37" t="s">
        <v>752</v>
      </c>
      <c r="D206" s="37" t="s">
        <v>3565</v>
      </c>
      <c r="E206" s="37" t="s">
        <v>4223</v>
      </c>
      <c r="F206" s="52" t="s">
        <v>2956</v>
      </c>
      <c r="G206" s="92" t="str">
        <f>IF(ISBLANK(Tableau5[[#This Row],[Points]]),"",RANK(Tableau5[[#This Row],[Points]],H:H))</f>
        <v/>
      </c>
      <c r="H206" s="37"/>
      <c r="I206" s="42"/>
      <c r="J206" s="88">
        <f>IF(ISBLANK(I206),,VLOOKUP(I206,Classement_points[],2,FALSE)*Paramètres!$M$4)</f>
        <v>0</v>
      </c>
      <c r="K206" s="41"/>
      <c r="L206" s="88">
        <f>IF(ISBLANK(K206),,VLOOKUP(K206,Classement_points[],2,FALSE)*Paramètres!$M$5)</f>
        <v>0</v>
      </c>
      <c r="M206" s="42"/>
      <c r="N206" s="88">
        <f>IF(ISBLANK(M206),,VLOOKUP(M206,Classement_points[],2,FALSE)*Paramètres!$M$6)</f>
        <v>0</v>
      </c>
      <c r="O206" s="89">
        <f t="shared" si="7"/>
        <v>0</v>
      </c>
      <c r="P206" s="90">
        <f>COUNTA(Tableau5[[#This Row],[Points]],Tableau5[[#This Row],[Clt2]],Tableau5[[#This Row],[Clt4]],Tableau5[[#This Row],[Clt6]])</f>
        <v>0</v>
      </c>
    </row>
    <row r="207" spans="1:16" x14ac:dyDescent="0.35">
      <c r="A207" s="91">
        <f t="shared" si="6"/>
        <v>121</v>
      </c>
      <c r="B207" s="37" t="s">
        <v>2214</v>
      </c>
      <c r="C207" s="37" t="s">
        <v>2215</v>
      </c>
      <c r="D207" s="37" t="s">
        <v>2216</v>
      </c>
      <c r="E207" s="37" t="s">
        <v>687</v>
      </c>
      <c r="F207" s="52" t="s">
        <v>648</v>
      </c>
      <c r="G207" s="92" t="str">
        <f>IF(ISBLANK(Tableau5[[#This Row],[Points]]),"",RANK(Tableau5[[#This Row],[Points]],H:H))</f>
        <v/>
      </c>
      <c r="H207" s="37"/>
      <c r="I207" s="42"/>
      <c r="J207" s="88">
        <f>IF(ISBLANK(I207),,VLOOKUP(I207,Classement_points[],2,FALSE)*Paramètres!$M$4)</f>
        <v>0</v>
      </c>
      <c r="K207" s="41"/>
      <c r="L207" s="88">
        <f>IF(ISBLANK(K207),,VLOOKUP(K207,Classement_points[],2,FALSE)*Paramètres!$M$5)</f>
        <v>0</v>
      </c>
      <c r="M207" s="42"/>
      <c r="N207" s="88">
        <f>IF(ISBLANK(M207),,VLOOKUP(M207,Classement_points[],2,FALSE)*Paramètres!$M$6)</f>
        <v>0</v>
      </c>
      <c r="O207" s="89">
        <f t="shared" si="7"/>
        <v>0</v>
      </c>
      <c r="P207" s="90">
        <f>COUNTA(Tableau5[[#This Row],[Points]],Tableau5[[#This Row],[Clt2]],Tableau5[[#This Row],[Clt4]],Tableau5[[#This Row],[Clt6]])</f>
        <v>0</v>
      </c>
    </row>
    <row r="208" spans="1:16" x14ac:dyDescent="0.35">
      <c r="A208" s="91">
        <f t="shared" si="6"/>
        <v>121</v>
      </c>
      <c r="B208" s="37" t="s">
        <v>3523</v>
      </c>
      <c r="C208" s="37" t="s">
        <v>3524</v>
      </c>
      <c r="D208" s="37" t="s">
        <v>1841</v>
      </c>
      <c r="E208" s="37" t="s">
        <v>2912</v>
      </c>
      <c r="F208" s="52" t="s">
        <v>2957</v>
      </c>
      <c r="G208" s="92" t="str">
        <f>IF(ISBLANK(Tableau5[[#This Row],[Points]]),"",RANK(Tableau5[[#This Row],[Points]],H:H))</f>
        <v/>
      </c>
      <c r="H208" s="37"/>
      <c r="I208" s="42"/>
      <c r="J208" s="88">
        <f>IF(ISBLANK(I208),,VLOOKUP(I208,Classement_points[],2,FALSE)*Paramètres!$M$4)</f>
        <v>0</v>
      </c>
      <c r="K208" s="41"/>
      <c r="L208" s="88">
        <f>IF(ISBLANK(K208),,VLOOKUP(K208,Classement_points[],2,FALSE)*Paramètres!$M$5)</f>
        <v>0</v>
      </c>
      <c r="M208" s="42"/>
      <c r="N208" s="88">
        <f>IF(ISBLANK(M208),,VLOOKUP(M208,Classement_points[],2,FALSE)*Paramètres!$M$6)</f>
        <v>0</v>
      </c>
      <c r="O208" s="89">
        <f t="shared" si="7"/>
        <v>0</v>
      </c>
      <c r="P208" s="90">
        <f>COUNTA(Tableau5[[#This Row],[Points]],Tableau5[[#This Row],[Clt2]],Tableau5[[#This Row],[Clt4]],Tableau5[[#This Row],[Clt6]])</f>
        <v>0</v>
      </c>
    </row>
    <row r="209" spans="1:16" x14ac:dyDescent="0.35">
      <c r="A209" s="91">
        <f t="shared" si="6"/>
        <v>121</v>
      </c>
      <c r="B209" s="37" t="s">
        <v>2219</v>
      </c>
      <c r="C209" s="37" t="s">
        <v>2220</v>
      </c>
      <c r="D209" s="37" t="s">
        <v>2221</v>
      </c>
      <c r="E209" s="37" t="s">
        <v>664</v>
      </c>
      <c r="F209" s="52" t="s">
        <v>648</v>
      </c>
      <c r="G209" s="92" t="str">
        <f>IF(ISBLANK(Tableau5[[#This Row],[Points]]),"",RANK(Tableau5[[#This Row],[Points]],H:H))</f>
        <v/>
      </c>
      <c r="H209" s="37"/>
      <c r="I209" s="42"/>
      <c r="J209" s="88">
        <f>IF(ISBLANK(I209),,VLOOKUP(I209,Classement_points[],2,FALSE)*Paramètres!$M$4)</f>
        <v>0</v>
      </c>
      <c r="K209" s="41"/>
      <c r="L209" s="88">
        <f>IF(ISBLANK(K209),,VLOOKUP(K209,Classement_points[],2,FALSE)*Paramètres!$M$5)</f>
        <v>0</v>
      </c>
      <c r="M209" s="42"/>
      <c r="N209" s="88">
        <f>IF(ISBLANK(M209),,VLOOKUP(M209,Classement_points[],2,FALSE)*Paramètres!$M$6)</f>
        <v>0</v>
      </c>
      <c r="O209" s="89">
        <f t="shared" si="7"/>
        <v>0</v>
      </c>
      <c r="P209" s="90">
        <f>COUNTA(Tableau5[[#This Row],[Points]],Tableau5[[#This Row],[Clt2]],Tableau5[[#This Row],[Clt4]],Tableau5[[#This Row],[Clt6]])</f>
        <v>0</v>
      </c>
    </row>
    <row r="210" spans="1:16" x14ac:dyDescent="0.35">
      <c r="A210" s="91">
        <f t="shared" si="6"/>
        <v>121</v>
      </c>
      <c r="B210" s="54" t="s">
        <v>1063</v>
      </c>
      <c r="C210" s="54" t="s">
        <v>1064</v>
      </c>
      <c r="D210" s="54" t="s">
        <v>1065</v>
      </c>
      <c r="E210" s="54" t="s">
        <v>17</v>
      </c>
      <c r="F210" s="54" t="s">
        <v>714</v>
      </c>
      <c r="G210" s="92" t="str">
        <f>IF(ISBLANK(Tableau5[[#This Row],[Points]]),"",RANK(Tableau5[[#This Row],[Points]],H:H))</f>
        <v/>
      </c>
      <c r="H210" s="37"/>
      <c r="I210" s="42"/>
      <c r="J210" s="88">
        <f>IF(ISBLANK(I210),,VLOOKUP(I210,Classement_points[],2,FALSE)*Paramètres!$M$4)</f>
        <v>0</v>
      </c>
      <c r="K210" s="41"/>
      <c r="L210" s="88">
        <f>IF(ISBLANK(K210),,VLOOKUP(K210,Classement_points[],2,FALSE)*Paramètres!$M$5)</f>
        <v>0</v>
      </c>
      <c r="M210" s="42"/>
      <c r="N210" s="88">
        <f>IF(ISBLANK(M210),,VLOOKUP(M210,Classement_points[],2,FALSE)*Paramètres!$M$6)</f>
        <v>0</v>
      </c>
      <c r="O210" s="89">
        <f t="shared" si="7"/>
        <v>0</v>
      </c>
      <c r="P210" s="90">
        <f>COUNTA(Tableau5[[#This Row],[Points]],Tableau5[[#This Row],[Clt2]],Tableau5[[#This Row],[Clt4]],Tableau5[[#This Row],[Clt6]])</f>
        <v>0</v>
      </c>
    </row>
    <row r="211" spans="1:16" x14ac:dyDescent="0.35">
      <c r="A211" s="91">
        <f t="shared" si="6"/>
        <v>121</v>
      </c>
      <c r="B211" s="54" t="s">
        <v>586</v>
      </c>
      <c r="C211" s="54" t="s">
        <v>128</v>
      </c>
      <c r="D211" s="54" t="s">
        <v>129</v>
      </c>
      <c r="E211" s="54" t="s">
        <v>16</v>
      </c>
      <c r="F211" s="54" t="s">
        <v>714</v>
      </c>
      <c r="G211" s="92" t="str">
        <f>IF(ISBLANK(Tableau5[[#This Row],[Points]]),"",RANK(Tableau5[[#This Row],[Points]],H:H))</f>
        <v/>
      </c>
      <c r="H211" s="37"/>
      <c r="I211" s="42"/>
      <c r="J211" s="88">
        <f>IF(ISBLANK(I211),,VLOOKUP(I211,Classement_points[],2,FALSE)*Paramètres!$M$4)</f>
        <v>0</v>
      </c>
      <c r="K211" s="41"/>
      <c r="L211" s="88">
        <f>IF(ISBLANK(K211),,VLOOKUP(K211,Classement_points[],2,FALSE)*Paramètres!$M$5)</f>
        <v>0</v>
      </c>
      <c r="M211" s="42"/>
      <c r="N211" s="88">
        <f>IF(ISBLANK(M211),,VLOOKUP(M211,Classement_points[],2,FALSE)*Paramètres!$M$6)</f>
        <v>0</v>
      </c>
      <c r="O211" s="89">
        <f t="shared" si="7"/>
        <v>0</v>
      </c>
      <c r="P211" s="90">
        <f>COUNTA(Tableau5[[#This Row],[Points]],Tableau5[[#This Row],[Clt2]],Tableau5[[#This Row],[Clt4]],Tableau5[[#This Row],[Clt6]])</f>
        <v>0</v>
      </c>
    </row>
    <row r="212" spans="1:16" x14ac:dyDescent="0.35">
      <c r="A212" s="91">
        <f t="shared" si="6"/>
        <v>121</v>
      </c>
      <c r="B212" s="37" t="s">
        <v>3544</v>
      </c>
      <c r="C212" s="37" t="s">
        <v>267</v>
      </c>
      <c r="D212" s="37" t="s">
        <v>180</v>
      </c>
      <c r="E212" s="37" t="s">
        <v>2913</v>
      </c>
      <c r="F212" s="52" t="s">
        <v>2957</v>
      </c>
      <c r="G212" s="92" t="str">
        <f>IF(ISBLANK(Tableau5[[#This Row],[Points]]),"",RANK(Tableau5[[#This Row],[Points]],H:H))</f>
        <v/>
      </c>
      <c r="H212" s="37"/>
      <c r="I212" s="42"/>
      <c r="J212" s="88">
        <f>IF(ISBLANK(I212),,VLOOKUP(I212,Classement_points[],2,FALSE)*Paramètres!$M$4)</f>
        <v>0</v>
      </c>
      <c r="K212" s="41"/>
      <c r="L212" s="88">
        <f>IF(ISBLANK(K212),,VLOOKUP(K212,Classement_points[],2,FALSE)*Paramètres!$M$5)</f>
        <v>0</v>
      </c>
      <c r="M212" s="42"/>
      <c r="N212" s="88">
        <f>IF(ISBLANK(M212),,VLOOKUP(M212,Classement_points[],2,FALSE)*Paramètres!$M$6)</f>
        <v>0</v>
      </c>
      <c r="O212" s="89">
        <f t="shared" si="7"/>
        <v>0</v>
      </c>
      <c r="P212" s="90">
        <f>COUNTA(Tableau5[[#This Row],[Points]],Tableau5[[#This Row],[Clt2]],Tableau5[[#This Row],[Clt4]],Tableau5[[#This Row],[Clt6]])</f>
        <v>0</v>
      </c>
    </row>
    <row r="213" spans="1:16" x14ac:dyDescent="0.35">
      <c r="A213" s="91">
        <f t="shared" si="6"/>
        <v>121</v>
      </c>
      <c r="B213" s="37" t="s">
        <v>4562</v>
      </c>
      <c r="C213" s="37" t="s">
        <v>2738</v>
      </c>
      <c r="D213" s="37" t="s">
        <v>4563</v>
      </c>
      <c r="E213" s="37" t="s">
        <v>4020</v>
      </c>
      <c r="F213" s="52" t="s">
        <v>2956</v>
      </c>
      <c r="G213" s="92" t="str">
        <f>IF(ISBLANK(Tableau5[[#This Row],[Points]]),"",RANK(Tableau5[[#This Row],[Points]],H:H))</f>
        <v/>
      </c>
      <c r="H213" s="37"/>
      <c r="I213" s="42"/>
      <c r="J213" s="88">
        <f>IF(ISBLANK(I213),,VLOOKUP(I213,Classement_points[],2,FALSE)*Paramètres!$M$4)</f>
        <v>0</v>
      </c>
      <c r="K213" s="41"/>
      <c r="L213" s="88">
        <f>IF(ISBLANK(K213),,VLOOKUP(K213,Classement_points[],2,FALSE)*Paramètres!$M$5)</f>
        <v>0</v>
      </c>
      <c r="M213" s="42"/>
      <c r="N213" s="88">
        <f>IF(ISBLANK(M213),,VLOOKUP(M213,Classement_points[],2,FALSE)*Paramètres!$M$6)</f>
        <v>0</v>
      </c>
      <c r="O213" s="89">
        <f t="shared" si="7"/>
        <v>0</v>
      </c>
      <c r="P213" s="90">
        <f>COUNTA(Tableau5[[#This Row],[Points]],Tableau5[[#This Row],[Clt2]],Tableau5[[#This Row],[Clt4]],Tableau5[[#This Row],[Clt6]])</f>
        <v>0</v>
      </c>
    </row>
    <row r="214" spans="1:16" x14ac:dyDescent="0.35">
      <c r="A214" s="91">
        <f t="shared" si="6"/>
        <v>121</v>
      </c>
      <c r="B214" s="37" t="s">
        <v>2222</v>
      </c>
      <c r="C214" s="37" t="s">
        <v>2223</v>
      </c>
      <c r="D214" s="37" t="s">
        <v>1586</v>
      </c>
      <c r="E214" s="37" t="s">
        <v>711</v>
      </c>
      <c r="F214" s="52" t="s">
        <v>648</v>
      </c>
      <c r="G214" s="92" t="str">
        <f>IF(ISBLANK(Tableau5[[#This Row],[Points]]),"",RANK(Tableau5[[#This Row],[Points]],H:H))</f>
        <v/>
      </c>
      <c r="H214" s="37"/>
      <c r="I214" s="42"/>
      <c r="J214" s="88">
        <f>IF(ISBLANK(I214),,VLOOKUP(I214,Classement_points[],2,FALSE)*Paramètres!$M$4)</f>
        <v>0</v>
      </c>
      <c r="K214" s="41"/>
      <c r="L214" s="88">
        <f>IF(ISBLANK(K214),,VLOOKUP(K214,Classement_points[],2,FALSE)*Paramètres!$M$5)</f>
        <v>0</v>
      </c>
      <c r="M214" s="42"/>
      <c r="N214" s="88">
        <f>IF(ISBLANK(M214),,VLOOKUP(M214,Classement_points[],2,FALSE)*Paramètres!$M$6)</f>
        <v>0</v>
      </c>
      <c r="O214" s="89">
        <f t="shared" si="7"/>
        <v>0</v>
      </c>
      <c r="P214" s="90">
        <f>COUNTA(Tableau5[[#This Row],[Points]],Tableau5[[#This Row],[Clt2]],Tableau5[[#This Row],[Clt4]],Tableau5[[#This Row],[Clt6]])</f>
        <v>0</v>
      </c>
    </row>
    <row r="215" spans="1:16" x14ac:dyDescent="0.35">
      <c r="A215" s="91">
        <f t="shared" si="6"/>
        <v>121</v>
      </c>
      <c r="B215" s="37" t="s">
        <v>2229</v>
      </c>
      <c r="C215" s="37" t="s">
        <v>2230</v>
      </c>
      <c r="D215" s="37" t="s">
        <v>2231</v>
      </c>
      <c r="E215" s="37" t="s">
        <v>712</v>
      </c>
      <c r="F215" s="52" t="s">
        <v>648</v>
      </c>
      <c r="G215" s="92" t="str">
        <f>IF(ISBLANK(Tableau5[[#This Row],[Points]]),"",RANK(Tableau5[[#This Row],[Points]],H:H))</f>
        <v/>
      </c>
      <c r="H215" s="37"/>
      <c r="I215" s="42"/>
      <c r="J215" s="88">
        <f>IF(ISBLANK(I215),,VLOOKUP(I215,Classement_points[],2,FALSE)*Paramètres!$M$4)</f>
        <v>0</v>
      </c>
      <c r="K215" s="41"/>
      <c r="L215" s="88">
        <f>IF(ISBLANK(K215),,VLOOKUP(K215,Classement_points[],2,FALSE)*Paramètres!$M$5)</f>
        <v>0</v>
      </c>
      <c r="M215" s="42"/>
      <c r="N215" s="88">
        <f>IF(ISBLANK(M215),,VLOOKUP(M215,Classement_points[],2,FALSE)*Paramètres!$M$6)</f>
        <v>0</v>
      </c>
      <c r="O215" s="89">
        <f t="shared" si="7"/>
        <v>0</v>
      </c>
      <c r="P215" s="90">
        <f>COUNTA(Tableau5[[#This Row],[Points]],Tableau5[[#This Row],[Clt2]],Tableau5[[#This Row],[Clt4]],Tableau5[[#This Row],[Clt6]])</f>
        <v>0</v>
      </c>
    </row>
    <row r="216" spans="1:16" x14ac:dyDescent="0.35">
      <c r="A216" s="91">
        <f t="shared" si="6"/>
        <v>121</v>
      </c>
      <c r="B216" s="37" t="s">
        <v>4564</v>
      </c>
      <c r="C216" s="37" t="s">
        <v>4565</v>
      </c>
      <c r="D216" s="37" t="s">
        <v>1877</v>
      </c>
      <c r="E216" s="37" t="s">
        <v>4058</v>
      </c>
      <c r="F216" s="52" t="s">
        <v>2956</v>
      </c>
      <c r="G216" s="92" t="str">
        <f>IF(ISBLANK(Tableau5[[#This Row],[Points]]),"",RANK(Tableau5[[#This Row],[Points]],H:H))</f>
        <v/>
      </c>
      <c r="H216" s="37"/>
      <c r="I216" s="42"/>
      <c r="J216" s="88">
        <f>IF(ISBLANK(I216),,VLOOKUP(I216,Classement_points[],2,FALSE)*Paramètres!$M$4)</f>
        <v>0</v>
      </c>
      <c r="K216" s="41"/>
      <c r="L216" s="88">
        <f>IF(ISBLANK(K216),,VLOOKUP(K216,Classement_points[],2,FALSE)*Paramètres!$M$5)</f>
        <v>0</v>
      </c>
      <c r="M216" s="42"/>
      <c r="N216" s="88">
        <f>IF(ISBLANK(M216),,VLOOKUP(M216,Classement_points[],2,FALSE)*Paramètres!$M$6)</f>
        <v>0</v>
      </c>
      <c r="O216" s="89">
        <f t="shared" si="7"/>
        <v>0</v>
      </c>
      <c r="P216" s="90">
        <f>COUNTA(Tableau5[[#This Row],[Points]],Tableau5[[#This Row],[Clt2]],Tableau5[[#This Row],[Clt4]],Tableau5[[#This Row],[Clt6]])</f>
        <v>0</v>
      </c>
    </row>
    <row r="217" spans="1:16" x14ac:dyDescent="0.35">
      <c r="A217" s="91">
        <f t="shared" si="6"/>
        <v>121</v>
      </c>
      <c r="B217" s="37" t="s">
        <v>2235</v>
      </c>
      <c r="C217" s="37" t="s">
        <v>425</v>
      </c>
      <c r="D217" s="37" t="s">
        <v>2236</v>
      </c>
      <c r="E217" s="37" t="s">
        <v>679</v>
      </c>
      <c r="F217" s="52" t="s">
        <v>648</v>
      </c>
      <c r="G217" s="92" t="str">
        <f>IF(ISBLANK(Tableau5[[#This Row],[Points]]),"",RANK(Tableau5[[#This Row],[Points]],H:H))</f>
        <v/>
      </c>
      <c r="H217" s="37"/>
      <c r="I217" s="42"/>
      <c r="J217" s="88">
        <f>IF(ISBLANK(I217),,VLOOKUP(I217,Classement_points[],2,FALSE)*Paramètres!$M$4)</f>
        <v>0</v>
      </c>
      <c r="K217" s="41"/>
      <c r="L217" s="88">
        <f>IF(ISBLANK(K217),,VLOOKUP(K217,Classement_points[],2,FALSE)*Paramètres!$M$5)</f>
        <v>0</v>
      </c>
      <c r="M217" s="42"/>
      <c r="N217" s="88">
        <f>IF(ISBLANK(M217),,VLOOKUP(M217,Classement_points[],2,FALSE)*Paramètres!$M$6)</f>
        <v>0</v>
      </c>
      <c r="O217" s="89">
        <f t="shared" si="7"/>
        <v>0</v>
      </c>
      <c r="P217" s="90">
        <f>COUNTA(Tableau5[[#This Row],[Points]],Tableau5[[#This Row],[Clt2]],Tableau5[[#This Row],[Clt4]],Tableau5[[#This Row],[Clt6]])</f>
        <v>0</v>
      </c>
    </row>
    <row r="218" spans="1:16" x14ac:dyDescent="0.35">
      <c r="A218" s="91">
        <f t="shared" si="6"/>
        <v>121</v>
      </c>
      <c r="B218" s="37" t="s">
        <v>2237</v>
      </c>
      <c r="C218" s="37" t="s">
        <v>2238</v>
      </c>
      <c r="D218" s="37" t="s">
        <v>2239</v>
      </c>
      <c r="E218" s="37" t="s">
        <v>647</v>
      </c>
      <c r="F218" s="52" t="s">
        <v>648</v>
      </c>
      <c r="G218" s="92" t="str">
        <f>IF(ISBLANK(Tableau5[[#This Row],[Points]]),"",RANK(Tableau5[[#This Row],[Points]],H:H))</f>
        <v/>
      </c>
      <c r="H218" s="37"/>
      <c r="I218" s="42"/>
      <c r="J218" s="88">
        <f>IF(ISBLANK(I218),,VLOOKUP(I218,Classement_points[],2,FALSE)*Paramètres!$M$4)</f>
        <v>0</v>
      </c>
      <c r="K218" s="41"/>
      <c r="L218" s="88">
        <f>IF(ISBLANK(K218),,VLOOKUP(K218,Classement_points[],2,FALSE)*Paramètres!$M$5)</f>
        <v>0</v>
      </c>
      <c r="M218" s="42"/>
      <c r="N218" s="88">
        <f>IF(ISBLANK(M218),,VLOOKUP(M218,Classement_points[],2,FALSE)*Paramètres!$M$6)</f>
        <v>0</v>
      </c>
      <c r="O218" s="89">
        <f t="shared" si="7"/>
        <v>0</v>
      </c>
      <c r="P218" s="90">
        <f>COUNTA(Tableau5[[#This Row],[Points]],Tableau5[[#This Row],[Clt2]],Tableau5[[#This Row],[Clt4]],Tableau5[[#This Row],[Clt6]])</f>
        <v>0</v>
      </c>
    </row>
    <row r="219" spans="1:16" x14ac:dyDescent="0.35">
      <c r="A219" s="91">
        <f t="shared" si="6"/>
        <v>121</v>
      </c>
      <c r="B219" s="37" t="s">
        <v>2240</v>
      </c>
      <c r="C219" s="37" t="s">
        <v>2241</v>
      </c>
      <c r="D219" s="37" t="s">
        <v>2242</v>
      </c>
      <c r="E219" s="37" t="s">
        <v>665</v>
      </c>
      <c r="F219" s="52" t="s">
        <v>648</v>
      </c>
      <c r="G219" s="92" t="str">
        <f>IF(ISBLANK(Tableau5[[#This Row],[Points]]),"",RANK(Tableau5[[#This Row],[Points]],H:H))</f>
        <v/>
      </c>
      <c r="H219" s="37"/>
      <c r="I219" s="42"/>
      <c r="J219" s="88">
        <f>IF(ISBLANK(I219),,VLOOKUP(I219,Classement_points[],2,FALSE)*Paramètres!$M$4)</f>
        <v>0</v>
      </c>
      <c r="K219" s="41"/>
      <c r="L219" s="88">
        <f>IF(ISBLANK(K219),,VLOOKUP(K219,Classement_points[],2,FALSE)*Paramètres!$M$5)</f>
        <v>0</v>
      </c>
      <c r="M219" s="42"/>
      <c r="N219" s="88">
        <f>IF(ISBLANK(M219),,VLOOKUP(M219,Classement_points[],2,FALSE)*Paramètres!$M$6)</f>
        <v>0</v>
      </c>
      <c r="O219" s="89">
        <f t="shared" si="7"/>
        <v>0</v>
      </c>
      <c r="P219" s="90">
        <f>COUNTA(Tableau5[[#This Row],[Points]],Tableau5[[#This Row],[Clt2]],Tableau5[[#This Row],[Clt4]],Tableau5[[#This Row],[Clt6]])</f>
        <v>0</v>
      </c>
    </row>
    <row r="220" spans="1:16" x14ac:dyDescent="0.35">
      <c r="A220" s="91">
        <f t="shared" si="6"/>
        <v>121</v>
      </c>
      <c r="B220" s="37" t="s">
        <v>4571</v>
      </c>
      <c r="C220" s="37" t="s">
        <v>4572</v>
      </c>
      <c r="D220" s="37" t="s">
        <v>4573</v>
      </c>
      <c r="E220" s="37" t="s">
        <v>3998</v>
      </c>
      <c r="F220" s="52" t="s">
        <v>2956</v>
      </c>
      <c r="G220" s="92" t="str">
        <f>IF(ISBLANK(Tableau5[[#This Row],[Points]]),"",RANK(Tableau5[[#This Row],[Points]],H:H))</f>
        <v/>
      </c>
      <c r="H220" s="37"/>
      <c r="I220" s="42"/>
      <c r="J220" s="88">
        <f>IF(ISBLANK(I220),,VLOOKUP(I220,Classement_points[],2,FALSE)*Paramètres!$M$4)</f>
        <v>0</v>
      </c>
      <c r="K220" s="41"/>
      <c r="L220" s="88">
        <f>IF(ISBLANK(K220),,VLOOKUP(K220,Classement_points[],2,FALSE)*Paramètres!$M$5)</f>
        <v>0</v>
      </c>
      <c r="M220" s="42"/>
      <c r="N220" s="88">
        <f>IF(ISBLANK(M220),,VLOOKUP(M220,Classement_points[],2,FALSE)*Paramètres!$M$6)</f>
        <v>0</v>
      </c>
      <c r="O220" s="89">
        <f t="shared" si="7"/>
        <v>0</v>
      </c>
      <c r="P220" s="90">
        <f>COUNTA(Tableau5[[#This Row],[Points]],Tableau5[[#This Row],[Clt2]],Tableau5[[#This Row],[Clt4]],Tableau5[[#This Row],[Clt6]])</f>
        <v>0</v>
      </c>
    </row>
    <row r="221" spans="1:16" x14ac:dyDescent="0.35">
      <c r="A221" s="91">
        <f t="shared" si="6"/>
        <v>121</v>
      </c>
      <c r="B221" s="37" t="s">
        <v>2243</v>
      </c>
      <c r="C221" s="37" t="s">
        <v>730</v>
      </c>
      <c r="D221" s="37" t="s">
        <v>2244</v>
      </c>
      <c r="E221" s="37" t="s">
        <v>693</v>
      </c>
      <c r="F221" s="52" t="s">
        <v>648</v>
      </c>
      <c r="G221" s="92" t="str">
        <f>IF(ISBLANK(Tableau5[[#This Row],[Points]]),"",RANK(Tableau5[[#This Row],[Points]],H:H))</f>
        <v/>
      </c>
      <c r="H221" s="37"/>
      <c r="I221" s="42"/>
      <c r="J221" s="88">
        <f>IF(ISBLANK(I221),,VLOOKUP(I221,Classement_points[],2,FALSE)*Paramètres!$M$4)</f>
        <v>0</v>
      </c>
      <c r="K221" s="41"/>
      <c r="L221" s="88">
        <f>IF(ISBLANK(K221),,VLOOKUP(K221,Classement_points[],2,FALSE)*Paramètres!$M$5)</f>
        <v>0</v>
      </c>
      <c r="M221" s="42"/>
      <c r="N221" s="88">
        <f>IF(ISBLANK(M221),,VLOOKUP(M221,Classement_points[],2,FALSE)*Paramètres!$M$6)</f>
        <v>0</v>
      </c>
      <c r="O221" s="89">
        <f t="shared" si="7"/>
        <v>0</v>
      </c>
      <c r="P221" s="90">
        <f>COUNTA(Tableau5[[#This Row],[Points]],Tableau5[[#This Row],[Clt2]],Tableau5[[#This Row],[Clt4]],Tableau5[[#This Row],[Clt6]])</f>
        <v>0</v>
      </c>
    </row>
    <row r="222" spans="1:16" x14ac:dyDescent="0.35">
      <c r="A222" s="91">
        <f t="shared" si="6"/>
        <v>121</v>
      </c>
      <c r="B222" s="37" t="s">
        <v>3574</v>
      </c>
      <c r="C222" s="37" t="s">
        <v>794</v>
      </c>
      <c r="D222" s="37" t="s">
        <v>3575</v>
      </c>
      <c r="E222" s="37" t="s">
        <v>2912</v>
      </c>
      <c r="F222" s="52" t="s">
        <v>2957</v>
      </c>
      <c r="G222" s="92" t="str">
        <f>IF(ISBLANK(Tableau5[[#This Row],[Points]]),"",RANK(Tableau5[[#This Row],[Points]],H:H))</f>
        <v/>
      </c>
      <c r="H222" s="37"/>
      <c r="I222" s="42"/>
      <c r="J222" s="88">
        <f>IF(ISBLANK(I222),,VLOOKUP(I222,Classement_points[],2,FALSE)*Paramètres!$M$4)</f>
        <v>0</v>
      </c>
      <c r="K222" s="41"/>
      <c r="L222" s="88">
        <f>IF(ISBLANK(K222),,VLOOKUP(K222,Classement_points[],2,FALSE)*Paramètres!$M$5)</f>
        <v>0</v>
      </c>
      <c r="M222" s="42"/>
      <c r="N222" s="88">
        <f>IF(ISBLANK(M222),,VLOOKUP(M222,Classement_points[],2,FALSE)*Paramètres!$M$6)</f>
        <v>0</v>
      </c>
      <c r="O222" s="89">
        <f t="shared" si="7"/>
        <v>0</v>
      </c>
      <c r="P222" s="90">
        <f>COUNTA(Tableau5[[#This Row],[Points]],Tableau5[[#This Row],[Clt2]],Tableau5[[#This Row],[Clt4]],Tableau5[[#This Row],[Clt6]])</f>
        <v>0</v>
      </c>
    </row>
    <row r="223" spans="1:16" x14ac:dyDescent="0.35">
      <c r="A223" s="91">
        <f t="shared" si="6"/>
        <v>121</v>
      </c>
      <c r="B223" s="37" t="s">
        <v>2246</v>
      </c>
      <c r="C223" s="37" t="s">
        <v>2247</v>
      </c>
      <c r="D223" s="37" t="s">
        <v>2248</v>
      </c>
      <c r="E223" s="37" t="s">
        <v>647</v>
      </c>
      <c r="F223" s="52" t="s">
        <v>648</v>
      </c>
      <c r="G223" s="92" t="str">
        <f>IF(ISBLANK(Tableau5[[#This Row],[Points]]),"",RANK(Tableau5[[#This Row],[Points]],H:H))</f>
        <v/>
      </c>
      <c r="H223" s="37"/>
      <c r="I223" s="42"/>
      <c r="J223" s="88">
        <f>IF(ISBLANK(I223),,VLOOKUP(I223,Classement_points[],2,FALSE)*Paramètres!$M$4)</f>
        <v>0</v>
      </c>
      <c r="K223" s="41"/>
      <c r="L223" s="88">
        <f>IF(ISBLANK(K223),,VLOOKUP(K223,Classement_points[],2,FALSE)*Paramètres!$M$5)</f>
        <v>0</v>
      </c>
      <c r="M223" s="42"/>
      <c r="N223" s="88">
        <f>IF(ISBLANK(M223),,VLOOKUP(M223,Classement_points[],2,FALSE)*Paramètres!$M$6)</f>
        <v>0</v>
      </c>
      <c r="O223" s="89">
        <f t="shared" si="7"/>
        <v>0</v>
      </c>
      <c r="P223" s="90">
        <f>COUNTA(Tableau5[[#This Row],[Points]],Tableau5[[#This Row],[Clt2]],Tableau5[[#This Row],[Clt4]],Tableau5[[#This Row],[Clt6]])</f>
        <v>0</v>
      </c>
    </row>
    <row r="224" spans="1:16" x14ac:dyDescent="0.35">
      <c r="A224" s="91">
        <f t="shared" si="6"/>
        <v>121</v>
      </c>
      <c r="B224" s="37" t="s">
        <v>2249</v>
      </c>
      <c r="C224" s="37" t="s">
        <v>2250</v>
      </c>
      <c r="D224" s="37" t="s">
        <v>2251</v>
      </c>
      <c r="E224" s="37" t="s">
        <v>666</v>
      </c>
      <c r="F224" s="52" t="s">
        <v>648</v>
      </c>
      <c r="G224" s="92" t="str">
        <f>IF(ISBLANK(Tableau5[[#This Row],[Points]]),"",RANK(Tableau5[[#This Row],[Points]],H:H))</f>
        <v/>
      </c>
      <c r="H224" s="37"/>
      <c r="I224" s="42"/>
      <c r="J224" s="88">
        <f>IF(ISBLANK(I224),,VLOOKUP(I224,Classement_points[],2,FALSE)*Paramètres!$M$4)</f>
        <v>0</v>
      </c>
      <c r="K224" s="41"/>
      <c r="L224" s="88">
        <f>IF(ISBLANK(K224),,VLOOKUP(K224,Classement_points[],2,FALSE)*Paramètres!$M$5)</f>
        <v>0</v>
      </c>
      <c r="M224" s="42"/>
      <c r="N224" s="88">
        <f>IF(ISBLANK(M224),,VLOOKUP(M224,Classement_points[],2,FALSE)*Paramètres!$M$6)</f>
        <v>0</v>
      </c>
      <c r="O224" s="89">
        <f t="shared" si="7"/>
        <v>0</v>
      </c>
      <c r="P224" s="90">
        <f>COUNTA(Tableau5[[#This Row],[Points]],Tableau5[[#This Row],[Clt2]],Tableau5[[#This Row],[Clt4]],Tableau5[[#This Row],[Clt6]])</f>
        <v>0</v>
      </c>
    </row>
    <row r="225" spans="1:16" x14ac:dyDescent="0.35">
      <c r="A225" s="91">
        <f t="shared" si="6"/>
        <v>121</v>
      </c>
      <c r="B225" s="37" t="s">
        <v>2252</v>
      </c>
      <c r="C225" s="37" t="s">
        <v>2253</v>
      </c>
      <c r="D225" s="37" t="s">
        <v>2254</v>
      </c>
      <c r="E225" s="37" t="s">
        <v>681</v>
      </c>
      <c r="F225" s="52" t="s">
        <v>648</v>
      </c>
      <c r="G225" s="92" t="str">
        <f>IF(ISBLANK(Tableau5[[#This Row],[Points]]),"",RANK(Tableau5[[#This Row],[Points]],H:H))</f>
        <v/>
      </c>
      <c r="H225" s="37"/>
      <c r="I225" s="42"/>
      <c r="J225" s="88">
        <f>IF(ISBLANK(I225),,VLOOKUP(I225,Classement_points[],2,FALSE)*Paramètres!$M$4)</f>
        <v>0</v>
      </c>
      <c r="K225" s="41"/>
      <c r="L225" s="88">
        <f>IF(ISBLANK(K225),,VLOOKUP(K225,Classement_points[],2,FALSE)*Paramètres!$M$5)</f>
        <v>0</v>
      </c>
      <c r="M225" s="42"/>
      <c r="N225" s="88">
        <f>IF(ISBLANK(M225),,VLOOKUP(M225,Classement_points[],2,FALSE)*Paramètres!$M$6)</f>
        <v>0</v>
      </c>
      <c r="O225" s="89">
        <f t="shared" si="7"/>
        <v>0</v>
      </c>
      <c r="P225" s="90">
        <f>COUNTA(Tableau5[[#This Row],[Points]],Tableau5[[#This Row],[Clt2]],Tableau5[[#This Row],[Clt4]],Tableau5[[#This Row],[Clt6]])</f>
        <v>0</v>
      </c>
    </row>
    <row r="226" spans="1:16" x14ac:dyDescent="0.35">
      <c r="A226" s="91">
        <f t="shared" si="6"/>
        <v>121</v>
      </c>
      <c r="B226" s="37" t="s">
        <v>4576</v>
      </c>
      <c r="C226" s="37" t="s">
        <v>4577</v>
      </c>
      <c r="D226" s="37" t="s">
        <v>2256</v>
      </c>
      <c r="E226" s="37" t="s">
        <v>4578</v>
      </c>
      <c r="F226" s="52" t="s">
        <v>2956</v>
      </c>
      <c r="G226" s="92" t="str">
        <f>IF(ISBLANK(Tableau5[[#This Row],[Points]]),"",RANK(Tableau5[[#This Row],[Points]],H:H))</f>
        <v/>
      </c>
      <c r="H226" s="37"/>
      <c r="I226" s="42"/>
      <c r="J226" s="88">
        <f>IF(ISBLANK(I226),,VLOOKUP(I226,Classement_points[],2,FALSE)*Paramètres!$M$4)</f>
        <v>0</v>
      </c>
      <c r="K226" s="41"/>
      <c r="L226" s="88">
        <f>IF(ISBLANK(K226),,VLOOKUP(K226,Classement_points[],2,FALSE)*Paramètres!$M$5)</f>
        <v>0</v>
      </c>
      <c r="M226" s="42"/>
      <c r="N226" s="88">
        <f>IF(ISBLANK(M226),,VLOOKUP(M226,Classement_points[],2,FALSE)*Paramètres!$M$6)</f>
        <v>0</v>
      </c>
      <c r="O226" s="89">
        <f t="shared" si="7"/>
        <v>0</v>
      </c>
      <c r="P226" s="90">
        <f>COUNTA(Tableau5[[#This Row],[Points]],Tableau5[[#This Row],[Clt2]],Tableau5[[#This Row],[Clt4]],Tableau5[[#This Row],[Clt6]])</f>
        <v>0</v>
      </c>
    </row>
    <row r="227" spans="1:16" x14ac:dyDescent="0.35">
      <c r="A227" s="91">
        <f t="shared" si="6"/>
        <v>121</v>
      </c>
      <c r="B227" s="37" t="s">
        <v>2255</v>
      </c>
      <c r="C227" s="37" t="s">
        <v>212</v>
      </c>
      <c r="D227" s="37" t="s">
        <v>2256</v>
      </c>
      <c r="E227" s="37" t="s">
        <v>647</v>
      </c>
      <c r="F227" s="52" t="s">
        <v>648</v>
      </c>
      <c r="G227" s="92" t="str">
        <f>IF(ISBLANK(Tableau5[[#This Row],[Points]]),"",RANK(Tableau5[[#This Row],[Points]],H:H))</f>
        <v/>
      </c>
      <c r="H227" s="37"/>
      <c r="I227" s="42"/>
      <c r="J227" s="88">
        <f>IF(ISBLANK(I227),,VLOOKUP(I227,Classement_points[],2,FALSE)*Paramètres!$M$4)</f>
        <v>0</v>
      </c>
      <c r="K227" s="41"/>
      <c r="L227" s="88">
        <f>IF(ISBLANK(K227),,VLOOKUP(K227,Classement_points[],2,FALSE)*Paramètres!$M$5)</f>
        <v>0</v>
      </c>
      <c r="M227" s="42"/>
      <c r="N227" s="88">
        <f>IF(ISBLANK(M227),,VLOOKUP(M227,Classement_points[],2,FALSE)*Paramètres!$M$6)</f>
        <v>0</v>
      </c>
      <c r="O227" s="89">
        <f t="shared" si="7"/>
        <v>0</v>
      </c>
      <c r="P227" s="90">
        <f>COUNTA(Tableau5[[#This Row],[Points]],Tableau5[[#This Row],[Clt2]],Tableau5[[#This Row],[Clt4]],Tableau5[[#This Row],[Clt6]])</f>
        <v>0</v>
      </c>
    </row>
    <row r="228" spans="1:16" x14ac:dyDescent="0.35">
      <c r="A228" s="91">
        <f t="shared" si="6"/>
        <v>121</v>
      </c>
      <c r="B228" s="37" t="s">
        <v>3549</v>
      </c>
      <c r="C228" s="37" t="s">
        <v>737</v>
      </c>
      <c r="D228" s="37" t="s">
        <v>3550</v>
      </c>
      <c r="E228" s="37" t="s">
        <v>2912</v>
      </c>
      <c r="F228" s="52" t="s">
        <v>2957</v>
      </c>
      <c r="G228" s="92" t="str">
        <f>IF(ISBLANK(Tableau5[[#This Row],[Points]]),"",RANK(Tableau5[[#This Row],[Points]],H:H))</f>
        <v/>
      </c>
      <c r="H228" s="37"/>
      <c r="I228" s="42"/>
      <c r="J228" s="88">
        <f>IF(ISBLANK(I228),,VLOOKUP(I228,Classement_points[],2,FALSE)*Paramètres!$M$4)</f>
        <v>0</v>
      </c>
      <c r="K228" s="41"/>
      <c r="L228" s="88">
        <f>IF(ISBLANK(K228),,VLOOKUP(K228,Classement_points[],2,FALSE)*Paramètres!$M$5)</f>
        <v>0</v>
      </c>
      <c r="M228" s="42"/>
      <c r="N228" s="88">
        <f>IF(ISBLANK(M228),,VLOOKUP(M228,Classement_points[],2,FALSE)*Paramètres!$M$6)</f>
        <v>0</v>
      </c>
      <c r="O228" s="89">
        <f t="shared" si="7"/>
        <v>0</v>
      </c>
      <c r="P228" s="90">
        <f>COUNTA(Tableau5[[#This Row],[Points]],Tableau5[[#This Row],[Clt2]],Tableau5[[#This Row],[Clt4]],Tableau5[[#This Row],[Clt6]])</f>
        <v>0</v>
      </c>
    </row>
  </sheetData>
  <sheetProtection sheet="1" objects="1" scenarios="1"/>
  <sortState xmlns:xlrd2="http://schemas.microsoft.com/office/spreadsheetml/2017/richdata2" ref="B5:P70">
    <sortCondition descending="1" ref="O14:O70"/>
  </sortState>
  <mergeCells count="18">
    <mergeCell ref="F1:F3"/>
    <mergeCell ref="B1:B3"/>
    <mergeCell ref="C1:D3"/>
    <mergeCell ref="E1:E3"/>
    <mergeCell ref="G1:H1"/>
    <mergeCell ref="I1:J1"/>
    <mergeCell ref="K1:L1"/>
    <mergeCell ref="M1:N1"/>
    <mergeCell ref="G3:H3"/>
    <mergeCell ref="O1:P1"/>
    <mergeCell ref="G2:H2"/>
    <mergeCell ref="I2:J2"/>
    <mergeCell ref="K2:L2"/>
    <mergeCell ref="M2:N2"/>
    <mergeCell ref="I3:J3"/>
    <mergeCell ref="K3:L3"/>
    <mergeCell ref="M3:N3"/>
    <mergeCell ref="O2:P3"/>
  </mergeCells>
  <dataValidations count="2">
    <dataValidation type="list" allowBlank="1" showInputMessage="1" sqref="B5:B68 B207" xr:uid="{00000000-0002-0000-0500-000000000000}">
      <formula1>IF(B5&lt;&gt;"",OFFSET(F_licences,MATCH(B5&amp;"*",F_licences,0)-1,,COUNTIF(F_licences,B5&amp;"*"),1),F_licences)</formula1>
    </dataValidation>
    <dataValidation type="list" allowBlank="1" showInputMessage="1" showErrorMessage="1" sqref="E5:F68 E207:F207" xr:uid="{00000000-0002-0000-0500-000001000000}">
      <formula1>liste_clubs</formula1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&amp;C&amp;"Calibri"&amp;11&amp;K000000Page &amp;P_x000D_&amp;1#&amp;"Calibri"&amp;10&amp;K0078D7C1 - Interne</oddFooter>
  </headerFooter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46"/>
  <dimension ref="A1:P372"/>
  <sheetViews>
    <sheetView showGridLines="0" workbookViewId="0">
      <selection activeCell="Q11" sqref="Q11"/>
    </sheetView>
  </sheetViews>
  <sheetFormatPr baseColWidth="10" defaultColWidth="11" defaultRowHeight="14.5" x14ac:dyDescent="0.35"/>
  <cols>
    <col min="1" max="1" width="11.36328125" style="22" customWidth="1"/>
    <col min="2" max="2" width="22.36328125" style="22" customWidth="1"/>
    <col min="3" max="3" width="12" style="22" bestFit="1" customWidth="1"/>
    <col min="4" max="4" width="22.81640625" style="22" bestFit="1" customWidth="1"/>
    <col min="5" max="5" width="44.81640625" style="22" bestFit="1" customWidth="1"/>
    <col min="6" max="6" width="7.36328125" style="22" customWidth="1"/>
    <col min="7" max="7" width="5.08984375" style="22" customWidth="1"/>
    <col min="8" max="8" width="8.08984375" style="22" customWidth="1"/>
    <col min="9" max="9" width="6.08984375" style="22" customWidth="1"/>
    <col min="10" max="10" width="9.08984375" style="22" customWidth="1"/>
    <col min="11" max="11" width="6.08984375" style="22" customWidth="1"/>
    <col min="12" max="12" width="9.08984375" style="22" customWidth="1"/>
    <col min="13" max="13" width="6.08984375" style="22" customWidth="1"/>
    <col min="14" max="14" width="9.08984375" style="22" customWidth="1"/>
    <col min="15" max="15" width="11.36328125" style="22" customWidth="1"/>
    <col min="16" max="16" width="19" style="22" customWidth="1"/>
    <col min="17" max="16384" width="11" style="22"/>
  </cols>
  <sheetData>
    <row r="1" spans="1:16" ht="32.25" customHeight="1" x14ac:dyDescent="0.35">
      <c r="B1" s="126"/>
      <c r="C1" s="129" t="s">
        <v>156</v>
      </c>
      <c r="D1" s="129"/>
      <c r="E1" s="123"/>
      <c r="F1" s="123"/>
      <c r="G1" s="114">
        <f>IF(Paramètres!J3&lt;&gt;"",Paramètres!J3,"")</f>
        <v>45732</v>
      </c>
      <c r="H1" s="115"/>
      <c r="I1" s="114" t="str">
        <f>IF(Paramètres!J4&lt;&gt;"",Paramètres!J4,"")</f>
        <v>22 &amp; 23/03/2025</v>
      </c>
      <c r="J1" s="115"/>
      <c r="K1" s="114">
        <f>IF(Paramètres!J5&lt;&gt;"",Paramètres!J5,"")</f>
        <v>45795</v>
      </c>
      <c r="L1" s="115"/>
      <c r="M1" s="114">
        <f>IF(Paramètres!J6&lt;&gt;"",Paramètres!J6,"")</f>
        <v>45830</v>
      </c>
      <c r="N1" s="116"/>
      <c r="O1" s="119"/>
      <c r="P1" s="119"/>
    </row>
    <row r="2" spans="1:16" ht="32.25" customHeight="1" x14ac:dyDescent="0.35">
      <c r="B2" s="127"/>
      <c r="C2" s="130"/>
      <c r="D2" s="130"/>
      <c r="E2" s="124"/>
      <c r="F2" s="124"/>
      <c r="G2" s="114" t="str">
        <f>IF(Paramètres!K3&lt;&gt;"",Paramètres!K3,"")</f>
        <v>Class Triathlon</v>
      </c>
      <c r="H2" s="115"/>
      <c r="I2" s="114" t="str">
        <f>IF(Paramètres!K4&lt;&gt;"",Paramètres!K4,"")</f>
        <v>Duathlon</v>
      </c>
      <c r="J2" s="115"/>
      <c r="K2" s="114" t="str">
        <f>IF(Paramètres!K5&lt;&gt;"",Paramètres!K5,"")</f>
        <v>Triathlon</v>
      </c>
      <c r="L2" s="115"/>
      <c r="M2" s="114" t="str">
        <f>IF(Paramètres!K6&lt;&gt;"",Paramètres!K6,"")</f>
        <v>Aquathlon</v>
      </c>
      <c r="N2" s="116"/>
      <c r="O2" s="122" t="s">
        <v>0</v>
      </c>
      <c r="P2" s="122"/>
    </row>
    <row r="3" spans="1:16" ht="44.25" customHeight="1" x14ac:dyDescent="0.35">
      <c r="B3" s="128"/>
      <c r="C3" s="131"/>
      <c r="D3" s="131"/>
      <c r="E3" s="125"/>
      <c r="F3" s="125"/>
      <c r="G3" s="117" t="str">
        <f>IF(G1&lt;&gt;"",Paramètres!L3,"")</f>
        <v>Espace tri</v>
      </c>
      <c r="H3" s="118"/>
      <c r="I3" s="117" t="str">
        <f>IF(I1&lt;&gt;"",Paramètres!L4,"")</f>
        <v>Liffré (35)</v>
      </c>
      <c r="J3" s="118"/>
      <c r="K3" s="117" t="str">
        <f>IF(K1&lt;&gt;"",Paramètres!L5,"")</f>
        <v>Pontivy (56)</v>
      </c>
      <c r="L3" s="118"/>
      <c r="M3" s="117" t="str">
        <f>IF(M1&lt;&gt;"",Paramètres!L6,"")</f>
        <v>Vendôme (41)</v>
      </c>
      <c r="N3" s="121"/>
      <c r="O3" s="122"/>
      <c r="P3" s="122"/>
    </row>
    <row r="4" spans="1:16" ht="38.25" customHeight="1" thickBot="1" x14ac:dyDescent="0.4">
      <c r="A4" s="36" t="s">
        <v>5060</v>
      </c>
      <c r="B4" s="16" t="s">
        <v>154</v>
      </c>
      <c r="C4" s="16" t="s">
        <v>1</v>
      </c>
      <c r="D4" s="16" t="s">
        <v>45</v>
      </c>
      <c r="E4" s="16" t="s">
        <v>2</v>
      </c>
      <c r="F4" s="16" t="s">
        <v>725</v>
      </c>
      <c r="G4" s="17" t="s">
        <v>3</v>
      </c>
      <c r="H4" s="18" t="s">
        <v>4</v>
      </c>
      <c r="I4" s="17" t="s">
        <v>5061</v>
      </c>
      <c r="J4" s="19" t="s">
        <v>5062</v>
      </c>
      <c r="K4" s="20" t="s">
        <v>5063</v>
      </c>
      <c r="L4" s="19" t="s">
        <v>5064</v>
      </c>
      <c r="M4" s="17" t="s">
        <v>5065</v>
      </c>
      <c r="N4" s="19" t="s">
        <v>5066</v>
      </c>
      <c r="O4" s="21" t="s">
        <v>5</v>
      </c>
      <c r="P4" s="34" t="s">
        <v>208</v>
      </c>
    </row>
    <row r="5" spans="1:16" ht="15" thickTop="1" x14ac:dyDescent="0.35">
      <c r="A5" s="91">
        <f t="shared" ref="A5:A68" si="0">RANK(O5,O:O)</f>
        <v>1</v>
      </c>
      <c r="B5" s="37" t="s">
        <v>4686</v>
      </c>
      <c r="C5" s="37" t="s">
        <v>1146</v>
      </c>
      <c r="D5" s="37" t="s">
        <v>4208</v>
      </c>
      <c r="E5" s="37" t="s">
        <v>4017</v>
      </c>
      <c r="F5" s="52" t="s">
        <v>2956</v>
      </c>
      <c r="G5" s="92">
        <f>IF(ISBLANK(Tableau6[[#This Row],[Points]]),"",RANK(Tableau6[[#This Row],[Points]],H:H))</f>
        <v>4</v>
      </c>
      <c r="H5" s="37">
        <v>158</v>
      </c>
      <c r="I5" s="40">
        <v>2</v>
      </c>
      <c r="J5" s="88">
        <f>IF(ISBLANK(I5),,VLOOKUP(I5,Classement_points[],2,FALSE)*Paramètres!$M$4)</f>
        <v>120</v>
      </c>
      <c r="K5" s="41">
        <v>1</v>
      </c>
      <c r="L5" s="88">
        <f>IF(ISBLANK(K5),,VLOOKUP(K5,Classement_points[],2,FALSE)*Paramètres!$M$5)</f>
        <v>200</v>
      </c>
      <c r="M5" s="42">
        <v>6</v>
      </c>
      <c r="N5" s="88">
        <f>IF(ISBLANK(M5),,VLOOKUP(M5,Classement_points[],2,FALSE)*Paramètres!$M$6)</f>
        <v>69</v>
      </c>
      <c r="O5" s="89">
        <f t="shared" ref="O5:O68" si="1">H5+J5+L5+N5</f>
        <v>547</v>
      </c>
      <c r="P5" s="90">
        <f>COUNTA(Tableau6[[#This Row],[Points]],Tableau6[[#This Row],[Clt2]],Tableau6[[#This Row],[Clt4]],Tableau6[[#This Row],[Clt6]])</f>
        <v>4</v>
      </c>
    </row>
    <row r="6" spans="1:16" x14ac:dyDescent="0.35">
      <c r="A6" s="91">
        <f t="shared" si="0"/>
        <v>2</v>
      </c>
      <c r="B6" s="37" t="s">
        <v>3654</v>
      </c>
      <c r="C6" s="37" t="s">
        <v>630</v>
      </c>
      <c r="D6" s="37" t="s">
        <v>3655</v>
      </c>
      <c r="E6" s="37" t="s">
        <v>2937</v>
      </c>
      <c r="F6" s="52" t="s">
        <v>2957</v>
      </c>
      <c r="G6" s="92">
        <f>IF(ISBLANK(Tableau6[[#This Row],[Points]]),"",RANK(Tableau6[[#This Row],[Points]],H:H))</f>
        <v>151</v>
      </c>
      <c r="H6" s="37">
        <v>80</v>
      </c>
      <c r="I6" s="40">
        <v>1</v>
      </c>
      <c r="J6" s="88">
        <f>IF(ISBLANK(I6),,VLOOKUP(I6,Classement_points[],2,FALSE)*Paramètres!$M$4)</f>
        <v>150</v>
      </c>
      <c r="K6" s="41">
        <v>5</v>
      </c>
      <c r="L6" s="88">
        <f>IF(ISBLANK(K6),,VLOOKUP(K6,Classement_points[],2,FALSE)*Paramètres!$M$5)</f>
        <v>100</v>
      </c>
      <c r="M6" s="42">
        <v>3</v>
      </c>
      <c r="N6" s="88">
        <f>IF(ISBLANK(M6),,VLOOKUP(M6,Classement_points[],2,FALSE)*Paramètres!$M$6)</f>
        <v>97.5</v>
      </c>
      <c r="O6" s="89">
        <f t="shared" si="1"/>
        <v>427.5</v>
      </c>
      <c r="P6" s="90">
        <f>COUNTA(Tableau6[[#This Row],[Points]],Tableau6[[#This Row],[Clt2]],Tableau6[[#This Row],[Clt4]],Tableau6[[#This Row],[Clt6]])</f>
        <v>4</v>
      </c>
    </row>
    <row r="7" spans="1:16" x14ac:dyDescent="0.35">
      <c r="A7" s="91">
        <f t="shared" si="0"/>
        <v>3</v>
      </c>
      <c r="B7" s="37" t="s">
        <v>2302</v>
      </c>
      <c r="C7" s="37" t="s">
        <v>86</v>
      </c>
      <c r="D7" s="37" t="s">
        <v>1676</v>
      </c>
      <c r="E7" s="52" t="s">
        <v>701</v>
      </c>
      <c r="F7" s="52" t="s">
        <v>648</v>
      </c>
      <c r="G7" s="92">
        <f>IF(ISBLANK(Tableau6[[#This Row],[Points]]),"",RANK(Tableau6[[#This Row],[Points]],H:H))</f>
        <v>8</v>
      </c>
      <c r="H7" s="37">
        <v>153</v>
      </c>
      <c r="I7" s="40">
        <v>3</v>
      </c>
      <c r="J7" s="88">
        <f>IF(ISBLANK(I7),,VLOOKUP(I7,Classement_points[],2,FALSE)*Paramètres!$M$4)</f>
        <v>97.5</v>
      </c>
      <c r="K7" s="41">
        <v>4</v>
      </c>
      <c r="L7" s="88">
        <f>IF(ISBLANK(K7),,VLOOKUP(K7,Classement_points[],2,FALSE)*Paramètres!$M$5)</f>
        <v>110</v>
      </c>
      <c r="M7" s="42">
        <v>12</v>
      </c>
      <c r="N7" s="88">
        <f>IF(ISBLANK(M7),,VLOOKUP(M7,Classement_points[],2,FALSE)*Paramètres!$M$6)</f>
        <v>51</v>
      </c>
      <c r="O7" s="89">
        <f t="shared" si="1"/>
        <v>411.5</v>
      </c>
      <c r="P7" s="90">
        <f>COUNTA(Tableau6[[#This Row],[Points]],Tableau6[[#This Row],[Clt2]],Tableau6[[#This Row],[Clt4]],Tableau6[[#This Row],[Clt6]])</f>
        <v>4</v>
      </c>
    </row>
    <row r="8" spans="1:16" x14ac:dyDescent="0.35">
      <c r="A8" s="91">
        <f t="shared" si="0"/>
        <v>4</v>
      </c>
      <c r="B8" s="37" t="s">
        <v>4736</v>
      </c>
      <c r="C8" s="37" t="s">
        <v>1183</v>
      </c>
      <c r="D8" s="37" t="s">
        <v>404</v>
      </c>
      <c r="E8" s="37" t="s">
        <v>4482</v>
      </c>
      <c r="F8" s="52" t="s">
        <v>2956</v>
      </c>
      <c r="G8" s="92">
        <f>IF(ISBLANK(Tableau6[[#This Row],[Points]]),"",RANK(Tableau6[[#This Row],[Points]],H:H))</f>
        <v>1</v>
      </c>
      <c r="H8" s="37">
        <v>163</v>
      </c>
      <c r="I8" s="40">
        <v>6</v>
      </c>
      <c r="J8" s="93">
        <f>IF(ISBLANK(I8),,VLOOKUP(I8,Classement_points[],2,FALSE)*Paramètres!$M$4)</f>
        <v>69</v>
      </c>
      <c r="K8" s="58">
        <v>7</v>
      </c>
      <c r="L8" s="93">
        <f>IF(ISBLANK(K8),,VLOOKUP(K8,Classement_points[],2,FALSE)*Paramètres!$M$5)</f>
        <v>88</v>
      </c>
      <c r="M8" s="57">
        <v>5</v>
      </c>
      <c r="N8" s="93">
        <f>IF(ISBLANK(M8),,VLOOKUP(M8,Classement_points[],2,FALSE)*Paramètres!$M$6)</f>
        <v>75</v>
      </c>
      <c r="O8" s="89">
        <f t="shared" si="1"/>
        <v>395</v>
      </c>
      <c r="P8" s="90">
        <f>COUNTA(Tableau6[[#This Row],[Points]],Tableau6[[#This Row],[Clt2]],Tableau6[[#This Row],[Clt4]],Tableau6[[#This Row],[Clt6]])</f>
        <v>4</v>
      </c>
    </row>
    <row r="9" spans="1:16" x14ac:dyDescent="0.35">
      <c r="A9" s="91">
        <f t="shared" si="0"/>
        <v>5</v>
      </c>
      <c r="B9" s="54" t="s">
        <v>592</v>
      </c>
      <c r="C9" s="54" t="s">
        <v>76</v>
      </c>
      <c r="D9" s="54" t="s">
        <v>6</v>
      </c>
      <c r="E9" s="54" t="s">
        <v>14</v>
      </c>
      <c r="F9" s="54" t="s">
        <v>714</v>
      </c>
      <c r="G9" s="92">
        <f>IF(ISBLANK(Tableau6[[#This Row],[Points]]),"",RANK(Tableau6[[#This Row],[Points]],H:H))</f>
        <v>3</v>
      </c>
      <c r="H9" s="37">
        <v>159</v>
      </c>
      <c r="I9" s="40">
        <v>9</v>
      </c>
      <c r="J9" s="88">
        <f>IF(ISBLANK(I9),,VLOOKUP(I9,Classement_points[],2,FALSE)*Paramètres!$M$4)</f>
        <v>60</v>
      </c>
      <c r="K9" s="41">
        <v>8</v>
      </c>
      <c r="L9" s="88">
        <f>IF(ISBLANK(K9),,VLOOKUP(K9,Classement_points[],2,FALSE)*Paramètres!$M$5)</f>
        <v>84</v>
      </c>
      <c r="M9" s="42">
        <v>4</v>
      </c>
      <c r="N9" s="88">
        <f>IF(ISBLANK(M9),,VLOOKUP(M9,Classement_points[],2,FALSE)*Paramètres!$M$6)</f>
        <v>82.5</v>
      </c>
      <c r="O9" s="89">
        <f t="shared" si="1"/>
        <v>385.5</v>
      </c>
      <c r="P9" s="90">
        <f>COUNTA(Tableau6[[#This Row],[Points]],Tableau6[[#This Row],[Clt2]],Tableau6[[#This Row],[Clt4]],Tableau6[[#This Row],[Clt6]])</f>
        <v>4</v>
      </c>
    </row>
    <row r="10" spans="1:16" x14ac:dyDescent="0.35">
      <c r="A10" s="91">
        <f t="shared" si="0"/>
        <v>6</v>
      </c>
      <c r="B10" s="37" t="s">
        <v>3648</v>
      </c>
      <c r="C10" s="37" t="s">
        <v>58</v>
      </c>
      <c r="D10" s="37" t="s">
        <v>3649</v>
      </c>
      <c r="E10" s="37" t="s">
        <v>2921</v>
      </c>
      <c r="F10" s="52" t="s">
        <v>2957</v>
      </c>
      <c r="G10" s="92">
        <f>IF(ISBLANK(Tableau6[[#This Row],[Points]]),"",RANK(Tableau6[[#This Row],[Points]],H:H))</f>
        <v>2</v>
      </c>
      <c r="H10" s="37">
        <v>161</v>
      </c>
      <c r="I10" s="40">
        <v>12</v>
      </c>
      <c r="J10" s="88">
        <f>IF(ISBLANK(I10),,VLOOKUP(I10,Classement_points[],2,FALSE)*Paramètres!$M$4)</f>
        <v>51</v>
      </c>
      <c r="K10" s="41">
        <v>6</v>
      </c>
      <c r="L10" s="88">
        <f>IF(ISBLANK(K10),,VLOOKUP(K10,Classement_points[],2,FALSE)*Paramètres!$M$5)</f>
        <v>92</v>
      </c>
      <c r="M10" s="42">
        <v>10</v>
      </c>
      <c r="N10" s="88">
        <f>IF(ISBLANK(M10),,VLOOKUP(M10,Classement_points[],2,FALSE)*Paramètres!$M$6)</f>
        <v>57</v>
      </c>
      <c r="O10" s="89">
        <f t="shared" si="1"/>
        <v>361</v>
      </c>
      <c r="P10" s="90">
        <f>COUNTA(Tableau6[[#This Row],[Points]],Tableau6[[#This Row],[Clt2]],Tableau6[[#This Row],[Clt4]],Tableau6[[#This Row],[Clt6]])</f>
        <v>4</v>
      </c>
    </row>
    <row r="11" spans="1:16" x14ac:dyDescent="0.35">
      <c r="A11" s="91">
        <f t="shared" si="0"/>
        <v>7</v>
      </c>
      <c r="B11" s="37" t="s">
        <v>3714</v>
      </c>
      <c r="C11" s="37" t="s">
        <v>3715</v>
      </c>
      <c r="D11" s="37" t="s">
        <v>3716</v>
      </c>
      <c r="E11" s="37" t="s">
        <v>2926</v>
      </c>
      <c r="F11" s="52" t="s">
        <v>2957</v>
      </c>
      <c r="G11" s="92">
        <f>IF(ISBLANK(Tableau6[[#This Row],[Points]]),"",RANK(Tableau6[[#This Row],[Points]],H:H))</f>
        <v>20</v>
      </c>
      <c r="H11" s="37">
        <v>140</v>
      </c>
      <c r="I11" s="40">
        <v>4</v>
      </c>
      <c r="J11" s="88">
        <f>IF(ISBLANK(I11),,VLOOKUP(I11,Classement_points[],2,FALSE)*Paramètres!$M$4)</f>
        <v>82.5</v>
      </c>
      <c r="K11" s="41">
        <v>10</v>
      </c>
      <c r="L11" s="88">
        <f>IF(ISBLANK(K11),,VLOOKUP(K11,Classement_points[],2,FALSE)*Paramètres!$M$5)</f>
        <v>76</v>
      </c>
      <c r="M11" s="42">
        <v>9</v>
      </c>
      <c r="N11" s="88">
        <f>IF(ISBLANK(M11),,VLOOKUP(M11,Classement_points[],2,FALSE)*Paramètres!$M$6)</f>
        <v>60</v>
      </c>
      <c r="O11" s="89">
        <f t="shared" si="1"/>
        <v>358.5</v>
      </c>
      <c r="P11" s="90">
        <f>COUNTA(Tableau6[[#This Row],[Points]],Tableau6[[#This Row],[Clt2]],Tableau6[[#This Row],[Clt4]],Tableau6[[#This Row],[Clt6]])</f>
        <v>4</v>
      </c>
    </row>
    <row r="12" spans="1:16" x14ac:dyDescent="0.35">
      <c r="A12" s="91">
        <f t="shared" si="0"/>
        <v>8</v>
      </c>
      <c r="B12" s="37" t="s">
        <v>2507</v>
      </c>
      <c r="C12" s="37" t="s">
        <v>1835</v>
      </c>
      <c r="D12" s="37" t="s">
        <v>2508</v>
      </c>
      <c r="E12" s="37" t="s">
        <v>701</v>
      </c>
      <c r="F12" s="52" t="s">
        <v>648</v>
      </c>
      <c r="G12" s="92">
        <f>IF(ISBLANK(Tableau6[[#This Row],[Points]]),"",RANK(Tableau6[[#This Row],[Points]],H:H))</f>
        <v>5</v>
      </c>
      <c r="H12" s="37">
        <v>157</v>
      </c>
      <c r="I12" s="40">
        <v>11</v>
      </c>
      <c r="J12" s="88">
        <f>IF(ISBLANK(I12),,VLOOKUP(I12,Classement_points[],2,FALSE)*Paramètres!$M$4)</f>
        <v>54</v>
      </c>
      <c r="K12" s="41">
        <v>9</v>
      </c>
      <c r="L12" s="88">
        <f>IF(ISBLANK(K12),,VLOOKUP(K12,Classement_points[],2,FALSE)*Paramètres!$M$5)</f>
        <v>80</v>
      </c>
      <c r="M12" s="42">
        <v>8</v>
      </c>
      <c r="N12" s="88">
        <f>IF(ISBLANK(M12),,VLOOKUP(M12,Classement_points[],2,FALSE)*Paramètres!$M$6)</f>
        <v>63</v>
      </c>
      <c r="O12" s="89">
        <f t="shared" si="1"/>
        <v>354</v>
      </c>
      <c r="P12" s="90">
        <f>COUNTA(Tableau6[[#This Row],[Points]],Tableau6[[#This Row],[Clt2]],Tableau6[[#This Row],[Clt4]],Tableau6[[#This Row],[Clt6]])</f>
        <v>4</v>
      </c>
    </row>
    <row r="13" spans="1:16" x14ac:dyDescent="0.35">
      <c r="A13" s="91">
        <f t="shared" si="0"/>
        <v>9</v>
      </c>
      <c r="B13" s="37" t="s">
        <v>2359</v>
      </c>
      <c r="C13" s="37" t="s">
        <v>53</v>
      </c>
      <c r="D13" s="37" t="s">
        <v>2360</v>
      </c>
      <c r="E13" s="52" t="s">
        <v>677</v>
      </c>
      <c r="F13" s="52" t="s">
        <v>648</v>
      </c>
      <c r="G13" s="92">
        <f>IF(ISBLANK(Tableau6[[#This Row],[Points]]),"",RANK(Tableau6[[#This Row],[Points]],H:H))</f>
        <v>148</v>
      </c>
      <c r="H13" s="37">
        <v>82</v>
      </c>
      <c r="I13" s="40">
        <v>0</v>
      </c>
      <c r="J13" s="88">
        <f>IF(ISBLANK(I13),,VLOOKUP(I13,Classement_points[],2,FALSE)*Paramètres!$M$4)</f>
        <v>0</v>
      </c>
      <c r="K13" s="41">
        <v>3</v>
      </c>
      <c r="L13" s="88">
        <f>IF(ISBLANK(K13),,VLOOKUP(K13,Classement_points[],2,FALSE)*Paramètres!$M$5)</f>
        <v>130</v>
      </c>
      <c r="M13" s="42">
        <v>2</v>
      </c>
      <c r="N13" s="88">
        <f>IF(ISBLANK(M13),,VLOOKUP(M13,Classement_points[],2,FALSE)*Paramètres!$M$6)</f>
        <v>120</v>
      </c>
      <c r="O13" s="89">
        <f t="shared" si="1"/>
        <v>332</v>
      </c>
      <c r="P13" s="90">
        <f>COUNTA(Tableau6[[#This Row],[Points]],Tableau6[[#This Row],[Clt2]],Tableau6[[#This Row],[Clt4]],Tableau6[[#This Row],[Clt6]])</f>
        <v>4</v>
      </c>
    </row>
    <row r="14" spans="1:16" x14ac:dyDescent="0.35">
      <c r="A14" s="91">
        <f t="shared" si="0"/>
        <v>10</v>
      </c>
      <c r="B14" s="54" t="s">
        <v>591</v>
      </c>
      <c r="C14" s="54" t="s">
        <v>120</v>
      </c>
      <c r="D14" s="54" t="s">
        <v>121</v>
      </c>
      <c r="E14" s="54" t="s">
        <v>40</v>
      </c>
      <c r="F14" s="54" t="s">
        <v>714</v>
      </c>
      <c r="G14" s="92">
        <f>IF(ISBLANK(Tableau6[[#This Row],[Points]]),"",RANK(Tableau6[[#This Row],[Points]],H:H))</f>
        <v>13</v>
      </c>
      <c r="H14" s="37">
        <v>146</v>
      </c>
      <c r="I14" s="40">
        <v>7</v>
      </c>
      <c r="J14" s="88">
        <f>IF(ISBLANK(I14),,VLOOKUP(I14,Classement_points[],2,FALSE)*Paramètres!$M$4)</f>
        <v>66</v>
      </c>
      <c r="K14" s="41">
        <v>12</v>
      </c>
      <c r="L14" s="88">
        <f>IF(ISBLANK(K14),,VLOOKUP(K14,Classement_points[],2,FALSE)*Paramètres!$M$5)</f>
        <v>68</v>
      </c>
      <c r="M14" s="42">
        <v>14</v>
      </c>
      <c r="N14" s="88">
        <f>IF(ISBLANK(M14),,VLOOKUP(M14,Classement_points[],2,FALSE)*Paramètres!$M$6)</f>
        <v>45</v>
      </c>
      <c r="O14" s="89">
        <f t="shared" si="1"/>
        <v>325</v>
      </c>
      <c r="P14" s="90">
        <f>COUNTA(Tableau6[[#This Row],[Points]],Tableau6[[#This Row],[Clt2]],Tableau6[[#This Row],[Clt4]],Tableau6[[#This Row],[Clt6]])</f>
        <v>4</v>
      </c>
    </row>
    <row r="15" spans="1:16" x14ac:dyDescent="0.35">
      <c r="A15" s="91">
        <f t="shared" si="0"/>
        <v>11</v>
      </c>
      <c r="B15" s="37" t="s">
        <v>2491</v>
      </c>
      <c r="C15" s="37" t="s">
        <v>2492</v>
      </c>
      <c r="D15" s="37" t="s">
        <v>2493</v>
      </c>
      <c r="E15" s="37" t="s">
        <v>691</v>
      </c>
      <c r="F15" s="52" t="s">
        <v>648</v>
      </c>
      <c r="G15" s="92" t="str">
        <f>IF(ISBLANK(Tableau6[[#This Row],[Points]]),"",RANK(Tableau6[[#This Row],[Points]],H:H))</f>
        <v/>
      </c>
      <c r="H15" s="37"/>
      <c r="I15" s="40">
        <v>0</v>
      </c>
      <c r="J15" s="88">
        <f>IF(ISBLANK(I15),,VLOOKUP(I15,Classement_points[],2,FALSE)*Paramètres!$M$4)</f>
        <v>0</v>
      </c>
      <c r="K15" s="41">
        <v>2</v>
      </c>
      <c r="L15" s="88">
        <f>IF(ISBLANK(K15),,VLOOKUP(K15,Classement_points[],2,FALSE)*Paramètres!$M$5)</f>
        <v>160</v>
      </c>
      <c r="M15" s="42">
        <v>1</v>
      </c>
      <c r="N15" s="88">
        <f>IF(ISBLANK(M15),,VLOOKUP(M15,Classement_points[],2,FALSE)*Paramètres!$M$6)</f>
        <v>150</v>
      </c>
      <c r="O15" s="89">
        <f t="shared" si="1"/>
        <v>310</v>
      </c>
      <c r="P15" s="90">
        <f>COUNTA(Tableau6[[#This Row],[Points]],Tableau6[[#This Row],[Clt2]],Tableau6[[#This Row],[Clt4]],Tableau6[[#This Row],[Clt6]])</f>
        <v>3</v>
      </c>
    </row>
    <row r="16" spans="1:16" x14ac:dyDescent="0.35">
      <c r="A16" s="91">
        <f t="shared" si="0"/>
        <v>12</v>
      </c>
      <c r="B16" s="37" t="s">
        <v>4727</v>
      </c>
      <c r="C16" s="37" t="s">
        <v>71</v>
      </c>
      <c r="D16" s="37" t="s">
        <v>4022</v>
      </c>
      <c r="E16" s="37" t="s">
        <v>3953</v>
      </c>
      <c r="F16" s="52" t="s">
        <v>2956</v>
      </c>
      <c r="G16" s="92">
        <f>IF(ISBLANK(Tableau6[[#This Row],[Points]]),"",RANK(Tableau6[[#This Row],[Points]],H:H))</f>
        <v>7</v>
      </c>
      <c r="H16" s="37">
        <v>154</v>
      </c>
      <c r="I16" s="40">
        <v>39</v>
      </c>
      <c r="J16" s="88">
        <f>IF(ISBLANK(I16),,VLOOKUP(I16,Classement_points[],2,FALSE)*Paramètres!$M$4)</f>
        <v>15</v>
      </c>
      <c r="K16" s="41">
        <v>14</v>
      </c>
      <c r="L16" s="88">
        <f>IF(ISBLANK(K16),,VLOOKUP(K16,Classement_points[],2,FALSE)*Paramètres!$M$5)</f>
        <v>60</v>
      </c>
      <c r="M16" s="42">
        <v>11</v>
      </c>
      <c r="N16" s="88">
        <f>IF(ISBLANK(M16),,VLOOKUP(M16,Classement_points[],2,FALSE)*Paramètres!$M$6)</f>
        <v>54</v>
      </c>
      <c r="O16" s="89">
        <f t="shared" si="1"/>
        <v>283</v>
      </c>
      <c r="P16" s="90">
        <f>COUNTA(Tableau6[[#This Row],[Points]],Tableau6[[#This Row],[Clt2]],Tableau6[[#This Row],[Clt4]],Tableau6[[#This Row],[Clt6]])</f>
        <v>4</v>
      </c>
    </row>
    <row r="17" spans="1:16" x14ac:dyDescent="0.35">
      <c r="A17" s="91">
        <f t="shared" si="0"/>
        <v>13</v>
      </c>
      <c r="B17" s="37" t="s">
        <v>3630</v>
      </c>
      <c r="C17" s="37" t="s">
        <v>47</v>
      </c>
      <c r="D17" s="37" t="s">
        <v>3463</v>
      </c>
      <c r="E17" s="37" t="s">
        <v>2919</v>
      </c>
      <c r="F17" s="52" t="s">
        <v>2957</v>
      </c>
      <c r="G17" s="92">
        <f>IF(ISBLANK(Tableau6[[#This Row],[Points]]),"",RANK(Tableau6[[#This Row],[Points]],H:H))</f>
        <v>24</v>
      </c>
      <c r="H17" s="37">
        <v>137</v>
      </c>
      <c r="I17" s="40">
        <v>5</v>
      </c>
      <c r="J17" s="88">
        <f>IF(ISBLANK(I17),,VLOOKUP(I17,Classement_points[],2,FALSE)*Paramètres!$M$4)</f>
        <v>75</v>
      </c>
      <c r="K17" s="41">
        <v>27</v>
      </c>
      <c r="L17" s="88">
        <f>IF(ISBLANK(K17),,VLOOKUP(K17,Classement_points[],2,FALSE)*Paramètres!$M$5)</f>
        <v>34</v>
      </c>
      <c r="M17" s="42">
        <v>20</v>
      </c>
      <c r="N17" s="88">
        <f>IF(ISBLANK(M17),,VLOOKUP(M17,Classement_points[],2,FALSE)*Paramètres!$M$6)</f>
        <v>36</v>
      </c>
      <c r="O17" s="89">
        <f t="shared" si="1"/>
        <v>282</v>
      </c>
      <c r="P17" s="90">
        <f>COUNTA(Tableau6[[#This Row],[Points]],Tableau6[[#This Row],[Clt2]],Tableau6[[#This Row],[Clt4]],Tableau6[[#This Row],[Clt6]])</f>
        <v>4</v>
      </c>
    </row>
    <row r="18" spans="1:16" x14ac:dyDescent="0.35">
      <c r="A18" s="91">
        <f t="shared" si="0"/>
        <v>14</v>
      </c>
      <c r="B18" s="37" t="s">
        <v>3745</v>
      </c>
      <c r="C18" s="37" t="s">
        <v>67</v>
      </c>
      <c r="D18" s="37" t="s">
        <v>3746</v>
      </c>
      <c r="E18" s="37" t="s">
        <v>2937</v>
      </c>
      <c r="F18" s="52" t="s">
        <v>2957</v>
      </c>
      <c r="G18" s="92">
        <f>IF(ISBLANK(Tableau6[[#This Row],[Points]]),"",RANK(Tableau6[[#This Row],[Points]],H:H))</f>
        <v>154</v>
      </c>
      <c r="H18" s="37">
        <v>78</v>
      </c>
      <c r="I18" s="40">
        <v>8</v>
      </c>
      <c r="J18" s="88">
        <f>IF(ISBLANK(I18),,VLOOKUP(I18,Classement_points[],2,FALSE)*Paramètres!$M$4)</f>
        <v>63</v>
      </c>
      <c r="K18" s="41">
        <v>11</v>
      </c>
      <c r="L18" s="88">
        <f>IF(ISBLANK(K18),,VLOOKUP(K18,Classement_points[],2,FALSE)*Paramètres!$M$5)</f>
        <v>72</v>
      </c>
      <c r="M18" s="42">
        <v>7</v>
      </c>
      <c r="N18" s="88">
        <f>IF(ISBLANK(M18),,VLOOKUP(M18,Classement_points[],2,FALSE)*Paramètres!$M$6)</f>
        <v>66</v>
      </c>
      <c r="O18" s="89">
        <f t="shared" si="1"/>
        <v>279</v>
      </c>
      <c r="P18" s="90">
        <f>COUNTA(Tableau6[[#This Row],[Points]],Tableau6[[#This Row],[Clt2]],Tableau6[[#This Row],[Clt4]],Tableau6[[#This Row],[Clt6]])</f>
        <v>4</v>
      </c>
    </row>
    <row r="19" spans="1:16" x14ac:dyDescent="0.35">
      <c r="A19" s="91">
        <f t="shared" si="0"/>
        <v>15</v>
      </c>
      <c r="B19" s="37" t="s">
        <v>4604</v>
      </c>
      <c r="C19" s="37" t="s">
        <v>54</v>
      </c>
      <c r="D19" s="37" t="s">
        <v>328</v>
      </c>
      <c r="E19" s="37" t="s">
        <v>3953</v>
      </c>
      <c r="F19" s="52" t="s">
        <v>2956</v>
      </c>
      <c r="G19" s="92">
        <f>IF(ISBLANK(Tableau6[[#This Row],[Points]]),"",RANK(Tableau6[[#This Row],[Points]],H:H))</f>
        <v>11</v>
      </c>
      <c r="H19" s="37">
        <v>147</v>
      </c>
      <c r="I19" s="40">
        <v>25</v>
      </c>
      <c r="J19" s="88">
        <f>IF(ISBLANK(I19),,VLOOKUP(I19,Classement_points[],2,FALSE)*Paramètres!$M$4)</f>
        <v>28.5</v>
      </c>
      <c r="K19" s="41">
        <v>18</v>
      </c>
      <c r="L19" s="88">
        <f>IF(ISBLANK(K19),,VLOOKUP(K19,Classement_points[],2,FALSE)*Paramètres!$M$5)</f>
        <v>52</v>
      </c>
      <c r="M19" s="42">
        <v>13</v>
      </c>
      <c r="N19" s="88">
        <f>IF(ISBLANK(M19),,VLOOKUP(M19,Classement_points[],2,FALSE)*Paramètres!$M$6)</f>
        <v>48</v>
      </c>
      <c r="O19" s="89">
        <f t="shared" si="1"/>
        <v>275.5</v>
      </c>
      <c r="P19" s="90">
        <f>COUNTA(Tableau6[[#This Row],[Points]],Tableau6[[#This Row],[Clt2]],Tableau6[[#This Row],[Clt4]],Tableau6[[#This Row],[Clt6]])</f>
        <v>4</v>
      </c>
    </row>
    <row r="20" spans="1:16" x14ac:dyDescent="0.35">
      <c r="A20" s="91">
        <f t="shared" si="0"/>
        <v>16</v>
      </c>
      <c r="B20" s="37" t="s">
        <v>3697</v>
      </c>
      <c r="C20" s="37" t="s">
        <v>211</v>
      </c>
      <c r="D20" s="37" t="s">
        <v>3698</v>
      </c>
      <c r="E20" s="37" t="s">
        <v>2926</v>
      </c>
      <c r="F20" s="52" t="s">
        <v>2957</v>
      </c>
      <c r="G20" s="92">
        <f>IF(ISBLANK(Tableau6[[#This Row],[Points]]),"",RANK(Tableau6[[#This Row],[Points]],H:H))</f>
        <v>10</v>
      </c>
      <c r="H20" s="37">
        <v>150</v>
      </c>
      <c r="I20" s="40">
        <v>23</v>
      </c>
      <c r="J20" s="88">
        <f>IF(ISBLANK(I20),,VLOOKUP(I20,Classement_points[],2,FALSE)*Paramètres!$M$4)</f>
        <v>31.5</v>
      </c>
      <c r="K20" s="41">
        <v>23</v>
      </c>
      <c r="L20" s="88">
        <f>IF(ISBLANK(K20),,VLOOKUP(K20,Classement_points[],2,FALSE)*Paramètres!$M$5)</f>
        <v>42</v>
      </c>
      <c r="M20" s="42">
        <v>19</v>
      </c>
      <c r="N20" s="88">
        <f>IF(ISBLANK(M20),,VLOOKUP(M20,Classement_points[],2,FALSE)*Paramètres!$M$6)</f>
        <v>37.5</v>
      </c>
      <c r="O20" s="89">
        <f t="shared" si="1"/>
        <v>261</v>
      </c>
      <c r="P20" s="90">
        <f>COUNTA(Tableau6[[#This Row],[Points]],Tableau6[[#This Row],[Clt2]],Tableau6[[#This Row],[Clt4]],Tableau6[[#This Row],[Clt6]])</f>
        <v>4</v>
      </c>
    </row>
    <row r="21" spans="1:16" x14ac:dyDescent="0.35">
      <c r="A21" s="91">
        <f t="shared" si="0"/>
        <v>17</v>
      </c>
      <c r="B21" s="54" t="s">
        <v>1124</v>
      </c>
      <c r="C21" s="54" t="s">
        <v>80</v>
      </c>
      <c r="D21" s="54" t="s">
        <v>236</v>
      </c>
      <c r="E21" s="54" t="s">
        <v>14</v>
      </c>
      <c r="F21" s="54" t="s">
        <v>714</v>
      </c>
      <c r="G21" s="92">
        <f>IF(ISBLANK(Tableau6[[#This Row],[Points]]),"",RANK(Tableau6[[#This Row],[Points]],H:H))</f>
        <v>18</v>
      </c>
      <c r="H21" s="37">
        <v>141</v>
      </c>
      <c r="I21" s="40">
        <v>34</v>
      </c>
      <c r="J21" s="88">
        <f>IF(ISBLANK(I21),,VLOOKUP(I21,Classement_points[],2,FALSE)*Paramètres!$M$4)</f>
        <v>15</v>
      </c>
      <c r="K21" s="41">
        <v>15</v>
      </c>
      <c r="L21" s="88">
        <f>IF(ISBLANK(K21),,VLOOKUP(K21,Classement_points[],2,FALSE)*Paramètres!$M$5)</f>
        <v>58</v>
      </c>
      <c r="M21" s="42">
        <v>16</v>
      </c>
      <c r="N21" s="88">
        <f>IF(ISBLANK(M21),,VLOOKUP(M21,Classement_points[],2,FALSE)*Paramètres!$M$6)</f>
        <v>42</v>
      </c>
      <c r="O21" s="89">
        <f t="shared" si="1"/>
        <v>256</v>
      </c>
      <c r="P21" s="90">
        <f>COUNTA(Tableau6[[#This Row],[Points]],Tableau6[[#This Row],[Clt2]],Tableau6[[#This Row],[Clt4]],Tableau6[[#This Row],[Clt6]])</f>
        <v>4</v>
      </c>
    </row>
    <row r="22" spans="1:16" x14ac:dyDescent="0.35">
      <c r="A22" s="91">
        <f t="shared" si="0"/>
        <v>18</v>
      </c>
      <c r="B22" s="37" t="s">
        <v>3737</v>
      </c>
      <c r="C22" s="37" t="s">
        <v>71</v>
      </c>
      <c r="D22" s="37" t="s">
        <v>3738</v>
      </c>
      <c r="E22" s="37" t="s">
        <v>2937</v>
      </c>
      <c r="F22" s="52" t="s">
        <v>2957</v>
      </c>
      <c r="G22" s="92">
        <f>IF(ISBLANK(Tableau6[[#This Row],[Points]]),"",RANK(Tableau6[[#This Row],[Points]],H:H))</f>
        <v>20</v>
      </c>
      <c r="H22" s="37">
        <v>140</v>
      </c>
      <c r="I22" s="40">
        <v>48</v>
      </c>
      <c r="J22" s="88">
        <f>IF(ISBLANK(I22),,VLOOKUP(I22,Classement_points[],2,FALSE)*Paramètres!$M$4)</f>
        <v>15</v>
      </c>
      <c r="K22" s="41">
        <v>22</v>
      </c>
      <c r="L22" s="88">
        <f>IF(ISBLANK(K22),,VLOOKUP(K22,Classement_points[],2,FALSE)*Paramètres!$M$5)</f>
        <v>44</v>
      </c>
      <c r="M22" s="42">
        <v>18</v>
      </c>
      <c r="N22" s="88">
        <f>IF(ISBLANK(M22),,VLOOKUP(M22,Classement_points[],2,FALSE)*Paramètres!$M$6)</f>
        <v>39</v>
      </c>
      <c r="O22" s="89">
        <f t="shared" si="1"/>
        <v>238</v>
      </c>
      <c r="P22" s="90">
        <f>COUNTA(Tableau6[[#This Row],[Points]],Tableau6[[#This Row],[Clt2]],Tableau6[[#This Row],[Clt4]],Tableau6[[#This Row],[Clt6]])</f>
        <v>4</v>
      </c>
    </row>
    <row r="23" spans="1:16" x14ac:dyDescent="0.35">
      <c r="A23" s="91">
        <f t="shared" si="0"/>
        <v>19</v>
      </c>
      <c r="B23" s="37" t="s">
        <v>3703</v>
      </c>
      <c r="C23" s="37" t="s">
        <v>62</v>
      </c>
      <c r="D23" s="37" t="s">
        <v>3112</v>
      </c>
      <c r="E23" s="37" t="s">
        <v>2926</v>
      </c>
      <c r="F23" s="52" t="s">
        <v>2957</v>
      </c>
      <c r="G23" s="92">
        <f>IF(ISBLANK(Tableau6[[#This Row],[Points]]),"",RANK(Tableau6[[#This Row],[Points]],H:H))</f>
        <v>46</v>
      </c>
      <c r="H23" s="37">
        <v>123</v>
      </c>
      <c r="I23" s="40">
        <v>14</v>
      </c>
      <c r="J23" s="88">
        <f>IF(ISBLANK(I23),,VLOOKUP(I23,Classement_points[],2,FALSE)*Paramètres!$M$4)</f>
        <v>45</v>
      </c>
      <c r="K23" s="41">
        <v>25</v>
      </c>
      <c r="L23" s="88">
        <f>IF(ISBLANK(K23),,VLOOKUP(K23,Classement_points[],2,FALSE)*Paramètres!$M$5)</f>
        <v>38</v>
      </c>
      <c r="M23" s="42">
        <v>23</v>
      </c>
      <c r="N23" s="88">
        <f>IF(ISBLANK(M23),,VLOOKUP(M23,Classement_points[],2,FALSE)*Paramètres!$M$6)</f>
        <v>31.5</v>
      </c>
      <c r="O23" s="89">
        <f t="shared" si="1"/>
        <v>237.5</v>
      </c>
      <c r="P23" s="90">
        <f>COUNTA(Tableau6[[#This Row],[Points]],Tableau6[[#This Row],[Clt2]],Tableau6[[#This Row],[Clt4]],Tableau6[[#This Row],[Clt6]])</f>
        <v>4</v>
      </c>
    </row>
    <row r="24" spans="1:16" x14ac:dyDescent="0.35">
      <c r="A24" s="91">
        <f t="shared" si="0"/>
        <v>20</v>
      </c>
      <c r="B24" s="37" t="s">
        <v>3731</v>
      </c>
      <c r="C24" s="37" t="s">
        <v>3732</v>
      </c>
      <c r="D24" s="37" t="s">
        <v>1947</v>
      </c>
      <c r="E24" s="37" t="s">
        <v>2912</v>
      </c>
      <c r="F24" s="52" t="s">
        <v>2957</v>
      </c>
      <c r="G24" s="92">
        <f>IF(ISBLANK(Tableau6[[#This Row],[Points]]),"",RANK(Tableau6[[#This Row],[Points]],H:H))</f>
        <v>24</v>
      </c>
      <c r="H24" s="37">
        <v>137</v>
      </c>
      <c r="I24" s="40">
        <v>0</v>
      </c>
      <c r="J24" s="88">
        <f>IF(ISBLANK(I24),,VLOOKUP(I24,Classement_points[],2,FALSE)*Paramètres!$M$4)</f>
        <v>0</v>
      </c>
      <c r="K24" s="41">
        <v>13</v>
      </c>
      <c r="L24" s="88">
        <f>IF(ISBLANK(K24),,VLOOKUP(K24,Classement_points[],2,FALSE)*Paramètres!$M$5)</f>
        <v>64</v>
      </c>
      <c r="M24" s="42">
        <v>21</v>
      </c>
      <c r="N24" s="88">
        <f>IF(ISBLANK(M24),,VLOOKUP(M24,Classement_points[],2,FALSE)*Paramètres!$M$6)</f>
        <v>34.5</v>
      </c>
      <c r="O24" s="89">
        <f t="shared" si="1"/>
        <v>235.5</v>
      </c>
      <c r="P24" s="90">
        <f>COUNTA(Tableau6[[#This Row],[Points]],Tableau6[[#This Row],[Clt2]],Tableau6[[#This Row],[Clt4]],Tableau6[[#This Row],[Clt6]])</f>
        <v>4</v>
      </c>
    </row>
    <row r="25" spans="1:16" x14ac:dyDescent="0.35">
      <c r="A25" s="91">
        <f t="shared" si="0"/>
        <v>21</v>
      </c>
      <c r="B25" s="37" t="s">
        <v>3636</v>
      </c>
      <c r="C25" s="37" t="s">
        <v>1175</v>
      </c>
      <c r="D25" s="37" t="s">
        <v>3410</v>
      </c>
      <c r="E25" s="37" t="s">
        <v>2952</v>
      </c>
      <c r="F25" s="52" t="s">
        <v>2957</v>
      </c>
      <c r="G25" s="92">
        <f>IF(ISBLANK(Tableau6[[#This Row],[Points]]),"",RANK(Tableau6[[#This Row],[Points]],H:H))</f>
        <v>36</v>
      </c>
      <c r="H25" s="37">
        <v>129</v>
      </c>
      <c r="I25" s="40">
        <v>13</v>
      </c>
      <c r="J25" s="88">
        <f>IF(ISBLANK(I25),,VLOOKUP(I25,Classement_points[],2,FALSE)*Paramètres!$M$4)</f>
        <v>48</v>
      </c>
      <c r="K25" s="41">
        <v>16</v>
      </c>
      <c r="L25" s="88">
        <f>IF(ISBLANK(K25),,VLOOKUP(K25,Classement_points[],2,FALSE)*Paramètres!$M$5)</f>
        <v>56</v>
      </c>
      <c r="M25" s="42"/>
      <c r="N25" s="88">
        <f>IF(ISBLANK(M25),,VLOOKUP(M25,Classement_points[],2,FALSE)*Paramètres!$M$6)</f>
        <v>0</v>
      </c>
      <c r="O25" s="89">
        <f t="shared" si="1"/>
        <v>233</v>
      </c>
      <c r="P25" s="90">
        <f>COUNTA(Tableau6[[#This Row],[Points]],Tableau6[[#This Row],[Clt2]],Tableau6[[#This Row],[Clt4]],Tableau6[[#This Row],[Clt6]])</f>
        <v>3</v>
      </c>
    </row>
    <row r="26" spans="1:16" x14ac:dyDescent="0.35">
      <c r="A26" s="91">
        <f t="shared" si="0"/>
        <v>22</v>
      </c>
      <c r="B26" s="37" t="s">
        <v>4668</v>
      </c>
      <c r="C26" s="37" t="s">
        <v>4669</v>
      </c>
      <c r="D26" s="37" t="s">
        <v>1235</v>
      </c>
      <c r="E26" s="37" t="s">
        <v>3989</v>
      </c>
      <c r="F26" s="52" t="s">
        <v>2956</v>
      </c>
      <c r="G26" s="92">
        <f>IF(ISBLANK(Tableau6[[#This Row],[Points]]),"",RANK(Tableau6[[#This Row],[Points]],H:H))</f>
        <v>36</v>
      </c>
      <c r="H26" s="37">
        <v>129</v>
      </c>
      <c r="I26" s="40">
        <v>10</v>
      </c>
      <c r="J26" s="88">
        <f>IF(ISBLANK(I26),,VLOOKUP(I26,Classement_points[],2,FALSE)*Paramètres!$M$4)</f>
        <v>57</v>
      </c>
      <c r="K26" s="41">
        <v>21</v>
      </c>
      <c r="L26" s="88">
        <f>IF(ISBLANK(K26),,VLOOKUP(K26,Classement_points[],2,FALSE)*Paramètres!$M$5)</f>
        <v>46</v>
      </c>
      <c r="M26" s="42"/>
      <c r="N26" s="88">
        <f>IF(ISBLANK(M26),,VLOOKUP(M26,Classement_points[],2,FALSE)*Paramètres!$M$6)</f>
        <v>0</v>
      </c>
      <c r="O26" s="89">
        <f t="shared" si="1"/>
        <v>232</v>
      </c>
      <c r="P26" s="90">
        <f>COUNTA(Tableau6[[#This Row],[Points]],Tableau6[[#This Row],[Clt2]],Tableau6[[#This Row],[Clt4]],Tableau6[[#This Row],[Clt6]])</f>
        <v>3</v>
      </c>
    </row>
    <row r="27" spans="1:16" x14ac:dyDescent="0.35">
      <c r="A27" s="91">
        <f t="shared" si="0"/>
        <v>23</v>
      </c>
      <c r="B27" s="37" t="s">
        <v>2489</v>
      </c>
      <c r="C27" s="37" t="s">
        <v>802</v>
      </c>
      <c r="D27" s="37" t="s">
        <v>2490</v>
      </c>
      <c r="E27" s="37" t="s">
        <v>677</v>
      </c>
      <c r="F27" s="52" t="s">
        <v>648</v>
      </c>
      <c r="G27" s="92">
        <f>IF(ISBLANK(Tableau6[[#This Row],[Points]]),"",RANK(Tableau6[[#This Row],[Points]],H:H))</f>
        <v>28</v>
      </c>
      <c r="H27" s="37">
        <v>135</v>
      </c>
      <c r="I27" s="40">
        <v>15</v>
      </c>
      <c r="J27" s="88">
        <f>IF(ISBLANK(I27),,VLOOKUP(I27,Classement_points[],2,FALSE)*Paramètres!$M$4)</f>
        <v>43.5</v>
      </c>
      <c r="K27" s="41">
        <v>19</v>
      </c>
      <c r="L27" s="88">
        <f>IF(ISBLANK(K27),,VLOOKUP(K27,Classement_points[],2,FALSE)*Paramètres!$M$5)</f>
        <v>50</v>
      </c>
      <c r="M27" s="42"/>
      <c r="N27" s="88">
        <f>IF(ISBLANK(M27),,VLOOKUP(M27,Classement_points[],2,FALSE)*Paramètres!$M$6)</f>
        <v>0</v>
      </c>
      <c r="O27" s="89">
        <f t="shared" si="1"/>
        <v>228.5</v>
      </c>
      <c r="P27" s="90">
        <f>COUNTA(Tableau6[[#This Row],[Points]],Tableau6[[#This Row],[Clt2]],Tableau6[[#This Row],[Clt4]],Tableau6[[#This Row],[Clt6]])</f>
        <v>3</v>
      </c>
    </row>
    <row r="28" spans="1:16" x14ac:dyDescent="0.35">
      <c r="A28" s="91">
        <f t="shared" si="0"/>
        <v>24</v>
      </c>
      <c r="B28" s="37" t="s">
        <v>2440</v>
      </c>
      <c r="C28" s="37" t="s">
        <v>62</v>
      </c>
      <c r="D28" s="37" t="s">
        <v>1563</v>
      </c>
      <c r="E28" s="37" t="s">
        <v>693</v>
      </c>
      <c r="F28" s="52" t="s">
        <v>648</v>
      </c>
      <c r="G28" s="92">
        <f>IF(ISBLANK(Tableau6[[#This Row],[Points]]),"",RANK(Tableau6[[#This Row],[Points]],H:H))</f>
        <v>6</v>
      </c>
      <c r="H28" s="37">
        <v>156</v>
      </c>
      <c r="I28" s="40"/>
      <c r="J28" s="88">
        <f>IF(ISBLANK(I28),,VLOOKUP(I28,Classement_points[],2,FALSE)*Paramètres!$M$4)</f>
        <v>0</v>
      </c>
      <c r="K28" s="41">
        <v>26</v>
      </c>
      <c r="L28" s="88">
        <f>IF(ISBLANK(K28),,VLOOKUP(K28,Classement_points[],2,FALSE)*Paramètres!$M$5)</f>
        <v>36</v>
      </c>
      <c r="M28" s="42">
        <v>22</v>
      </c>
      <c r="N28" s="88">
        <f>IF(ISBLANK(M28),,VLOOKUP(M28,Classement_points[],2,FALSE)*Paramètres!$M$6)</f>
        <v>33</v>
      </c>
      <c r="O28" s="89">
        <f t="shared" si="1"/>
        <v>225</v>
      </c>
      <c r="P28" s="90">
        <f>COUNTA(Tableau6[[#This Row],[Points]],Tableau6[[#This Row],[Clt2]],Tableau6[[#This Row],[Clt4]],Tableau6[[#This Row],[Clt6]])</f>
        <v>3</v>
      </c>
    </row>
    <row r="29" spans="1:16" x14ac:dyDescent="0.35">
      <c r="A29" s="91">
        <f t="shared" si="0"/>
        <v>25</v>
      </c>
      <c r="B29" s="37" t="s">
        <v>2428</v>
      </c>
      <c r="C29" s="37" t="s">
        <v>843</v>
      </c>
      <c r="D29" s="37" t="s">
        <v>2429</v>
      </c>
      <c r="E29" s="52" t="s">
        <v>701</v>
      </c>
      <c r="F29" s="52" t="s">
        <v>648</v>
      </c>
      <c r="G29" s="92">
        <f>IF(ISBLANK(Tableau6[[#This Row],[Points]]),"",RANK(Tableau6[[#This Row],[Points]],H:H))</f>
        <v>11</v>
      </c>
      <c r="H29" s="37">
        <v>147</v>
      </c>
      <c r="I29" s="40">
        <v>28</v>
      </c>
      <c r="J29" s="88">
        <f>IF(ISBLANK(I29),,VLOOKUP(I29,Classement_points[],2,FALSE)*Paramètres!$M$4)</f>
        <v>24</v>
      </c>
      <c r="K29" s="41">
        <v>35</v>
      </c>
      <c r="L29" s="88">
        <f>IF(ISBLANK(K29),,VLOOKUP(K29,Classement_points[],2,FALSE)*Paramètres!$M$5)</f>
        <v>20</v>
      </c>
      <c r="M29" s="42">
        <v>25</v>
      </c>
      <c r="N29" s="88">
        <f>IF(ISBLANK(M29),,VLOOKUP(M29,Classement_points[],2,FALSE)*Paramètres!$M$6)</f>
        <v>28.5</v>
      </c>
      <c r="O29" s="89">
        <f t="shared" si="1"/>
        <v>219.5</v>
      </c>
      <c r="P29" s="90">
        <f>COUNTA(Tableau6[[#This Row],[Points]],Tableau6[[#This Row],[Clt2]],Tableau6[[#This Row],[Clt4]],Tableau6[[#This Row],[Clt6]])</f>
        <v>4</v>
      </c>
    </row>
    <row r="30" spans="1:16" x14ac:dyDescent="0.35">
      <c r="A30" s="91">
        <f t="shared" si="0"/>
        <v>26</v>
      </c>
      <c r="B30" s="37" t="s">
        <v>4659</v>
      </c>
      <c r="C30" s="37" t="s">
        <v>67</v>
      </c>
      <c r="D30" s="37" t="s">
        <v>4660</v>
      </c>
      <c r="E30" s="37" t="s">
        <v>3998</v>
      </c>
      <c r="F30" s="52" t="s">
        <v>2956</v>
      </c>
      <c r="G30" s="92">
        <f>IF(ISBLANK(Tableau6[[#This Row],[Points]]),"",RANK(Tableau6[[#This Row],[Points]],H:H))</f>
        <v>40</v>
      </c>
      <c r="H30" s="37">
        <v>128</v>
      </c>
      <c r="I30" s="40">
        <v>17</v>
      </c>
      <c r="J30" s="88">
        <f>IF(ISBLANK(I30),,VLOOKUP(I30,Classement_points[],2,FALSE)*Paramètres!$M$4)</f>
        <v>40.5</v>
      </c>
      <c r="K30" s="41">
        <v>20</v>
      </c>
      <c r="L30" s="88">
        <f>IF(ISBLANK(K30),,VLOOKUP(K30,Classement_points[],2,FALSE)*Paramètres!$M$5)</f>
        <v>48</v>
      </c>
      <c r="M30" s="42"/>
      <c r="N30" s="88">
        <f>IF(ISBLANK(M30),,VLOOKUP(M30,Classement_points[],2,FALSE)*Paramètres!$M$6)</f>
        <v>0</v>
      </c>
      <c r="O30" s="89">
        <f t="shared" si="1"/>
        <v>216.5</v>
      </c>
      <c r="P30" s="90">
        <f>COUNTA(Tableau6[[#This Row],[Points]],Tableau6[[#This Row],[Clt2]],Tableau6[[#This Row],[Clt4]],Tableau6[[#This Row],[Clt6]])</f>
        <v>3</v>
      </c>
    </row>
    <row r="31" spans="1:16" x14ac:dyDescent="0.35">
      <c r="A31" s="91">
        <f t="shared" si="0"/>
        <v>27</v>
      </c>
      <c r="B31" s="37" t="s">
        <v>3735</v>
      </c>
      <c r="C31" s="37" t="s">
        <v>601</v>
      </c>
      <c r="D31" s="37" t="s">
        <v>3736</v>
      </c>
      <c r="E31" s="37" t="s">
        <v>2937</v>
      </c>
      <c r="F31" s="52" t="s">
        <v>2957</v>
      </c>
      <c r="G31" s="92">
        <f>IF(ISBLANK(Tableau6[[#This Row],[Points]]),"",RANK(Tableau6[[#This Row],[Points]],H:H))</f>
        <v>154</v>
      </c>
      <c r="H31" s="37">
        <v>78</v>
      </c>
      <c r="I31" s="40">
        <v>18</v>
      </c>
      <c r="J31" s="88">
        <f>IF(ISBLANK(I31),,VLOOKUP(I31,Classement_points[],2,FALSE)*Paramètres!$M$4)</f>
        <v>39</v>
      </c>
      <c r="K31" s="41">
        <v>17</v>
      </c>
      <c r="L31" s="88">
        <f>IF(ISBLANK(K31),,VLOOKUP(K31,Classement_points[],2,FALSE)*Paramètres!$M$5)</f>
        <v>54</v>
      </c>
      <c r="M31" s="42">
        <v>15</v>
      </c>
      <c r="N31" s="88">
        <f>IF(ISBLANK(M31),,VLOOKUP(M31,Classement_points[],2,FALSE)*Paramètres!$M$6)</f>
        <v>43.5</v>
      </c>
      <c r="O31" s="89">
        <f t="shared" si="1"/>
        <v>214.5</v>
      </c>
      <c r="P31" s="90">
        <f>COUNTA(Tableau6[[#This Row],[Points]],Tableau6[[#This Row],[Clt2]],Tableau6[[#This Row],[Clt4]],Tableau6[[#This Row],[Clt6]])</f>
        <v>4</v>
      </c>
    </row>
    <row r="32" spans="1:16" x14ac:dyDescent="0.35">
      <c r="A32" s="91">
        <f t="shared" si="0"/>
        <v>28</v>
      </c>
      <c r="B32" s="37" t="s">
        <v>2319</v>
      </c>
      <c r="C32" s="37" t="s">
        <v>2320</v>
      </c>
      <c r="D32" s="37" t="s">
        <v>1689</v>
      </c>
      <c r="E32" s="52" t="s">
        <v>679</v>
      </c>
      <c r="F32" s="52" t="s">
        <v>648</v>
      </c>
      <c r="G32" s="92">
        <f>IF(ISBLANK(Tableau6[[#This Row],[Points]]),"",RANK(Tableau6[[#This Row],[Points]],H:H))</f>
        <v>22</v>
      </c>
      <c r="H32" s="37">
        <v>139</v>
      </c>
      <c r="I32" s="40">
        <v>19</v>
      </c>
      <c r="J32" s="88">
        <f>IF(ISBLANK(I32),,VLOOKUP(I32,Classement_points[],2,FALSE)*Paramètres!$M$4)</f>
        <v>37.5</v>
      </c>
      <c r="K32" s="41">
        <v>47</v>
      </c>
      <c r="L32" s="88">
        <f>IF(ISBLANK(K32),,VLOOKUP(K32,Classement_points[],2,FALSE)*Paramètres!$M$5)</f>
        <v>20</v>
      </c>
      <c r="M32" s="42">
        <v>38</v>
      </c>
      <c r="N32" s="88">
        <f>IF(ISBLANK(M32),,VLOOKUP(M32,Classement_points[],2,FALSE)*Paramètres!$M$6)</f>
        <v>15</v>
      </c>
      <c r="O32" s="89">
        <f t="shared" si="1"/>
        <v>211.5</v>
      </c>
      <c r="P32" s="90">
        <f>COUNTA(Tableau6[[#This Row],[Points]],Tableau6[[#This Row],[Clt2]],Tableau6[[#This Row],[Clt4]],Tableau6[[#This Row],[Clt6]])</f>
        <v>4</v>
      </c>
    </row>
    <row r="33" spans="1:16" x14ac:dyDescent="0.35">
      <c r="A33" s="91">
        <f t="shared" si="0"/>
        <v>28</v>
      </c>
      <c r="B33" s="37" t="s">
        <v>4732</v>
      </c>
      <c r="C33" s="37" t="s">
        <v>4733</v>
      </c>
      <c r="D33" s="37" t="s">
        <v>4364</v>
      </c>
      <c r="E33" s="37" t="s">
        <v>3943</v>
      </c>
      <c r="F33" s="52" t="s">
        <v>2956</v>
      </c>
      <c r="G33" s="92">
        <f>IF(ISBLANK(Tableau6[[#This Row],[Points]]),"",RANK(Tableau6[[#This Row],[Points]],H:H))</f>
        <v>18</v>
      </c>
      <c r="H33" s="37">
        <v>141</v>
      </c>
      <c r="I33" s="40">
        <v>24</v>
      </c>
      <c r="J33" s="88">
        <f>IF(ISBLANK(I33),,VLOOKUP(I33,Classement_points[],2,FALSE)*Paramètres!$M$4)</f>
        <v>30</v>
      </c>
      <c r="K33" s="41">
        <v>0</v>
      </c>
      <c r="L33" s="88">
        <f>IF(ISBLANK(K33),,VLOOKUP(K33,Classement_points[],2,FALSE)*Paramètres!$M$5)</f>
        <v>0</v>
      </c>
      <c r="M33" s="42">
        <v>17</v>
      </c>
      <c r="N33" s="88">
        <f>IF(ISBLANK(M33),,VLOOKUP(M33,Classement_points[],2,FALSE)*Paramètres!$M$6)</f>
        <v>40.5</v>
      </c>
      <c r="O33" s="89">
        <f t="shared" si="1"/>
        <v>211.5</v>
      </c>
      <c r="P33" s="90">
        <f>COUNTA(Tableau6[[#This Row],[Points]],Tableau6[[#This Row],[Clt2]],Tableau6[[#This Row],[Clt4]],Tableau6[[#This Row],[Clt6]])</f>
        <v>4</v>
      </c>
    </row>
    <row r="34" spans="1:16" x14ac:dyDescent="0.35">
      <c r="A34" s="91">
        <f t="shared" si="0"/>
        <v>30</v>
      </c>
      <c r="B34" s="37" t="s">
        <v>3721</v>
      </c>
      <c r="C34" s="37" t="s">
        <v>2446</v>
      </c>
      <c r="D34" s="37" t="s">
        <v>3722</v>
      </c>
      <c r="E34" s="37" t="s">
        <v>2921</v>
      </c>
      <c r="F34" s="52" t="s">
        <v>2957</v>
      </c>
      <c r="G34" s="92">
        <f>IF(ISBLANK(Tableau6[[#This Row],[Points]]),"",RANK(Tableau6[[#This Row],[Points]],H:H))</f>
        <v>28</v>
      </c>
      <c r="H34" s="37">
        <v>135</v>
      </c>
      <c r="I34" s="40">
        <v>30</v>
      </c>
      <c r="J34" s="88">
        <f>IF(ISBLANK(I34),,VLOOKUP(I34,Classement_points[],2,FALSE)*Paramètres!$M$4)</f>
        <v>21</v>
      </c>
      <c r="K34" s="41">
        <v>28</v>
      </c>
      <c r="L34" s="88">
        <f>IF(ISBLANK(K34),,VLOOKUP(K34,Classement_points[],2,FALSE)*Paramètres!$M$5)</f>
        <v>32</v>
      </c>
      <c r="M34" s="42">
        <v>30</v>
      </c>
      <c r="N34" s="88">
        <f>IF(ISBLANK(M34),,VLOOKUP(M34,Classement_points[],2,FALSE)*Paramètres!$M$6)</f>
        <v>21</v>
      </c>
      <c r="O34" s="89">
        <f t="shared" si="1"/>
        <v>209</v>
      </c>
      <c r="P34" s="90">
        <f>COUNTA(Tableau6[[#This Row],[Points]],Tableau6[[#This Row],[Clt2]],Tableau6[[#This Row],[Clt4]],Tableau6[[#This Row],[Clt6]])</f>
        <v>4</v>
      </c>
    </row>
    <row r="35" spans="1:16" x14ac:dyDescent="0.35">
      <c r="A35" s="91">
        <f t="shared" si="0"/>
        <v>31</v>
      </c>
      <c r="B35" s="37" t="s">
        <v>4605</v>
      </c>
      <c r="C35" s="37" t="s">
        <v>71</v>
      </c>
      <c r="D35" s="37" t="s">
        <v>328</v>
      </c>
      <c r="E35" s="37" t="s">
        <v>3953</v>
      </c>
      <c r="F35" s="52" t="s">
        <v>2956</v>
      </c>
      <c r="G35" s="92">
        <f>IF(ISBLANK(Tableau6[[#This Row],[Points]]),"",RANK(Tableau6[[#This Row],[Points]],H:H))</f>
        <v>8</v>
      </c>
      <c r="H35" s="37">
        <v>153</v>
      </c>
      <c r="I35" s="40">
        <v>56</v>
      </c>
      <c r="J35" s="88">
        <f>IF(ISBLANK(I35),,VLOOKUP(I35,Classement_points[],2,FALSE)*Paramètres!$M$4)</f>
        <v>15</v>
      </c>
      <c r="K35" s="41">
        <v>104</v>
      </c>
      <c r="L35" s="88">
        <f>IF(ISBLANK(K35),,VLOOKUP(K35,Classement_points[],2,FALSE)*Paramètres!$M$5)</f>
        <v>20</v>
      </c>
      <c r="M35" s="42">
        <v>48</v>
      </c>
      <c r="N35" s="88">
        <f>IF(ISBLANK(M35),,VLOOKUP(M35,Classement_points[],2,FALSE)*Paramètres!$M$6)</f>
        <v>15</v>
      </c>
      <c r="O35" s="89">
        <f t="shared" si="1"/>
        <v>203</v>
      </c>
      <c r="P35" s="90">
        <f>COUNTA(Tableau6[[#This Row],[Points]],Tableau6[[#This Row],[Clt2]],Tableau6[[#This Row],[Clt4]],Tableau6[[#This Row],[Clt6]])</f>
        <v>4</v>
      </c>
    </row>
    <row r="36" spans="1:16" x14ac:dyDescent="0.35">
      <c r="A36" s="91">
        <f t="shared" si="0"/>
        <v>32</v>
      </c>
      <c r="B36" s="37" t="s">
        <v>4585</v>
      </c>
      <c r="C36" s="37" t="s">
        <v>1127</v>
      </c>
      <c r="D36" s="37" t="s">
        <v>1406</v>
      </c>
      <c r="E36" s="37" t="s">
        <v>3947</v>
      </c>
      <c r="F36" s="52" t="s">
        <v>2956</v>
      </c>
      <c r="G36" s="92">
        <f>IF(ISBLANK(Tableau6[[#This Row],[Points]]),"",RANK(Tableau6[[#This Row],[Points]],H:H))</f>
        <v>26</v>
      </c>
      <c r="H36" s="37">
        <v>136</v>
      </c>
      <c r="I36" s="40">
        <v>51</v>
      </c>
      <c r="J36" s="88">
        <f>IF(ISBLANK(I36),,VLOOKUP(I36,Classement_points[],2,FALSE)*Paramètres!$M$4)</f>
        <v>15</v>
      </c>
      <c r="K36" s="41">
        <v>60</v>
      </c>
      <c r="L36" s="88">
        <f>IF(ISBLANK(K36),,VLOOKUP(K36,Classement_points[],2,FALSE)*Paramètres!$M$5)</f>
        <v>20</v>
      </c>
      <c r="M36" s="42">
        <v>24</v>
      </c>
      <c r="N36" s="88">
        <f>IF(ISBLANK(M36),,VLOOKUP(M36,Classement_points[],2,FALSE)*Paramètres!$M$6)</f>
        <v>30</v>
      </c>
      <c r="O36" s="89">
        <f t="shared" si="1"/>
        <v>201</v>
      </c>
      <c r="P36" s="90">
        <f>COUNTA(Tableau6[[#This Row],[Points]],Tableau6[[#This Row],[Clt2]],Tableau6[[#This Row],[Clt4]],Tableau6[[#This Row],[Clt6]])</f>
        <v>4</v>
      </c>
    </row>
    <row r="37" spans="1:16" x14ac:dyDescent="0.35">
      <c r="A37" s="91">
        <f t="shared" si="0"/>
        <v>33</v>
      </c>
      <c r="B37" s="54" t="s">
        <v>593</v>
      </c>
      <c r="C37" s="54" t="s">
        <v>127</v>
      </c>
      <c r="D37" s="54" t="s">
        <v>126</v>
      </c>
      <c r="E37" s="54" t="s">
        <v>17</v>
      </c>
      <c r="F37" s="54" t="s">
        <v>714</v>
      </c>
      <c r="G37" s="92">
        <f>IF(ISBLANK(Tableau6[[#This Row],[Points]]),"",RANK(Tableau6[[#This Row],[Points]],H:H))</f>
        <v>28</v>
      </c>
      <c r="H37" s="37">
        <v>135</v>
      </c>
      <c r="I37" s="40">
        <v>96</v>
      </c>
      <c r="J37" s="88">
        <f>IF(ISBLANK(I37),,VLOOKUP(I37,Classement_points[],2,FALSE)*Paramètres!$M$4)</f>
        <v>15</v>
      </c>
      <c r="K37" s="41">
        <v>91</v>
      </c>
      <c r="L37" s="88">
        <f>IF(ISBLANK(K37),,VLOOKUP(K37,Classement_points[],2,FALSE)*Paramètres!$M$5)</f>
        <v>20</v>
      </c>
      <c r="M37" s="42">
        <v>27</v>
      </c>
      <c r="N37" s="88">
        <f>IF(ISBLANK(M37),,VLOOKUP(M37,Classement_points[],2,FALSE)*Paramètres!$M$6)</f>
        <v>25.5</v>
      </c>
      <c r="O37" s="89">
        <f t="shared" si="1"/>
        <v>195.5</v>
      </c>
      <c r="P37" s="90">
        <f>COUNTA(Tableau6[[#This Row],[Points]],Tableau6[[#This Row],[Clt2]],Tableau6[[#This Row],[Clt4]],Tableau6[[#This Row],[Clt6]])</f>
        <v>4</v>
      </c>
    </row>
    <row r="38" spans="1:16" x14ac:dyDescent="0.35">
      <c r="A38" s="91">
        <f t="shared" si="0"/>
        <v>34</v>
      </c>
      <c r="B38" s="37" t="s">
        <v>3633</v>
      </c>
      <c r="C38" s="37" t="s">
        <v>3634</v>
      </c>
      <c r="D38" s="37" t="s">
        <v>3635</v>
      </c>
      <c r="E38" s="37" t="s">
        <v>2916</v>
      </c>
      <c r="F38" s="52" t="s">
        <v>2957</v>
      </c>
      <c r="G38" s="92">
        <f>IF(ISBLANK(Tableau6[[#This Row],[Points]]),"",RANK(Tableau6[[#This Row],[Points]],H:H))</f>
        <v>14</v>
      </c>
      <c r="H38" s="37">
        <v>145</v>
      </c>
      <c r="I38" s="40">
        <v>38</v>
      </c>
      <c r="J38" s="88">
        <f>IF(ISBLANK(I38),,VLOOKUP(I38,Classement_points[],2,FALSE)*Paramètres!$M$4)</f>
        <v>15</v>
      </c>
      <c r="K38" s="41">
        <v>48</v>
      </c>
      <c r="L38" s="88">
        <f>IF(ISBLANK(K38),,VLOOKUP(K38,Classement_points[],2,FALSE)*Paramètres!$M$5)</f>
        <v>20</v>
      </c>
      <c r="M38" s="42">
        <v>35</v>
      </c>
      <c r="N38" s="88">
        <f>IF(ISBLANK(M38),,VLOOKUP(M38,Classement_points[],2,FALSE)*Paramètres!$M$6)</f>
        <v>15</v>
      </c>
      <c r="O38" s="89">
        <f t="shared" si="1"/>
        <v>195</v>
      </c>
      <c r="P38" s="90">
        <f>COUNTA(Tableau6[[#This Row],[Points]],Tableau6[[#This Row],[Clt2]],Tableau6[[#This Row],[Clt4]],Tableau6[[#This Row],[Clt6]])</f>
        <v>4</v>
      </c>
    </row>
    <row r="39" spans="1:16" x14ac:dyDescent="0.35">
      <c r="A39" s="91">
        <f t="shared" si="0"/>
        <v>35</v>
      </c>
      <c r="B39" s="54" t="s">
        <v>1151</v>
      </c>
      <c r="C39" s="54" t="s">
        <v>53</v>
      </c>
      <c r="D39" s="54" t="s">
        <v>251</v>
      </c>
      <c r="E39" s="54" t="s">
        <v>40</v>
      </c>
      <c r="F39" s="54" t="s">
        <v>714</v>
      </c>
      <c r="G39" s="92">
        <f>IF(ISBLANK(Tableau6[[#This Row],[Points]]),"",RANK(Tableau6[[#This Row],[Points]],H:H))</f>
        <v>15</v>
      </c>
      <c r="H39" s="37">
        <v>143</v>
      </c>
      <c r="I39" s="40">
        <v>45</v>
      </c>
      <c r="J39" s="88">
        <f>IF(ISBLANK(I39),,VLOOKUP(I39,Classement_points[],2,FALSE)*Paramètres!$M$4)</f>
        <v>15</v>
      </c>
      <c r="K39" s="41">
        <v>51</v>
      </c>
      <c r="L39" s="88">
        <f>IF(ISBLANK(K39),,VLOOKUP(K39,Classement_points[],2,FALSE)*Paramètres!$M$5)</f>
        <v>20</v>
      </c>
      <c r="M39" s="42">
        <v>33</v>
      </c>
      <c r="N39" s="88">
        <f>IF(ISBLANK(M39),,VLOOKUP(M39,Classement_points[],2,FALSE)*Paramètres!$M$6)</f>
        <v>16.5</v>
      </c>
      <c r="O39" s="89">
        <f t="shared" si="1"/>
        <v>194.5</v>
      </c>
      <c r="P39" s="90">
        <f>COUNTA(Tableau6[[#This Row],[Points]],Tableau6[[#This Row],[Clt2]],Tableau6[[#This Row],[Clt4]],Tableau6[[#This Row],[Clt6]])</f>
        <v>4</v>
      </c>
    </row>
    <row r="40" spans="1:16" x14ac:dyDescent="0.35">
      <c r="A40" s="91">
        <f t="shared" si="0"/>
        <v>36</v>
      </c>
      <c r="B40" s="54" t="s">
        <v>1158</v>
      </c>
      <c r="C40" s="54" t="s">
        <v>259</v>
      </c>
      <c r="D40" s="54" t="s">
        <v>146</v>
      </c>
      <c r="E40" s="54" t="s">
        <v>16</v>
      </c>
      <c r="F40" s="54" t="s">
        <v>714</v>
      </c>
      <c r="G40" s="92">
        <f>IF(ISBLANK(Tableau6[[#This Row],[Points]]),"",RANK(Tableau6[[#This Row],[Points]],H:H))</f>
        <v>48</v>
      </c>
      <c r="H40" s="37">
        <v>121</v>
      </c>
      <c r="I40" s="40">
        <v>50</v>
      </c>
      <c r="J40" s="88">
        <f>IF(ISBLANK(I40),,VLOOKUP(I40,Classement_points[],2,FALSE)*Paramètres!$M$4)</f>
        <v>15</v>
      </c>
      <c r="K40" s="41">
        <v>58</v>
      </c>
      <c r="L40" s="88">
        <f>IF(ISBLANK(K40),,VLOOKUP(K40,Classement_points[],2,FALSE)*Paramètres!$M$5)</f>
        <v>20</v>
      </c>
      <c r="M40" s="42">
        <v>26</v>
      </c>
      <c r="N40" s="88">
        <f>IF(ISBLANK(M40),,VLOOKUP(M40,Classement_points[],2,FALSE)*Paramètres!$M$6)</f>
        <v>27</v>
      </c>
      <c r="O40" s="89">
        <f t="shared" si="1"/>
        <v>183</v>
      </c>
      <c r="P40" s="90">
        <f>COUNTA(Tableau6[[#This Row],[Points]],Tableau6[[#This Row],[Clt2]],Tableau6[[#This Row],[Clt4]],Tableau6[[#This Row],[Clt6]])</f>
        <v>4</v>
      </c>
    </row>
    <row r="41" spans="1:16" x14ac:dyDescent="0.35">
      <c r="A41" s="91">
        <f t="shared" si="0"/>
        <v>37</v>
      </c>
      <c r="B41" s="54" t="s">
        <v>1139</v>
      </c>
      <c r="C41" s="54" t="s">
        <v>306</v>
      </c>
      <c r="D41" s="54" t="s">
        <v>307</v>
      </c>
      <c r="E41" s="54" t="s">
        <v>18</v>
      </c>
      <c r="F41" s="54" t="s">
        <v>714</v>
      </c>
      <c r="G41" s="92">
        <f>IF(ISBLANK(Tableau6[[#This Row],[Points]]),"",RANK(Tableau6[[#This Row],[Points]],H:H))</f>
        <v>32</v>
      </c>
      <c r="H41" s="37">
        <v>132</v>
      </c>
      <c r="I41" s="40">
        <v>77</v>
      </c>
      <c r="J41" s="88">
        <f>IF(ISBLANK(I41),,VLOOKUP(I41,Classement_points[],2,FALSE)*Paramètres!$M$4)</f>
        <v>15</v>
      </c>
      <c r="K41" s="41">
        <v>41</v>
      </c>
      <c r="L41" s="88">
        <f>IF(ISBLANK(K41),,VLOOKUP(K41,Classement_points[],2,FALSE)*Paramètres!$M$5)</f>
        <v>20</v>
      </c>
      <c r="M41" s="42">
        <v>40</v>
      </c>
      <c r="N41" s="88">
        <f>IF(ISBLANK(M41),,VLOOKUP(M41,Classement_points[],2,FALSE)*Paramètres!$M$6)</f>
        <v>15</v>
      </c>
      <c r="O41" s="89">
        <f t="shared" si="1"/>
        <v>182</v>
      </c>
      <c r="P41" s="90">
        <f>COUNTA(Tableau6[[#This Row],[Points]],Tableau6[[#This Row],[Clt2]],Tableau6[[#This Row],[Clt4]],Tableau6[[#This Row],[Clt6]])</f>
        <v>4</v>
      </c>
    </row>
    <row r="42" spans="1:16" x14ac:dyDescent="0.35">
      <c r="A42" s="91">
        <f t="shared" si="0"/>
        <v>38</v>
      </c>
      <c r="B42" s="54" t="s">
        <v>1125</v>
      </c>
      <c r="C42" s="54" t="s">
        <v>263</v>
      </c>
      <c r="D42" s="54" t="s">
        <v>395</v>
      </c>
      <c r="E42" s="54" t="s">
        <v>14</v>
      </c>
      <c r="F42" s="54" t="s">
        <v>714</v>
      </c>
      <c r="G42" s="92">
        <f>IF(ISBLANK(Tableau6[[#This Row],[Points]]),"",RANK(Tableau6[[#This Row],[Points]],H:H))</f>
        <v>42</v>
      </c>
      <c r="H42" s="37">
        <v>126</v>
      </c>
      <c r="I42" s="40">
        <v>85</v>
      </c>
      <c r="J42" s="88">
        <f>IF(ISBLANK(I42),,VLOOKUP(I42,Classement_points[],2,FALSE)*Paramètres!$M$4)</f>
        <v>15</v>
      </c>
      <c r="K42" s="41">
        <v>100</v>
      </c>
      <c r="L42" s="88">
        <f>IF(ISBLANK(K42),,VLOOKUP(K42,Classement_points[],2,FALSE)*Paramètres!$M$5)</f>
        <v>20</v>
      </c>
      <c r="M42" s="42">
        <v>45</v>
      </c>
      <c r="N42" s="88">
        <f>IF(ISBLANK(M42),,VLOOKUP(M42,Classement_points[],2,FALSE)*Paramètres!$M$6)</f>
        <v>15</v>
      </c>
      <c r="O42" s="89">
        <f t="shared" si="1"/>
        <v>176</v>
      </c>
      <c r="P42" s="90">
        <f>COUNTA(Tableau6[[#This Row],[Points]],Tableau6[[#This Row],[Clt2]],Tableau6[[#This Row],[Clt4]],Tableau6[[#This Row],[Clt6]])</f>
        <v>4</v>
      </c>
    </row>
    <row r="43" spans="1:16" x14ac:dyDescent="0.35">
      <c r="A43" s="91">
        <f t="shared" si="0"/>
        <v>39</v>
      </c>
      <c r="B43" s="37" t="s">
        <v>2348</v>
      </c>
      <c r="C43" s="37" t="s">
        <v>2349</v>
      </c>
      <c r="D43" s="37" t="s">
        <v>1443</v>
      </c>
      <c r="E43" s="52" t="s">
        <v>679</v>
      </c>
      <c r="F43" s="52" t="s">
        <v>648</v>
      </c>
      <c r="G43" s="92">
        <f>IF(ISBLANK(Tableau6[[#This Row],[Points]]),"",RANK(Tableau6[[#This Row],[Points]],H:H))</f>
        <v>43</v>
      </c>
      <c r="H43" s="37">
        <v>125</v>
      </c>
      <c r="I43" s="40">
        <v>106</v>
      </c>
      <c r="J43" s="88">
        <f>IF(ISBLANK(I43),,VLOOKUP(I43,Classement_points[],2,FALSE)*Paramètres!$M$4)</f>
        <v>15</v>
      </c>
      <c r="K43" s="41">
        <v>53</v>
      </c>
      <c r="L43" s="88">
        <f>IF(ISBLANK(K43),,VLOOKUP(K43,Classement_points[],2,FALSE)*Paramètres!$M$5)</f>
        <v>20</v>
      </c>
      <c r="M43" s="42">
        <v>43</v>
      </c>
      <c r="N43" s="88">
        <f>IF(ISBLANK(M43),,VLOOKUP(M43,Classement_points[],2,FALSE)*Paramètres!$M$6)</f>
        <v>15</v>
      </c>
      <c r="O43" s="89">
        <f t="shared" si="1"/>
        <v>175</v>
      </c>
      <c r="P43" s="90">
        <f>COUNTA(Tableau6[[#This Row],[Points]],Tableau6[[#This Row],[Clt2]],Tableau6[[#This Row],[Clt4]],Tableau6[[#This Row],[Clt6]])</f>
        <v>4</v>
      </c>
    </row>
    <row r="44" spans="1:16" x14ac:dyDescent="0.35">
      <c r="A44" s="91">
        <f t="shared" si="0"/>
        <v>40</v>
      </c>
      <c r="B44" s="37" t="s">
        <v>4691</v>
      </c>
      <c r="C44" s="37" t="s">
        <v>4692</v>
      </c>
      <c r="D44" s="37" t="s">
        <v>4693</v>
      </c>
      <c r="E44" s="37" t="s">
        <v>4299</v>
      </c>
      <c r="F44" s="52" t="s">
        <v>2956</v>
      </c>
      <c r="G44" s="92">
        <f>IF(ISBLANK(Tableau6[[#This Row],[Points]]),"",RANK(Tableau6[[#This Row],[Points]],H:H))</f>
        <v>15</v>
      </c>
      <c r="H44" s="37">
        <v>143</v>
      </c>
      <c r="I44" s="40"/>
      <c r="J44" s="88">
        <f>IF(ISBLANK(I44),,VLOOKUP(I44,Classement_points[],2,FALSE)*Paramètres!$M$4)</f>
        <v>0</v>
      </c>
      <c r="K44" s="41">
        <v>29</v>
      </c>
      <c r="L44" s="88">
        <f>IF(ISBLANK(K44),,VLOOKUP(K44,Classement_points[],2,FALSE)*Paramètres!$M$5)</f>
        <v>30</v>
      </c>
      <c r="M44" s="42"/>
      <c r="N44" s="88">
        <f>IF(ISBLANK(M44),,VLOOKUP(M44,Classement_points[],2,FALSE)*Paramètres!$M$6)</f>
        <v>0</v>
      </c>
      <c r="O44" s="89">
        <f t="shared" si="1"/>
        <v>173</v>
      </c>
      <c r="P44" s="90">
        <f>COUNTA(Tableau6[[#This Row],[Points]],Tableau6[[#This Row],[Clt2]],Tableau6[[#This Row],[Clt4]],Tableau6[[#This Row],[Clt6]])</f>
        <v>2</v>
      </c>
    </row>
    <row r="45" spans="1:16" x14ac:dyDescent="0.35">
      <c r="A45" s="91">
        <f t="shared" si="0"/>
        <v>41</v>
      </c>
      <c r="B45" s="37" t="s">
        <v>3679</v>
      </c>
      <c r="C45" s="37" t="s">
        <v>53</v>
      </c>
      <c r="D45" s="37" t="s">
        <v>3680</v>
      </c>
      <c r="E45" s="37" t="s">
        <v>2952</v>
      </c>
      <c r="F45" s="52" t="s">
        <v>2957</v>
      </c>
      <c r="G45" s="92">
        <f>IF(ISBLANK(Tableau6[[#This Row],[Points]]),"",RANK(Tableau6[[#This Row],[Points]],H:H))</f>
        <v>35</v>
      </c>
      <c r="H45" s="37">
        <v>130</v>
      </c>
      <c r="I45" s="40">
        <v>32</v>
      </c>
      <c r="J45" s="88">
        <f>IF(ISBLANK(I45),,VLOOKUP(I45,Classement_points[],2,FALSE)*Paramètres!$M$4)</f>
        <v>18</v>
      </c>
      <c r="K45" s="41">
        <v>32</v>
      </c>
      <c r="L45" s="88">
        <f>IF(ISBLANK(K45),,VLOOKUP(K45,Classement_points[],2,FALSE)*Paramètres!$M$5)</f>
        <v>24</v>
      </c>
      <c r="M45" s="42"/>
      <c r="N45" s="88">
        <f>IF(ISBLANK(M45),,VLOOKUP(M45,Classement_points[],2,FALSE)*Paramètres!$M$6)</f>
        <v>0</v>
      </c>
      <c r="O45" s="89">
        <f t="shared" si="1"/>
        <v>172</v>
      </c>
      <c r="P45" s="90">
        <f>COUNTA(Tableau6[[#This Row],[Points]],Tableau6[[#This Row],[Clt2]],Tableau6[[#This Row],[Clt4]],Tableau6[[#This Row],[Clt6]])</f>
        <v>3</v>
      </c>
    </row>
    <row r="46" spans="1:16" x14ac:dyDescent="0.35">
      <c r="A46" s="91">
        <f t="shared" si="0"/>
        <v>42</v>
      </c>
      <c r="B46" s="37" t="s">
        <v>2330</v>
      </c>
      <c r="C46" s="37" t="s">
        <v>1453</v>
      </c>
      <c r="D46" s="37" t="s">
        <v>2331</v>
      </c>
      <c r="E46" s="52" t="s">
        <v>709</v>
      </c>
      <c r="F46" s="52" t="s">
        <v>648</v>
      </c>
      <c r="G46" s="92">
        <f>IF(ISBLANK(Tableau6[[#This Row],[Points]]),"",RANK(Tableau6[[#This Row],[Points]],H:H))</f>
        <v>55</v>
      </c>
      <c r="H46" s="37">
        <v>118</v>
      </c>
      <c r="I46" s="40">
        <v>49</v>
      </c>
      <c r="J46" s="88">
        <f>IF(ISBLANK(I46),,VLOOKUP(I46,Classement_points[],2,FALSE)*Paramètres!$M$4)</f>
        <v>15</v>
      </c>
      <c r="K46" s="41">
        <v>71</v>
      </c>
      <c r="L46" s="88">
        <f>IF(ISBLANK(K46),,VLOOKUP(K46,Classement_points[],2,FALSE)*Paramètres!$M$5)</f>
        <v>20</v>
      </c>
      <c r="M46" s="42">
        <v>32</v>
      </c>
      <c r="N46" s="88">
        <f>IF(ISBLANK(M46),,VLOOKUP(M46,Classement_points[],2,FALSE)*Paramètres!$M$6)</f>
        <v>18</v>
      </c>
      <c r="O46" s="89">
        <f t="shared" si="1"/>
        <v>171</v>
      </c>
      <c r="P46" s="90">
        <f>COUNTA(Tableau6[[#This Row],[Points]],Tableau6[[#This Row],[Clt2]],Tableau6[[#This Row],[Clt4]],Tableau6[[#This Row],[Clt6]])</f>
        <v>4</v>
      </c>
    </row>
    <row r="47" spans="1:16" x14ac:dyDescent="0.35">
      <c r="A47" s="91">
        <f t="shared" si="0"/>
        <v>43</v>
      </c>
      <c r="B47" s="54" t="s">
        <v>604</v>
      </c>
      <c r="C47" s="54" t="s">
        <v>55</v>
      </c>
      <c r="D47" s="54" t="s">
        <v>135</v>
      </c>
      <c r="E47" s="54" t="s">
        <v>18</v>
      </c>
      <c r="F47" s="54" t="s">
        <v>714</v>
      </c>
      <c r="G47" s="92">
        <f>IF(ISBLANK(Tableau6[[#This Row],[Points]]),"",RANK(Tableau6[[#This Row],[Points]],H:H))</f>
        <v>43</v>
      </c>
      <c r="H47" s="37">
        <v>125</v>
      </c>
      <c r="I47" s="40">
        <v>27</v>
      </c>
      <c r="J47" s="88">
        <f>IF(ISBLANK(I47),,VLOOKUP(I47,Classement_points[],2,FALSE)*Paramètres!$M$4)</f>
        <v>25.5</v>
      </c>
      <c r="K47" s="41">
        <v>52</v>
      </c>
      <c r="L47" s="88">
        <f>IF(ISBLANK(K47),,VLOOKUP(K47,Classement_points[],2,FALSE)*Paramètres!$M$5)</f>
        <v>20</v>
      </c>
      <c r="M47" s="42"/>
      <c r="N47" s="88">
        <f>IF(ISBLANK(M47),,VLOOKUP(M47,Classement_points[],2,FALSE)*Paramètres!$M$6)</f>
        <v>0</v>
      </c>
      <c r="O47" s="89">
        <f t="shared" si="1"/>
        <v>170.5</v>
      </c>
      <c r="P47" s="90">
        <f>COUNTA(Tableau6[[#This Row],[Points]],Tableau6[[#This Row],[Clt2]],Tableau6[[#This Row],[Clt4]],Tableau6[[#This Row],[Clt6]])</f>
        <v>3</v>
      </c>
    </row>
    <row r="48" spans="1:16" x14ac:dyDescent="0.35">
      <c r="A48" s="91">
        <f t="shared" si="0"/>
        <v>44</v>
      </c>
      <c r="B48" s="37" t="s">
        <v>3728</v>
      </c>
      <c r="C48" s="37" t="s">
        <v>3729</v>
      </c>
      <c r="D48" s="37" t="s">
        <v>3730</v>
      </c>
      <c r="E48" s="37" t="s">
        <v>2921</v>
      </c>
      <c r="F48" s="52" t="s">
        <v>2957</v>
      </c>
      <c r="G48" s="92">
        <f>IF(ISBLANK(Tableau6[[#This Row],[Points]]),"",RANK(Tableau6[[#This Row],[Points]],H:H))</f>
        <v>52</v>
      </c>
      <c r="H48" s="37">
        <v>120</v>
      </c>
      <c r="I48" s="40">
        <v>97</v>
      </c>
      <c r="J48" s="88">
        <f>IF(ISBLANK(I48),,VLOOKUP(I48,Classement_points[],2,FALSE)*Paramètres!$M$4)</f>
        <v>15</v>
      </c>
      <c r="K48" s="41">
        <v>72</v>
      </c>
      <c r="L48" s="88">
        <f>IF(ISBLANK(K48),,VLOOKUP(K48,Classement_points[],2,FALSE)*Paramètres!$M$5)</f>
        <v>20</v>
      </c>
      <c r="M48" s="42">
        <v>44</v>
      </c>
      <c r="N48" s="88">
        <f>IF(ISBLANK(M48),,VLOOKUP(M48,Classement_points[],2,FALSE)*Paramètres!$M$6)</f>
        <v>15</v>
      </c>
      <c r="O48" s="89">
        <f t="shared" si="1"/>
        <v>170</v>
      </c>
      <c r="P48" s="90">
        <f>COUNTA(Tableau6[[#This Row],[Points]],Tableau6[[#This Row],[Clt2]],Tableau6[[#This Row],[Clt4]],Tableau6[[#This Row],[Clt6]])</f>
        <v>4</v>
      </c>
    </row>
    <row r="49" spans="1:16" x14ac:dyDescent="0.35">
      <c r="A49" s="91">
        <f t="shared" si="0"/>
        <v>45</v>
      </c>
      <c r="B49" s="37" t="s">
        <v>2332</v>
      </c>
      <c r="C49" s="37" t="s">
        <v>55</v>
      </c>
      <c r="D49" s="37" t="s">
        <v>2331</v>
      </c>
      <c r="E49" s="52" t="s">
        <v>709</v>
      </c>
      <c r="F49" s="52" t="s">
        <v>648</v>
      </c>
      <c r="G49" s="92">
        <f>IF(ISBLANK(Tableau6[[#This Row],[Points]]),"",RANK(Tableau6[[#This Row],[Points]],H:H))</f>
        <v>53</v>
      </c>
      <c r="H49" s="37">
        <v>119</v>
      </c>
      <c r="I49" s="40">
        <v>72</v>
      </c>
      <c r="J49" s="88">
        <f>IF(ISBLANK(I49),,VLOOKUP(I49,Classement_points[],2,FALSE)*Paramètres!$M$4)</f>
        <v>15</v>
      </c>
      <c r="K49" s="41">
        <v>62</v>
      </c>
      <c r="L49" s="88">
        <f>IF(ISBLANK(K49),,VLOOKUP(K49,Classement_points[],2,FALSE)*Paramètres!$M$5)</f>
        <v>20</v>
      </c>
      <c r="M49" s="42">
        <v>42</v>
      </c>
      <c r="N49" s="88">
        <f>IF(ISBLANK(M49),,VLOOKUP(M49,Classement_points[],2,FALSE)*Paramètres!$M$6)</f>
        <v>15</v>
      </c>
      <c r="O49" s="89">
        <f t="shared" si="1"/>
        <v>169</v>
      </c>
      <c r="P49" s="90">
        <f>COUNTA(Tableau6[[#This Row],[Points]],Tableau6[[#This Row],[Clt2]],Tableau6[[#This Row],[Clt4]],Tableau6[[#This Row],[Clt6]])</f>
        <v>4</v>
      </c>
    </row>
    <row r="50" spans="1:16" x14ac:dyDescent="0.35">
      <c r="A50" s="91">
        <f t="shared" si="0"/>
        <v>46</v>
      </c>
      <c r="B50" s="37" t="s">
        <v>4789</v>
      </c>
      <c r="C50" s="37" t="s">
        <v>934</v>
      </c>
      <c r="D50" s="37" t="s">
        <v>4790</v>
      </c>
      <c r="E50" s="37" t="s">
        <v>3933</v>
      </c>
      <c r="F50" s="52" t="s">
        <v>2956</v>
      </c>
      <c r="G50" s="92">
        <f>IF(ISBLANK(Tableau6[[#This Row],[Points]]),"",RANK(Tableau6[[#This Row],[Points]],H:H))</f>
        <v>32</v>
      </c>
      <c r="H50" s="37">
        <v>132</v>
      </c>
      <c r="I50" s="40">
        <v>86</v>
      </c>
      <c r="J50" s="88">
        <f>IF(ISBLANK(I50),,VLOOKUP(I50,Classement_points[],2,FALSE)*Paramètres!$M$4)</f>
        <v>15</v>
      </c>
      <c r="K50" s="41">
        <v>75</v>
      </c>
      <c r="L50" s="88">
        <f>IF(ISBLANK(K50),,VLOOKUP(K50,Classement_points[],2,FALSE)*Paramètres!$M$5)</f>
        <v>20</v>
      </c>
      <c r="M50" s="42"/>
      <c r="N50" s="88">
        <f>IF(ISBLANK(M50),,VLOOKUP(M50,Classement_points[],2,FALSE)*Paramètres!$M$6)</f>
        <v>0</v>
      </c>
      <c r="O50" s="89">
        <f t="shared" si="1"/>
        <v>167</v>
      </c>
      <c r="P50" s="90">
        <f>COUNTA(Tableau6[[#This Row],[Points]],Tableau6[[#This Row],[Clt2]],Tableau6[[#This Row],[Clt4]],Tableau6[[#This Row],[Clt6]])</f>
        <v>3</v>
      </c>
    </row>
    <row r="51" spans="1:16" x14ac:dyDescent="0.35">
      <c r="A51" s="91">
        <f t="shared" si="0"/>
        <v>46</v>
      </c>
      <c r="B51" s="54" t="s">
        <v>594</v>
      </c>
      <c r="C51" s="54" t="s">
        <v>149</v>
      </c>
      <c r="D51" s="54" t="s">
        <v>150</v>
      </c>
      <c r="E51" s="54" t="s">
        <v>40</v>
      </c>
      <c r="F51" s="54" t="s">
        <v>714</v>
      </c>
      <c r="G51" s="92">
        <f>IF(ISBLANK(Tableau6[[#This Row],[Points]]),"",RANK(Tableau6[[#This Row],[Points]],H:H))</f>
        <v>58</v>
      </c>
      <c r="H51" s="37">
        <v>117</v>
      </c>
      <c r="I51" s="40">
        <v>79</v>
      </c>
      <c r="J51" s="88">
        <f>IF(ISBLANK(I51),,VLOOKUP(I51,Classement_points[],2,FALSE)*Paramètres!$M$4)</f>
        <v>15</v>
      </c>
      <c r="K51" s="41">
        <v>105</v>
      </c>
      <c r="L51" s="88">
        <f>IF(ISBLANK(K51),,VLOOKUP(K51,Classement_points[],2,FALSE)*Paramètres!$M$5)</f>
        <v>20</v>
      </c>
      <c r="M51" s="42">
        <v>53</v>
      </c>
      <c r="N51" s="88">
        <f>IF(ISBLANK(M51),,VLOOKUP(M51,Classement_points[],2,FALSE)*Paramètres!$M$6)</f>
        <v>15</v>
      </c>
      <c r="O51" s="89">
        <f t="shared" si="1"/>
        <v>167</v>
      </c>
      <c r="P51" s="90">
        <f>COUNTA(Tableau6[[#This Row],[Points]],Tableau6[[#This Row],[Clt2]],Tableau6[[#This Row],[Clt4]],Tableau6[[#This Row],[Clt6]])</f>
        <v>4</v>
      </c>
    </row>
    <row r="52" spans="1:16" x14ac:dyDescent="0.35">
      <c r="A52" s="91">
        <f t="shared" si="0"/>
        <v>48</v>
      </c>
      <c r="B52" s="37" t="s">
        <v>4590</v>
      </c>
      <c r="C52" s="37" t="s">
        <v>79</v>
      </c>
      <c r="D52" s="37" t="s">
        <v>1257</v>
      </c>
      <c r="E52" s="37" t="s">
        <v>4046</v>
      </c>
      <c r="F52" s="52" t="s">
        <v>2956</v>
      </c>
      <c r="G52" s="92">
        <f>IF(ISBLANK(Tableau6[[#This Row],[Points]]),"",RANK(Tableau6[[#This Row],[Points]],H:H))</f>
        <v>34</v>
      </c>
      <c r="H52" s="37">
        <v>131</v>
      </c>
      <c r="I52" s="40"/>
      <c r="J52" s="88">
        <f>IF(ISBLANK(I52),,VLOOKUP(I52,Classement_points[],2,FALSE)*Paramètres!$M$4)</f>
        <v>0</v>
      </c>
      <c r="K52" s="41">
        <v>87</v>
      </c>
      <c r="L52" s="88">
        <f>IF(ISBLANK(K52),,VLOOKUP(K52,Classement_points[],2,FALSE)*Paramètres!$M$5)</f>
        <v>20</v>
      </c>
      <c r="M52" s="42">
        <v>49</v>
      </c>
      <c r="N52" s="88">
        <f>IF(ISBLANK(M52),,VLOOKUP(M52,Classement_points[],2,FALSE)*Paramètres!$M$6)</f>
        <v>15</v>
      </c>
      <c r="O52" s="89">
        <f t="shared" si="1"/>
        <v>166</v>
      </c>
      <c r="P52" s="90">
        <f>COUNTA(Tableau6[[#This Row],[Points]],Tableau6[[#This Row],[Clt2]],Tableau6[[#This Row],[Clt4]],Tableau6[[#This Row],[Clt6]])</f>
        <v>3</v>
      </c>
    </row>
    <row r="53" spans="1:16" x14ac:dyDescent="0.35">
      <c r="A53" s="91">
        <f t="shared" si="0"/>
        <v>48</v>
      </c>
      <c r="B53" s="37" t="s">
        <v>3726</v>
      </c>
      <c r="C53" s="37" t="s">
        <v>2652</v>
      </c>
      <c r="D53" s="37" t="s">
        <v>3727</v>
      </c>
      <c r="E53" s="37" t="s">
        <v>2921</v>
      </c>
      <c r="F53" s="52" t="s">
        <v>2957</v>
      </c>
      <c r="G53" s="92">
        <f>IF(ISBLANK(Tableau6[[#This Row],[Points]]),"",RANK(Tableau6[[#This Row],[Points]],H:H))</f>
        <v>62</v>
      </c>
      <c r="H53" s="37">
        <v>116</v>
      </c>
      <c r="I53" s="40">
        <v>74</v>
      </c>
      <c r="J53" s="88">
        <f>IF(ISBLANK(I53),,VLOOKUP(I53,Classement_points[],2,FALSE)*Paramètres!$M$4)</f>
        <v>15</v>
      </c>
      <c r="K53" s="41">
        <v>66</v>
      </c>
      <c r="L53" s="88">
        <f>IF(ISBLANK(K53),,VLOOKUP(K53,Classement_points[],2,FALSE)*Paramètres!$M$5)</f>
        <v>20</v>
      </c>
      <c r="M53" s="42">
        <v>34</v>
      </c>
      <c r="N53" s="88">
        <f>IF(ISBLANK(M53),,VLOOKUP(M53,Classement_points[],2,FALSE)*Paramètres!$M$6)</f>
        <v>15</v>
      </c>
      <c r="O53" s="89">
        <f t="shared" si="1"/>
        <v>166</v>
      </c>
      <c r="P53" s="90">
        <f>COUNTA(Tableau6[[#This Row],[Points]],Tableau6[[#This Row],[Clt2]],Tableau6[[#This Row],[Clt4]],Tableau6[[#This Row],[Clt6]])</f>
        <v>4</v>
      </c>
    </row>
    <row r="54" spans="1:16" x14ac:dyDescent="0.35">
      <c r="A54" s="91">
        <f t="shared" si="0"/>
        <v>50</v>
      </c>
      <c r="B54" s="37" t="s">
        <v>2276</v>
      </c>
      <c r="C54" s="37" t="s">
        <v>1533</v>
      </c>
      <c r="D54" s="37" t="s">
        <v>2277</v>
      </c>
      <c r="E54" s="52" t="s">
        <v>711</v>
      </c>
      <c r="F54" s="52" t="s">
        <v>648</v>
      </c>
      <c r="G54" s="92">
        <f>IF(ISBLANK(Tableau6[[#This Row],[Points]]),"",RANK(Tableau6[[#This Row],[Points]],H:H))</f>
        <v>63</v>
      </c>
      <c r="H54" s="37">
        <v>115</v>
      </c>
      <c r="I54" s="40">
        <v>61</v>
      </c>
      <c r="J54" s="88">
        <f>IF(ISBLANK(I54),,VLOOKUP(I54,Classement_points[],2,FALSE)*Paramètres!$M$4)</f>
        <v>15</v>
      </c>
      <c r="K54" s="41">
        <v>45</v>
      </c>
      <c r="L54" s="88">
        <f>IF(ISBLANK(K54),,VLOOKUP(K54,Classement_points[],2,FALSE)*Paramètres!$M$5)</f>
        <v>20</v>
      </c>
      <c r="M54" s="42">
        <v>36</v>
      </c>
      <c r="N54" s="88">
        <f>IF(ISBLANK(M54),,VLOOKUP(M54,Classement_points[],2,FALSE)*Paramètres!$M$6)</f>
        <v>15</v>
      </c>
      <c r="O54" s="89">
        <f t="shared" si="1"/>
        <v>165</v>
      </c>
      <c r="P54" s="90">
        <f>COUNTA(Tableau6[[#This Row],[Points]],Tableau6[[#This Row],[Clt2]],Tableau6[[#This Row],[Clt4]],Tableau6[[#This Row],[Clt6]])</f>
        <v>4</v>
      </c>
    </row>
    <row r="55" spans="1:16" x14ac:dyDescent="0.35">
      <c r="A55" s="91">
        <f t="shared" si="0"/>
        <v>50</v>
      </c>
      <c r="B55" s="54" t="s">
        <v>595</v>
      </c>
      <c r="C55" s="54" t="s">
        <v>24</v>
      </c>
      <c r="D55" s="54" t="s">
        <v>23</v>
      </c>
      <c r="E55" s="54" t="s">
        <v>14</v>
      </c>
      <c r="F55" s="54" t="s">
        <v>714</v>
      </c>
      <c r="G55" s="92">
        <f>IF(ISBLANK(Tableau6[[#This Row],[Points]]),"",RANK(Tableau6[[#This Row],[Points]],H:H))</f>
        <v>63</v>
      </c>
      <c r="H55" s="37">
        <v>115</v>
      </c>
      <c r="I55" s="40">
        <v>102</v>
      </c>
      <c r="J55" s="88">
        <f>IF(ISBLANK(I55),,VLOOKUP(I55,Classement_points[],2,FALSE)*Paramètres!$M$4)</f>
        <v>15</v>
      </c>
      <c r="K55" s="41">
        <v>96</v>
      </c>
      <c r="L55" s="88">
        <f>IF(ISBLANK(K55),,VLOOKUP(K55,Classement_points[],2,FALSE)*Paramètres!$M$5)</f>
        <v>20</v>
      </c>
      <c r="M55" s="42">
        <v>62</v>
      </c>
      <c r="N55" s="88">
        <f>IF(ISBLANK(M55),,VLOOKUP(M55,Classement_points[],2,FALSE)*Paramètres!$M$6)</f>
        <v>15</v>
      </c>
      <c r="O55" s="89">
        <f t="shared" si="1"/>
        <v>165</v>
      </c>
      <c r="P55" s="90">
        <f>COUNTA(Tableau6[[#This Row],[Points]],Tableau6[[#This Row],[Clt2]],Tableau6[[#This Row],[Clt4]],Tableau6[[#This Row],[Clt6]])</f>
        <v>4</v>
      </c>
    </row>
    <row r="56" spans="1:16" x14ac:dyDescent="0.35">
      <c r="A56" s="91">
        <f t="shared" si="0"/>
        <v>52</v>
      </c>
      <c r="B56" s="37" t="s">
        <v>2452</v>
      </c>
      <c r="C56" s="37" t="s">
        <v>2453</v>
      </c>
      <c r="D56" s="37" t="s">
        <v>2454</v>
      </c>
      <c r="E56" s="37" t="s">
        <v>650</v>
      </c>
      <c r="F56" s="52" t="s">
        <v>648</v>
      </c>
      <c r="G56" s="92">
        <f>IF(ISBLANK(Tableau6[[#This Row],[Points]]),"",RANK(Tableau6[[#This Row],[Points]],H:H))</f>
        <v>36</v>
      </c>
      <c r="H56" s="37">
        <v>129</v>
      </c>
      <c r="I56" s="40">
        <v>46</v>
      </c>
      <c r="J56" s="88">
        <f>IF(ISBLANK(I56),,VLOOKUP(I56,Classement_points[],2,FALSE)*Paramètres!$M$4)</f>
        <v>15</v>
      </c>
      <c r="K56" s="41">
        <v>43</v>
      </c>
      <c r="L56" s="88">
        <f>IF(ISBLANK(K56),,VLOOKUP(K56,Classement_points[],2,FALSE)*Paramètres!$M$5)</f>
        <v>20</v>
      </c>
      <c r="M56" s="42"/>
      <c r="N56" s="88">
        <f>IF(ISBLANK(M56),,VLOOKUP(M56,Classement_points[],2,FALSE)*Paramètres!$M$6)</f>
        <v>0</v>
      </c>
      <c r="O56" s="89">
        <f t="shared" si="1"/>
        <v>164</v>
      </c>
      <c r="P56" s="90">
        <f>COUNTA(Tableau6[[#This Row],[Points]],Tableau6[[#This Row],[Clt2]],Tableau6[[#This Row],[Clt4]],Tableau6[[#This Row],[Clt6]])</f>
        <v>3</v>
      </c>
    </row>
    <row r="57" spans="1:16" x14ac:dyDescent="0.35">
      <c r="A57" s="91">
        <f t="shared" si="0"/>
        <v>52</v>
      </c>
      <c r="B57" s="37" t="s">
        <v>4792</v>
      </c>
      <c r="C57" s="37" t="s">
        <v>4793</v>
      </c>
      <c r="D57" s="37" t="s">
        <v>4794</v>
      </c>
      <c r="E57" s="37" t="s">
        <v>3998</v>
      </c>
      <c r="F57" s="52" t="s">
        <v>2956</v>
      </c>
      <c r="G57" s="92">
        <f>IF(ISBLANK(Tableau6[[#This Row],[Points]]),"",RANK(Tableau6[[#This Row],[Points]],H:H))</f>
        <v>36</v>
      </c>
      <c r="H57" s="37">
        <v>129</v>
      </c>
      <c r="I57" s="40">
        <v>76</v>
      </c>
      <c r="J57" s="88">
        <f>IF(ISBLANK(I57),,VLOOKUP(I57,Classement_points[],2,FALSE)*Paramètres!$M$4)</f>
        <v>15</v>
      </c>
      <c r="K57" s="41">
        <v>38</v>
      </c>
      <c r="L57" s="88">
        <f>IF(ISBLANK(K57),,VLOOKUP(K57,Classement_points[],2,FALSE)*Paramètres!$M$5)</f>
        <v>20</v>
      </c>
      <c r="M57" s="42"/>
      <c r="N57" s="88">
        <f>IF(ISBLANK(M57),,VLOOKUP(M57,Classement_points[],2,FALSE)*Paramètres!$M$6)</f>
        <v>0</v>
      </c>
      <c r="O57" s="89">
        <f t="shared" si="1"/>
        <v>164</v>
      </c>
      <c r="P57" s="90">
        <f>COUNTA(Tableau6[[#This Row],[Points]],Tableau6[[#This Row],[Clt2]],Tableau6[[#This Row],[Clt4]],Tableau6[[#This Row],[Clt6]])</f>
        <v>3</v>
      </c>
    </row>
    <row r="58" spans="1:16" x14ac:dyDescent="0.35">
      <c r="A58" s="91">
        <f t="shared" si="0"/>
        <v>54</v>
      </c>
      <c r="B58" s="37" t="s">
        <v>2448</v>
      </c>
      <c r="C58" s="37" t="s">
        <v>2449</v>
      </c>
      <c r="D58" s="37" t="s">
        <v>2447</v>
      </c>
      <c r="E58" s="37" t="s">
        <v>701</v>
      </c>
      <c r="F58" s="52" t="s">
        <v>648</v>
      </c>
      <c r="G58" s="92">
        <f>IF(ISBLANK(Tableau6[[#This Row],[Points]]),"",RANK(Tableau6[[#This Row],[Points]],H:H))</f>
        <v>68</v>
      </c>
      <c r="H58" s="37">
        <v>113</v>
      </c>
      <c r="I58" s="40">
        <v>44</v>
      </c>
      <c r="J58" s="88">
        <f>IF(ISBLANK(I58),,VLOOKUP(I58,Classement_points[],2,FALSE)*Paramètres!$M$4)</f>
        <v>15</v>
      </c>
      <c r="K58" s="41">
        <v>69</v>
      </c>
      <c r="L58" s="88">
        <f>IF(ISBLANK(K58),,VLOOKUP(K58,Classement_points[],2,FALSE)*Paramètres!$M$5)</f>
        <v>20</v>
      </c>
      <c r="M58" s="42">
        <v>47</v>
      </c>
      <c r="N58" s="88">
        <f>IF(ISBLANK(M58),,VLOOKUP(M58,Classement_points[],2,FALSE)*Paramètres!$M$6)</f>
        <v>15</v>
      </c>
      <c r="O58" s="89">
        <f t="shared" si="1"/>
        <v>163</v>
      </c>
      <c r="P58" s="90">
        <f>COUNTA(Tableau6[[#This Row],[Points]],Tableau6[[#This Row],[Clt2]],Tableau6[[#This Row],[Clt4]],Tableau6[[#This Row],[Clt6]])</f>
        <v>4</v>
      </c>
    </row>
    <row r="59" spans="1:16" x14ac:dyDescent="0.35">
      <c r="A59" s="91">
        <f t="shared" si="0"/>
        <v>55</v>
      </c>
      <c r="B59" s="37" t="s">
        <v>3631</v>
      </c>
      <c r="C59" s="37" t="s">
        <v>1850</v>
      </c>
      <c r="D59" s="37" t="s">
        <v>3632</v>
      </c>
      <c r="E59" s="37" t="s">
        <v>2948</v>
      </c>
      <c r="F59" s="52" t="s">
        <v>2957</v>
      </c>
      <c r="G59" s="92">
        <f>IF(ISBLANK(Tableau6[[#This Row],[Points]]),"",RANK(Tableau6[[#This Row],[Points]],H:H))</f>
        <v>87</v>
      </c>
      <c r="H59" s="37">
        <v>106</v>
      </c>
      <c r="I59" s="40">
        <v>21</v>
      </c>
      <c r="J59" s="88">
        <f>IF(ISBLANK(I59),,VLOOKUP(I59,Classement_points[],2,FALSE)*Paramètres!$M$4)</f>
        <v>34.5</v>
      </c>
      <c r="K59" s="41">
        <v>76</v>
      </c>
      <c r="L59" s="88">
        <f>IF(ISBLANK(K59),,VLOOKUP(K59,Classement_points[],2,FALSE)*Paramètres!$M$5)</f>
        <v>20</v>
      </c>
      <c r="M59" s="42"/>
      <c r="N59" s="88">
        <f>IF(ISBLANK(M59),,VLOOKUP(M59,Classement_points[],2,FALSE)*Paramètres!$M$6)</f>
        <v>0</v>
      </c>
      <c r="O59" s="89">
        <f t="shared" si="1"/>
        <v>160.5</v>
      </c>
      <c r="P59" s="90">
        <f>COUNTA(Tableau6[[#This Row],[Points]],Tableau6[[#This Row],[Clt2]],Tableau6[[#This Row],[Clt4]],Tableau6[[#This Row],[Clt6]])</f>
        <v>3</v>
      </c>
    </row>
    <row r="60" spans="1:16" x14ac:dyDescent="0.35">
      <c r="A60" s="91">
        <f t="shared" si="0"/>
        <v>56</v>
      </c>
      <c r="B60" s="37" t="s">
        <v>4675</v>
      </c>
      <c r="C60" s="37" t="s">
        <v>166</v>
      </c>
      <c r="D60" s="37" t="s">
        <v>4676</v>
      </c>
      <c r="E60" s="37" t="s">
        <v>3939</v>
      </c>
      <c r="F60" s="52" t="s">
        <v>2956</v>
      </c>
      <c r="G60" s="92">
        <f>IF(ISBLANK(Tableau6[[#This Row],[Points]]),"",RANK(Tableau6[[#This Row],[Points]],H:H))</f>
        <v>43</v>
      </c>
      <c r="H60" s="37">
        <v>125</v>
      </c>
      <c r="I60" s="40">
        <v>57</v>
      </c>
      <c r="J60" s="88">
        <f>IF(ISBLANK(I60),,VLOOKUP(I60,Classement_points[],2,FALSE)*Paramètres!$M$4)</f>
        <v>15</v>
      </c>
      <c r="K60" s="41">
        <v>50</v>
      </c>
      <c r="L60" s="88">
        <f>IF(ISBLANK(K60),,VLOOKUP(K60,Classement_points[],2,FALSE)*Paramètres!$M$5)</f>
        <v>20</v>
      </c>
      <c r="M60" s="42"/>
      <c r="N60" s="88">
        <f>IF(ISBLANK(M60),,VLOOKUP(M60,Classement_points[],2,FALSE)*Paramètres!$M$6)</f>
        <v>0</v>
      </c>
      <c r="O60" s="89">
        <f t="shared" si="1"/>
        <v>160</v>
      </c>
      <c r="P60" s="90">
        <f>COUNTA(Tableau6[[#This Row],[Points]],Tableau6[[#This Row],[Clt2]],Tableau6[[#This Row],[Clt4]],Tableau6[[#This Row],[Clt6]])</f>
        <v>3</v>
      </c>
    </row>
    <row r="61" spans="1:16" x14ac:dyDescent="0.35">
      <c r="A61" s="91">
        <f t="shared" si="0"/>
        <v>56</v>
      </c>
      <c r="B61" s="54" t="s">
        <v>1112</v>
      </c>
      <c r="C61" s="54" t="s">
        <v>53</v>
      </c>
      <c r="D61" s="54" t="s">
        <v>72</v>
      </c>
      <c r="E61" s="54" t="s">
        <v>39</v>
      </c>
      <c r="F61" s="54" t="s">
        <v>714</v>
      </c>
      <c r="G61" s="92">
        <f>IF(ISBLANK(Tableau6[[#This Row],[Points]]),"",RANK(Tableau6[[#This Row],[Points]],H:H))</f>
        <v>73</v>
      </c>
      <c r="H61" s="37">
        <v>110</v>
      </c>
      <c r="I61" s="40">
        <v>88</v>
      </c>
      <c r="J61" s="88">
        <f>IF(ISBLANK(I61),,VLOOKUP(I61,Classement_points[],2,FALSE)*Paramètres!$M$4)</f>
        <v>15</v>
      </c>
      <c r="K61" s="41">
        <v>81</v>
      </c>
      <c r="L61" s="88">
        <f>IF(ISBLANK(K61),,VLOOKUP(K61,Classement_points[],2,FALSE)*Paramètres!$M$5)</f>
        <v>20</v>
      </c>
      <c r="M61" s="42">
        <v>67</v>
      </c>
      <c r="N61" s="88">
        <f>IF(ISBLANK(M61),,VLOOKUP(M61,Classement_points[],2,FALSE)*Paramètres!$M$6)</f>
        <v>15</v>
      </c>
      <c r="O61" s="89">
        <f t="shared" si="1"/>
        <v>160</v>
      </c>
      <c r="P61" s="90">
        <f>COUNTA(Tableau6[[#This Row],[Points]],Tableau6[[#This Row],[Clt2]],Tableau6[[#This Row],[Clt4]],Tableau6[[#This Row],[Clt6]])</f>
        <v>4</v>
      </c>
    </row>
    <row r="62" spans="1:16" x14ac:dyDescent="0.35">
      <c r="A62" s="91">
        <f t="shared" si="0"/>
        <v>58</v>
      </c>
      <c r="B62" s="37" t="s">
        <v>4583</v>
      </c>
      <c r="C62" s="37" t="s">
        <v>597</v>
      </c>
      <c r="D62" s="37" t="s">
        <v>4584</v>
      </c>
      <c r="E62" s="37" t="s">
        <v>4103</v>
      </c>
      <c r="F62" s="52" t="s">
        <v>2956</v>
      </c>
      <c r="G62" s="92">
        <f>IF(ISBLANK(Tableau6[[#This Row],[Points]]),"",RANK(Tableau6[[#This Row],[Points]],H:H))</f>
        <v>23</v>
      </c>
      <c r="H62" s="37">
        <v>138</v>
      </c>
      <c r="I62" s="40"/>
      <c r="J62" s="88">
        <f>IF(ISBLANK(I62),,VLOOKUP(I62,Classement_points[],2,FALSE)*Paramètres!$M$4)</f>
        <v>0</v>
      </c>
      <c r="K62" s="41">
        <v>67</v>
      </c>
      <c r="L62" s="88">
        <f>IF(ISBLANK(K62),,VLOOKUP(K62,Classement_points[],2,FALSE)*Paramètres!$M$5)</f>
        <v>20</v>
      </c>
      <c r="M62" s="42"/>
      <c r="N62" s="88">
        <f>IF(ISBLANK(M62),,VLOOKUP(M62,Classement_points[],2,FALSE)*Paramètres!$M$6)</f>
        <v>0</v>
      </c>
      <c r="O62" s="89">
        <f t="shared" si="1"/>
        <v>158</v>
      </c>
      <c r="P62" s="90">
        <f>COUNTA(Tableau6[[#This Row],[Points]],Tableau6[[#This Row],[Clt2]],Tableau6[[#This Row],[Clt4]],Tableau6[[#This Row],[Clt6]])</f>
        <v>2</v>
      </c>
    </row>
    <row r="63" spans="1:16" x14ac:dyDescent="0.35">
      <c r="A63" s="91">
        <f t="shared" si="0"/>
        <v>59</v>
      </c>
      <c r="B63" s="37" t="s">
        <v>2450</v>
      </c>
      <c r="C63" s="37" t="s">
        <v>804</v>
      </c>
      <c r="D63" s="37" t="s">
        <v>2451</v>
      </c>
      <c r="E63" s="37" t="s">
        <v>703</v>
      </c>
      <c r="F63" s="52" t="s">
        <v>648</v>
      </c>
      <c r="G63" s="92">
        <f>IF(ISBLANK(Tableau6[[#This Row],[Points]]),"",RANK(Tableau6[[#This Row],[Points]],H:H))</f>
        <v>41</v>
      </c>
      <c r="H63" s="37">
        <v>127</v>
      </c>
      <c r="I63" s="40">
        <v>109</v>
      </c>
      <c r="J63" s="88">
        <f>IF(ISBLANK(I63),,VLOOKUP(I63,Classement_points[],2,FALSE)*Paramètres!$M$4)</f>
        <v>15</v>
      </c>
      <c r="K63" s="41">
        <v>0</v>
      </c>
      <c r="L63" s="88">
        <f>IF(ISBLANK(K63),,VLOOKUP(K63,Classement_points[],2,FALSE)*Paramètres!$M$5)</f>
        <v>0</v>
      </c>
      <c r="M63" s="42">
        <v>58</v>
      </c>
      <c r="N63" s="88">
        <f>IF(ISBLANK(M63),,VLOOKUP(M63,Classement_points[],2,FALSE)*Paramètres!$M$6)</f>
        <v>15</v>
      </c>
      <c r="O63" s="89">
        <f t="shared" si="1"/>
        <v>157</v>
      </c>
      <c r="P63" s="90">
        <f>COUNTA(Tableau6[[#This Row],[Points]],Tableau6[[#This Row],[Clt2]],Tableau6[[#This Row],[Clt4]],Tableau6[[#This Row],[Clt6]])</f>
        <v>4</v>
      </c>
    </row>
    <row r="64" spans="1:16" x14ac:dyDescent="0.35">
      <c r="A64" s="91">
        <f t="shared" si="0"/>
        <v>59</v>
      </c>
      <c r="B64" s="54" t="s">
        <v>1142</v>
      </c>
      <c r="C64" s="54" t="s">
        <v>245</v>
      </c>
      <c r="D64" s="54" t="s">
        <v>112</v>
      </c>
      <c r="E64" s="54" t="s">
        <v>39</v>
      </c>
      <c r="F64" s="54" t="s">
        <v>714</v>
      </c>
      <c r="G64" s="92">
        <f>IF(ISBLANK(Tableau6[[#This Row],[Points]]),"",RANK(Tableau6[[#This Row],[Points]],H:H))</f>
        <v>47</v>
      </c>
      <c r="H64" s="37">
        <v>122</v>
      </c>
      <c r="I64" s="40">
        <v>0</v>
      </c>
      <c r="J64" s="88">
        <f>IF(ISBLANK(I64),,VLOOKUP(I64,Classement_points[],2,FALSE)*Paramètres!$M$4)</f>
        <v>0</v>
      </c>
      <c r="K64" s="41">
        <v>80</v>
      </c>
      <c r="L64" s="88">
        <f>IF(ISBLANK(K64),,VLOOKUP(K64,Classement_points[],2,FALSE)*Paramètres!$M$5)</f>
        <v>20</v>
      </c>
      <c r="M64" s="42">
        <v>46</v>
      </c>
      <c r="N64" s="88">
        <f>IF(ISBLANK(M64),,VLOOKUP(M64,Classement_points[],2,FALSE)*Paramètres!$M$6)</f>
        <v>15</v>
      </c>
      <c r="O64" s="89">
        <f t="shared" si="1"/>
        <v>157</v>
      </c>
      <c r="P64" s="90">
        <f>COUNTA(Tableau6[[#This Row],[Points]],Tableau6[[#This Row],[Clt2]],Tableau6[[#This Row],[Clt4]],Tableau6[[#This Row],[Clt6]])</f>
        <v>4</v>
      </c>
    </row>
    <row r="65" spans="1:16" x14ac:dyDescent="0.35">
      <c r="A65" s="91">
        <f t="shared" si="0"/>
        <v>61</v>
      </c>
      <c r="B65" s="37" t="s">
        <v>4696</v>
      </c>
      <c r="C65" s="37" t="s">
        <v>3823</v>
      </c>
      <c r="D65" s="37" t="s">
        <v>4697</v>
      </c>
      <c r="E65" s="37" t="s">
        <v>3936</v>
      </c>
      <c r="F65" s="52" t="s">
        <v>2956</v>
      </c>
      <c r="G65" s="92">
        <f>IF(ISBLANK(Tableau6[[#This Row],[Points]]),"",RANK(Tableau6[[#This Row],[Points]],H:H))</f>
        <v>26</v>
      </c>
      <c r="H65" s="37">
        <v>136</v>
      </c>
      <c r="I65" s="40"/>
      <c r="J65" s="88">
        <f>IF(ISBLANK(I65),,VLOOKUP(I65,Classement_points[],2,FALSE)*Paramètres!$M$4)</f>
        <v>0</v>
      </c>
      <c r="K65" s="41">
        <v>49</v>
      </c>
      <c r="L65" s="88">
        <f>IF(ISBLANK(K65),,VLOOKUP(K65,Classement_points[],2,FALSE)*Paramètres!$M$5)</f>
        <v>20</v>
      </c>
      <c r="M65" s="42"/>
      <c r="N65" s="88">
        <f>IF(ISBLANK(M65),,VLOOKUP(M65,Classement_points[],2,FALSE)*Paramètres!$M$6)</f>
        <v>0</v>
      </c>
      <c r="O65" s="89">
        <f t="shared" si="1"/>
        <v>156</v>
      </c>
      <c r="P65" s="90">
        <f>COUNTA(Tableau6[[#This Row],[Points]],Tableau6[[#This Row],[Clt2]],Tableau6[[#This Row],[Clt4]],Tableau6[[#This Row],[Clt6]])</f>
        <v>2</v>
      </c>
    </row>
    <row r="66" spans="1:16" x14ac:dyDescent="0.35">
      <c r="A66" s="91">
        <f t="shared" si="0"/>
        <v>62</v>
      </c>
      <c r="B66" s="37" t="s">
        <v>4707</v>
      </c>
      <c r="C66" s="37" t="s">
        <v>67</v>
      </c>
      <c r="D66" s="37" t="s">
        <v>4708</v>
      </c>
      <c r="E66" s="37" t="s">
        <v>3963</v>
      </c>
      <c r="F66" s="52" t="s">
        <v>2956</v>
      </c>
      <c r="G66" s="92">
        <f>IF(ISBLANK(Tableau6[[#This Row],[Points]]),"",RANK(Tableau6[[#This Row],[Points]],H:H))</f>
        <v>81</v>
      </c>
      <c r="H66" s="37">
        <v>107</v>
      </c>
      <c r="I66" s="40">
        <v>26</v>
      </c>
      <c r="J66" s="88">
        <f>IF(ISBLANK(I66),,VLOOKUP(I66,Classement_points[],2,FALSE)*Paramètres!$M$4)</f>
        <v>27</v>
      </c>
      <c r="K66" s="41">
        <v>37</v>
      </c>
      <c r="L66" s="88">
        <f>IF(ISBLANK(K66),,VLOOKUP(K66,Classement_points[],2,FALSE)*Paramètres!$M$5)</f>
        <v>20</v>
      </c>
      <c r="M66" s="42"/>
      <c r="N66" s="88">
        <f>IF(ISBLANK(M66),,VLOOKUP(M66,Classement_points[],2,FALSE)*Paramètres!$M$6)</f>
        <v>0</v>
      </c>
      <c r="O66" s="89">
        <f t="shared" si="1"/>
        <v>154</v>
      </c>
      <c r="P66" s="90">
        <f>COUNTA(Tableau6[[#This Row],[Points]],Tableau6[[#This Row],[Clt2]],Tableau6[[#This Row],[Clt4]],Tableau6[[#This Row],[Clt6]])</f>
        <v>3</v>
      </c>
    </row>
    <row r="67" spans="1:16" x14ac:dyDescent="0.35">
      <c r="A67" s="91">
        <f t="shared" si="0"/>
        <v>62</v>
      </c>
      <c r="B67" s="37" t="s">
        <v>2377</v>
      </c>
      <c r="C67" s="37" t="s">
        <v>2378</v>
      </c>
      <c r="D67" s="37" t="s">
        <v>1480</v>
      </c>
      <c r="E67" s="52" t="s">
        <v>652</v>
      </c>
      <c r="F67" s="52" t="s">
        <v>648</v>
      </c>
      <c r="G67" s="92">
        <f>IF(ISBLANK(Tableau6[[#This Row],[Points]]),"",RANK(Tableau6[[#This Row],[Points]],H:H))</f>
        <v>89</v>
      </c>
      <c r="H67" s="37">
        <v>104</v>
      </c>
      <c r="I67" s="40">
        <v>36</v>
      </c>
      <c r="J67" s="88">
        <f>IF(ISBLANK(I67),,VLOOKUP(I67,Classement_points[],2,FALSE)*Paramètres!$M$4)</f>
        <v>15</v>
      </c>
      <c r="K67" s="41">
        <v>97</v>
      </c>
      <c r="L67" s="88">
        <f>IF(ISBLANK(K67),,VLOOKUP(K67,Classement_points[],2,FALSE)*Paramètres!$M$5)</f>
        <v>20</v>
      </c>
      <c r="M67" s="42">
        <v>52</v>
      </c>
      <c r="N67" s="88">
        <f>IF(ISBLANK(M67),,VLOOKUP(M67,Classement_points[],2,FALSE)*Paramètres!$M$6)</f>
        <v>15</v>
      </c>
      <c r="O67" s="89">
        <f t="shared" si="1"/>
        <v>154</v>
      </c>
      <c r="P67" s="90">
        <f>COUNTA(Tableau6[[#This Row],[Points]],Tableau6[[#This Row],[Clt2]],Tableau6[[#This Row],[Clt4]],Tableau6[[#This Row],[Clt6]])</f>
        <v>4</v>
      </c>
    </row>
    <row r="68" spans="1:16" x14ac:dyDescent="0.35">
      <c r="A68" s="91">
        <f t="shared" si="0"/>
        <v>64</v>
      </c>
      <c r="B68" s="37" t="s">
        <v>4700</v>
      </c>
      <c r="C68" s="37" t="s">
        <v>88</v>
      </c>
      <c r="D68" s="37" t="s">
        <v>4701</v>
      </c>
      <c r="E68" s="37" t="s">
        <v>3933</v>
      </c>
      <c r="F68" s="52" t="s">
        <v>2956</v>
      </c>
      <c r="G68" s="92">
        <f>IF(ISBLANK(Tableau6[[#This Row],[Points]]),"",RANK(Tableau6[[#This Row],[Points]],H:H))</f>
        <v>55</v>
      </c>
      <c r="H68" s="37">
        <v>118</v>
      </c>
      <c r="I68" s="40">
        <v>40</v>
      </c>
      <c r="J68" s="88">
        <f>IF(ISBLANK(I68),,VLOOKUP(I68,Classement_points[],2,FALSE)*Paramètres!$M$4)</f>
        <v>15</v>
      </c>
      <c r="K68" s="41">
        <v>42</v>
      </c>
      <c r="L68" s="88">
        <f>IF(ISBLANK(K68),,VLOOKUP(K68,Classement_points[],2,FALSE)*Paramètres!$M$5)</f>
        <v>20</v>
      </c>
      <c r="M68" s="42"/>
      <c r="N68" s="88">
        <f>IF(ISBLANK(M68),,VLOOKUP(M68,Classement_points[],2,FALSE)*Paramètres!$M$6)</f>
        <v>0</v>
      </c>
      <c r="O68" s="89">
        <f t="shared" si="1"/>
        <v>153</v>
      </c>
      <c r="P68" s="90">
        <f>COUNTA(Tableau6[[#This Row],[Points]],Tableau6[[#This Row],[Clt2]],Tableau6[[#This Row],[Clt4]],Tableau6[[#This Row],[Clt6]])</f>
        <v>3</v>
      </c>
    </row>
    <row r="69" spans="1:16" x14ac:dyDescent="0.35">
      <c r="A69" s="91">
        <f t="shared" ref="A69:A132" si="2">RANK(O69,O:O)</f>
        <v>65</v>
      </c>
      <c r="B69" s="37" t="s">
        <v>2487</v>
      </c>
      <c r="C69" s="37" t="s">
        <v>53</v>
      </c>
      <c r="D69" s="37" t="s">
        <v>2060</v>
      </c>
      <c r="E69" s="37" t="s">
        <v>677</v>
      </c>
      <c r="F69" s="52" t="s">
        <v>648</v>
      </c>
      <c r="G69" s="92">
        <f>IF(ISBLANK(Tableau6[[#This Row],[Points]]),"",RANK(Tableau6[[#This Row],[Points]],H:H))</f>
        <v>28</v>
      </c>
      <c r="H69" s="37">
        <v>135</v>
      </c>
      <c r="I69" s="40">
        <v>53</v>
      </c>
      <c r="J69" s="88">
        <f>IF(ISBLANK(I69),,VLOOKUP(I69,Classement_points[],2,FALSE)*Paramètres!$M$4)</f>
        <v>15</v>
      </c>
      <c r="K69" s="41"/>
      <c r="L69" s="88">
        <f>IF(ISBLANK(K69),,VLOOKUP(K69,Classement_points[],2,FALSE)*Paramètres!$M$5)</f>
        <v>0</v>
      </c>
      <c r="M69" s="42"/>
      <c r="N69" s="88">
        <f>IF(ISBLANK(M69),,VLOOKUP(M69,Classement_points[],2,FALSE)*Paramètres!$M$6)</f>
        <v>0</v>
      </c>
      <c r="O69" s="89">
        <f t="shared" ref="O69:O132" si="3">H69+J69+L69+N69</f>
        <v>150</v>
      </c>
      <c r="P69" s="90">
        <f>COUNTA(Tableau6[[#This Row],[Points]],Tableau6[[#This Row],[Clt2]],Tableau6[[#This Row],[Clt4]],Tableau6[[#This Row],[Clt6]])</f>
        <v>2</v>
      </c>
    </row>
    <row r="70" spans="1:16" x14ac:dyDescent="0.35">
      <c r="A70" s="91">
        <f t="shared" si="2"/>
        <v>65</v>
      </c>
      <c r="B70" s="37" t="s">
        <v>2476</v>
      </c>
      <c r="C70" s="37" t="s">
        <v>310</v>
      </c>
      <c r="D70" s="37" t="s">
        <v>2477</v>
      </c>
      <c r="E70" s="37" t="s">
        <v>652</v>
      </c>
      <c r="F70" s="52" t="s">
        <v>648</v>
      </c>
      <c r="G70" s="92">
        <f>IF(ISBLANK(Tableau6[[#This Row],[Points]]),"",RANK(Tableau6[[#This Row],[Points]],H:H))</f>
        <v>96</v>
      </c>
      <c r="H70" s="37">
        <v>100</v>
      </c>
      <c r="I70" s="40">
        <v>99</v>
      </c>
      <c r="J70" s="88">
        <f>IF(ISBLANK(I70),,VLOOKUP(I70,Classement_points[],2,FALSE)*Paramètres!$M$4)</f>
        <v>15</v>
      </c>
      <c r="K70" s="41">
        <v>120</v>
      </c>
      <c r="L70" s="88">
        <f>IF(ISBLANK(K70),,VLOOKUP(K70,Classement_points[],2,FALSE)*Paramètres!$M$5)</f>
        <v>20</v>
      </c>
      <c r="M70" s="42">
        <v>68</v>
      </c>
      <c r="N70" s="88">
        <f>IF(ISBLANK(M70),,VLOOKUP(M70,Classement_points[],2,FALSE)*Paramètres!$M$6)</f>
        <v>15</v>
      </c>
      <c r="O70" s="89">
        <f t="shared" si="3"/>
        <v>150</v>
      </c>
      <c r="P70" s="90">
        <f>COUNTA(Tableau6[[#This Row],[Points]],Tableau6[[#This Row],[Clt2]],Tableau6[[#This Row],[Clt4]],Tableau6[[#This Row],[Clt6]])</f>
        <v>4</v>
      </c>
    </row>
    <row r="71" spans="1:16" x14ac:dyDescent="0.35">
      <c r="A71" s="91">
        <f t="shared" si="2"/>
        <v>67</v>
      </c>
      <c r="B71" s="54" t="s">
        <v>1109</v>
      </c>
      <c r="C71" s="54" t="s">
        <v>239</v>
      </c>
      <c r="D71" s="54" t="s">
        <v>321</v>
      </c>
      <c r="E71" s="54" t="s">
        <v>40</v>
      </c>
      <c r="F71" s="54" t="s">
        <v>714</v>
      </c>
      <c r="G71" s="92">
        <f>IF(ISBLANK(Tableau6[[#This Row],[Points]]),"",RANK(Tableau6[[#This Row],[Points]],H:H))</f>
        <v>65</v>
      </c>
      <c r="H71" s="37">
        <v>114</v>
      </c>
      <c r="I71" s="40"/>
      <c r="J71" s="88">
        <f>IF(ISBLANK(I71),,VLOOKUP(I71,Classement_points[],2,FALSE)*Paramètres!$M$4)</f>
        <v>0</v>
      </c>
      <c r="K71" s="41">
        <v>79</v>
      </c>
      <c r="L71" s="88">
        <f>IF(ISBLANK(K71),,VLOOKUP(K71,Classement_points[],2,FALSE)*Paramètres!$M$5)</f>
        <v>20</v>
      </c>
      <c r="M71" s="42">
        <v>39</v>
      </c>
      <c r="N71" s="88">
        <f>IF(ISBLANK(M71),,VLOOKUP(M71,Classement_points[],2,FALSE)*Paramètres!$M$6)</f>
        <v>15</v>
      </c>
      <c r="O71" s="89">
        <f t="shared" si="3"/>
        <v>149</v>
      </c>
      <c r="P71" s="90">
        <f>COUNTA(Tableau6[[#This Row],[Points]],Tableau6[[#This Row],[Clt2]],Tableau6[[#This Row],[Clt4]],Tableau6[[#This Row],[Clt6]])</f>
        <v>3</v>
      </c>
    </row>
    <row r="72" spans="1:16" x14ac:dyDescent="0.35">
      <c r="A72" s="91">
        <f t="shared" si="2"/>
        <v>68</v>
      </c>
      <c r="B72" s="37" t="s">
        <v>2350</v>
      </c>
      <c r="C72" s="37" t="s">
        <v>2351</v>
      </c>
      <c r="D72" s="37" t="s">
        <v>1950</v>
      </c>
      <c r="E72" s="52" t="s">
        <v>678</v>
      </c>
      <c r="F72" s="52" t="s">
        <v>648</v>
      </c>
      <c r="G72" s="92">
        <f>IF(ISBLANK(Tableau6[[#This Row],[Points]]),"",RANK(Tableau6[[#This Row],[Points]],H:H))</f>
        <v>101</v>
      </c>
      <c r="H72" s="37">
        <v>98</v>
      </c>
      <c r="I72" s="40">
        <v>98</v>
      </c>
      <c r="J72" s="88">
        <f>IF(ISBLANK(I72),,VLOOKUP(I72,Classement_points[],2,FALSE)*Paramètres!$M$4)</f>
        <v>15</v>
      </c>
      <c r="K72" s="41">
        <v>110</v>
      </c>
      <c r="L72" s="88">
        <f>IF(ISBLANK(K72),,VLOOKUP(K72,Classement_points[],2,FALSE)*Paramètres!$M$5)</f>
        <v>20</v>
      </c>
      <c r="M72" s="42">
        <v>60</v>
      </c>
      <c r="N72" s="88">
        <f>IF(ISBLANK(M72),,VLOOKUP(M72,Classement_points[],2,FALSE)*Paramètres!$M$6)</f>
        <v>15</v>
      </c>
      <c r="O72" s="89">
        <f t="shared" si="3"/>
        <v>148</v>
      </c>
      <c r="P72" s="90">
        <f>COUNTA(Tableau6[[#This Row],[Points]],Tableau6[[#This Row],[Clt2]],Tableau6[[#This Row],[Clt4]],Tableau6[[#This Row],[Clt6]])</f>
        <v>4</v>
      </c>
    </row>
    <row r="73" spans="1:16" x14ac:dyDescent="0.35">
      <c r="A73" s="91">
        <f t="shared" si="2"/>
        <v>68</v>
      </c>
      <c r="B73" s="37" t="s">
        <v>2460</v>
      </c>
      <c r="C73" s="37" t="s">
        <v>88</v>
      </c>
      <c r="D73" s="37" t="s">
        <v>1588</v>
      </c>
      <c r="E73" s="37" t="s">
        <v>679</v>
      </c>
      <c r="F73" s="52" t="s">
        <v>648</v>
      </c>
      <c r="G73" s="92">
        <f>IF(ISBLANK(Tableau6[[#This Row],[Points]]),"",RANK(Tableau6[[#This Row],[Points]],H:H))</f>
        <v>101</v>
      </c>
      <c r="H73" s="37">
        <v>98</v>
      </c>
      <c r="I73" s="40">
        <v>90</v>
      </c>
      <c r="J73" s="88">
        <f>IF(ISBLANK(I73),,VLOOKUP(I73,Classement_points[],2,FALSE)*Paramètres!$M$4)</f>
        <v>15</v>
      </c>
      <c r="K73" s="41">
        <v>95</v>
      </c>
      <c r="L73" s="88">
        <f>IF(ISBLANK(K73),,VLOOKUP(K73,Classement_points[],2,FALSE)*Paramètres!$M$5)</f>
        <v>20</v>
      </c>
      <c r="M73" s="42">
        <v>54</v>
      </c>
      <c r="N73" s="88">
        <f>IF(ISBLANK(M73),,VLOOKUP(M73,Classement_points[],2,FALSE)*Paramètres!$M$6)</f>
        <v>15</v>
      </c>
      <c r="O73" s="89">
        <f t="shared" si="3"/>
        <v>148</v>
      </c>
      <c r="P73" s="90">
        <f>COUNTA(Tableau6[[#This Row],[Points]],Tableau6[[#This Row],[Clt2]],Tableau6[[#This Row],[Clt4]],Tableau6[[#This Row],[Clt6]])</f>
        <v>4</v>
      </c>
    </row>
    <row r="74" spans="1:16" x14ac:dyDescent="0.35">
      <c r="A74" s="91">
        <f t="shared" si="2"/>
        <v>70</v>
      </c>
      <c r="B74" s="37" t="s">
        <v>2345</v>
      </c>
      <c r="C74" s="37" t="s">
        <v>505</v>
      </c>
      <c r="D74" s="37" t="s">
        <v>1314</v>
      </c>
      <c r="E74" s="52" t="s">
        <v>705</v>
      </c>
      <c r="F74" s="52" t="s">
        <v>648</v>
      </c>
      <c r="G74" s="92">
        <f>IF(ISBLANK(Tableau6[[#This Row],[Points]]),"",RANK(Tableau6[[#This Row],[Points]],H:H))</f>
        <v>58</v>
      </c>
      <c r="H74" s="37">
        <v>117</v>
      </c>
      <c r="I74" s="40">
        <v>42</v>
      </c>
      <c r="J74" s="88">
        <f>IF(ISBLANK(I74),,VLOOKUP(I74,Classement_points[],2,FALSE)*Paramètres!$M$4)</f>
        <v>15</v>
      </c>
      <c r="K74" s="41"/>
      <c r="L74" s="88">
        <f>IF(ISBLANK(K74),,VLOOKUP(K74,Classement_points[],2,FALSE)*Paramètres!$M$5)</f>
        <v>0</v>
      </c>
      <c r="M74" s="42">
        <v>64</v>
      </c>
      <c r="N74" s="88">
        <f>IF(ISBLANK(M74),,VLOOKUP(M74,Classement_points[],2,FALSE)*Paramètres!$M$6)</f>
        <v>15</v>
      </c>
      <c r="O74" s="89">
        <f t="shared" si="3"/>
        <v>147</v>
      </c>
      <c r="P74" s="90">
        <f>COUNTA(Tableau6[[#This Row],[Points]],Tableau6[[#This Row],[Clt2]],Tableau6[[#This Row],[Clt4]],Tableau6[[#This Row],[Clt6]])</f>
        <v>3</v>
      </c>
    </row>
    <row r="75" spans="1:16" x14ac:dyDescent="0.35">
      <c r="A75" s="91">
        <f t="shared" si="2"/>
        <v>71</v>
      </c>
      <c r="B75" s="54" t="s">
        <v>1140</v>
      </c>
      <c r="C75" s="54" t="s">
        <v>291</v>
      </c>
      <c r="D75" s="54" t="s">
        <v>292</v>
      </c>
      <c r="E75" s="54" t="s">
        <v>39</v>
      </c>
      <c r="F75" s="54" t="s">
        <v>714</v>
      </c>
      <c r="G75" s="92">
        <f>IF(ISBLANK(Tableau6[[#This Row],[Points]]),"",RANK(Tableau6[[#This Row],[Points]],H:H))</f>
        <v>109</v>
      </c>
      <c r="H75" s="37">
        <v>95</v>
      </c>
      <c r="I75" s="40">
        <v>117</v>
      </c>
      <c r="J75" s="88">
        <f>IF(ISBLANK(I75),,VLOOKUP(I75,Classement_points[],2,FALSE)*Paramètres!$M$4)</f>
        <v>15</v>
      </c>
      <c r="K75" s="41">
        <v>118</v>
      </c>
      <c r="L75" s="88">
        <f>IF(ISBLANK(K75),,VLOOKUP(K75,Classement_points[],2,FALSE)*Paramètres!$M$5)</f>
        <v>20</v>
      </c>
      <c r="M75" s="42">
        <v>69</v>
      </c>
      <c r="N75" s="88">
        <f>IF(ISBLANK(M75),,VLOOKUP(M75,Classement_points[],2,FALSE)*Paramètres!$M$6)</f>
        <v>15</v>
      </c>
      <c r="O75" s="89">
        <f t="shared" si="3"/>
        <v>145</v>
      </c>
      <c r="P75" s="90">
        <f>COUNTA(Tableau6[[#This Row],[Points]],Tableau6[[#This Row],[Clt2]],Tableau6[[#This Row],[Clt4]],Tableau6[[#This Row],[Clt6]])</f>
        <v>4</v>
      </c>
    </row>
    <row r="76" spans="1:16" x14ac:dyDescent="0.35">
      <c r="A76" s="91">
        <f t="shared" si="2"/>
        <v>72</v>
      </c>
      <c r="B76" s="37" t="s">
        <v>4598</v>
      </c>
      <c r="C76" s="37" t="s">
        <v>1691</v>
      </c>
      <c r="D76" s="37" t="s">
        <v>4599</v>
      </c>
      <c r="E76" s="37" t="s">
        <v>4017</v>
      </c>
      <c r="F76" s="52" t="s">
        <v>2956</v>
      </c>
      <c r="G76" s="92">
        <f>IF(ISBLANK(Tableau6[[#This Row],[Points]]),"",RANK(Tableau6[[#This Row],[Points]],H:H))</f>
        <v>81</v>
      </c>
      <c r="H76" s="37">
        <v>107</v>
      </c>
      <c r="I76" s="40">
        <v>0</v>
      </c>
      <c r="J76" s="88">
        <f>IF(ISBLANK(I76),,VLOOKUP(I76,Classement_points[],2,FALSE)*Paramètres!$M$4)</f>
        <v>0</v>
      </c>
      <c r="K76" s="41">
        <v>33</v>
      </c>
      <c r="L76" s="88">
        <f>IF(ISBLANK(K76),,VLOOKUP(K76,Classement_points[],2,FALSE)*Paramètres!$M$5)</f>
        <v>22</v>
      </c>
      <c r="M76" s="42">
        <v>37</v>
      </c>
      <c r="N76" s="88">
        <f>IF(ISBLANK(M76),,VLOOKUP(M76,Classement_points[],2,FALSE)*Paramètres!$M$6)</f>
        <v>15</v>
      </c>
      <c r="O76" s="89">
        <f t="shared" si="3"/>
        <v>144</v>
      </c>
      <c r="P76" s="90">
        <f>COUNTA(Tableau6[[#This Row],[Points]],Tableau6[[#This Row],[Clt2]],Tableau6[[#This Row],[Clt4]],Tableau6[[#This Row],[Clt6]])</f>
        <v>4</v>
      </c>
    </row>
    <row r="77" spans="1:16" x14ac:dyDescent="0.35">
      <c r="A77" s="91">
        <f t="shared" si="2"/>
        <v>73</v>
      </c>
      <c r="B77" s="37" t="s">
        <v>2375</v>
      </c>
      <c r="C77" s="37" t="s">
        <v>1183</v>
      </c>
      <c r="D77" s="37" t="s">
        <v>2376</v>
      </c>
      <c r="E77" s="52" t="s">
        <v>708</v>
      </c>
      <c r="F77" s="52" t="s">
        <v>648</v>
      </c>
      <c r="G77" s="92">
        <f>IF(ISBLANK(Tableau6[[#This Row],[Points]]),"",RANK(Tableau6[[#This Row],[Points]],H:H))</f>
        <v>78</v>
      </c>
      <c r="H77" s="37">
        <v>108</v>
      </c>
      <c r="I77" s="40">
        <v>83</v>
      </c>
      <c r="J77" s="88">
        <f>IF(ISBLANK(I77),,VLOOKUP(I77,Classement_points[],2,FALSE)*Paramètres!$M$4)</f>
        <v>15</v>
      </c>
      <c r="K77" s="41">
        <v>68</v>
      </c>
      <c r="L77" s="88">
        <f>IF(ISBLANK(K77),,VLOOKUP(K77,Classement_points[],2,FALSE)*Paramètres!$M$5)</f>
        <v>20</v>
      </c>
      <c r="M77" s="42"/>
      <c r="N77" s="88">
        <f>IF(ISBLANK(M77),,VLOOKUP(M77,Classement_points[],2,FALSE)*Paramètres!$M$6)</f>
        <v>0</v>
      </c>
      <c r="O77" s="89">
        <f t="shared" si="3"/>
        <v>143</v>
      </c>
      <c r="P77" s="90">
        <f>COUNTA(Tableau6[[#This Row],[Points]],Tableau6[[#This Row],[Clt2]],Tableau6[[#This Row],[Clt4]],Tableau6[[#This Row],[Clt6]])</f>
        <v>3</v>
      </c>
    </row>
    <row r="78" spans="1:16" x14ac:dyDescent="0.35">
      <c r="A78" s="91">
        <f t="shared" si="2"/>
        <v>74</v>
      </c>
      <c r="B78" s="37" t="s">
        <v>4786</v>
      </c>
      <c r="C78" s="37" t="s">
        <v>1734</v>
      </c>
      <c r="D78" s="37" t="s">
        <v>20</v>
      </c>
      <c r="E78" s="37" t="s">
        <v>4103</v>
      </c>
      <c r="F78" s="52" t="s">
        <v>2956</v>
      </c>
      <c r="G78" s="92">
        <f>IF(ISBLANK(Tableau6[[#This Row],[Points]]),"",RANK(Tableau6[[#This Row],[Points]],H:H))</f>
        <v>17</v>
      </c>
      <c r="H78" s="37">
        <v>142</v>
      </c>
      <c r="I78" s="40"/>
      <c r="J78" s="88">
        <f>IF(ISBLANK(I78),,VLOOKUP(I78,Classement_points[],2,FALSE)*Paramètres!$M$4)</f>
        <v>0</v>
      </c>
      <c r="K78" s="41">
        <v>0</v>
      </c>
      <c r="L78" s="88">
        <f>IF(ISBLANK(K78),,VLOOKUP(K78,Classement_points[],2,FALSE)*Paramètres!$M$5)</f>
        <v>0</v>
      </c>
      <c r="M78" s="42"/>
      <c r="N78" s="88">
        <f>IF(ISBLANK(M78),,VLOOKUP(M78,Classement_points[],2,FALSE)*Paramètres!$M$6)</f>
        <v>0</v>
      </c>
      <c r="O78" s="89">
        <f t="shared" si="3"/>
        <v>142</v>
      </c>
      <c r="P78" s="90">
        <f>COUNTA(Tableau6[[#This Row],[Points]],Tableau6[[#This Row],[Clt2]],Tableau6[[#This Row],[Clt4]],Tableau6[[#This Row],[Clt6]])</f>
        <v>2</v>
      </c>
    </row>
    <row r="79" spans="1:16" x14ac:dyDescent="0.35">
      <c r="A79" s="91">
        <f t="shared" si="2"/>
        <v>74</v>
      </c>
      <c r="B79" s="37" t="s">
        <v>2303</v>
      </c>
      <c r="C79" s="37" t="s">
        <v>55</v>
      </c>
      <c r="D79" s="37" t="s">
        <v>2304</v>
      </c>
      <c r="E79" s="52" t="s">
        <v>678</v>
      </c>
      <c r="F79" s="52" t="s">
        <v>648</v>
      </c>
      <c r="G79" s="92">
        <f>IF(ISBLANK(Tableau6[[#This Row],[Points]]),"",RANK(Tableau6[[#This Row],[Points]],H:H))</f>
        <v>81</v>
      </c>
      <c r="H79" s="37">
        <v>107</v>
      </c>
      <c r="I79" s="40">
        <v>52</v>
      </c>
      <c r="J79" s="88">
        <f>IF(ISBLANK(I79),,VLOOKUP(I79,Classement_points[],2,FALSE)*Paramètres!$M$4)</f>
        <v>15</v>
      </c>
      <c r="K79" s="41">
        <v>44</v>
      </c>
      <c r="L79" s="88">
        <f>IF(ISBLANK(K79),,VLOOKUP(K79,Classement_points[],2,FALSE)*Paramètres!$M$5)</f>
        <v>20</v>
      </c>
      <c r="M79" s="42"/>
      <c r="N79" s="88">
        <f>IF(ISBLANK(M79),,VLOOKUP(M79,Classement_points[],2,FALSE)*Paramètres!$M$6)</f>
        <v>0</v>
      </c>
      <c r="O79" s="89">
        <f t="shared" si="3"/>
        <v>142</v>
      </c>
      <c r="P79" s="90">
        <f>COUNTA(Tableau6[[#This Row],[Points]],Tableau6[[#This Row],[Clt2]],Tableau6[[#This Row],[Clt4]],Tableau6[[#This Row],[Clt6]])</f>
        <v>3</v>
      </c>
    </row>
    <row r="80" spans="1:16" x14ac:dyDescent="0.35">
      <c r="A80" s="91">
        <f t="shared" si="2"/>
        <v>74</v>
      </c>
      <c r="B80" s="37" t="s">
        <v>2403</v>
      </c>
      <c r="C80" s="37" t="s">
        <v>2404</v>
      </c>
      <c r="D80" s="37" t="s">
        <v>2405</v>
      </c>
      <c r="E80" s="52" t="s">
        <v>680</v>
      </c>
      <c r="F80" s="52" t="s">
        <v>648</v>
      </c>
      <c r="G80" s="92">
        <f>IF(ISBLANK(Tableau6[[#This Row],[Points]]),"",RANK(Tableau6[[#This Row],[Points]],H:H))</f>
        <v>81</v>
      </c>
      <c r="H80" s="37">
        <v>107</v>
      </c>
      <c r="I80" s="40">
        <v>66</v>
      </c>
      <c r="J80" s="88">
        <f>IF(ISBLANK(I80),,VLOOKUP(I80,Classement_points[],2,FALSE)*Paramètres!$M$4)</f>
        <v>15</v>
      </c>
      <c r="K80" s="41">
        <v>63</v>
      </c>
      <c r="L80" s="88">
        <f>IF(ISBLANK(K80),,VLOOKUP(K80,Classement_points[],2,FALSE)*Paramètres!$M$5)</f>
        <v>20</v>
      </c>
      <c r="M80" s="42"/>
      <c r="N80" s="88">
        <f>IF(ISBLANK(M80),,VLOOKUP(M80,Classement_points[],2,FALSE)*Paramètres!$M$6)</f>
        <v>0</v>
      </c>
      <c r="O80" s="89">
        <f t="shared" si="3"/>
        <v>142</v>
      </c>
      <c r="P80" s="90">
        <f>COUNTA(Tableau6[[#This Row],[Points]],Tableau6[[#This Row],[Clt2]],Tableau6[[#This Row],[Clt4]],Tableau6[[#This Row],[Clt6]])</f>
        <v>3</v>
      </c>
    </row>
    <row r="81" spans="1:16" x14ac:dyDescent="0.35">
      <c r="A81" s="91">
        <f t="shared" si="2"/>
        <v>74</v>
      </c>
      <c r="B81" s="37" t="s">
        <v>4779</v>
      </c>
      <c r="C81" s="37" t="s">
        <v>857</v>
      </c>
      <c r="D81" s="37" t="s">
        <v>4780</v>
      </c>
      <c r="E81" s="37" t="s">
        <v>4000</v>
      </c>
      <c r="F81" s="52" t="s">
        <v>2956</v>
      </c>
      <c r="G81" s="92">
        <f>IF(ISBLANK(Tableau6[[#This Row],[Points]]),"",RANK(Tableau6[[#This Row],[Points]],H:H))</f>
        <v>81</v>
      </c>
      <c r="H81" s="37">
        <v>107</v>
      </c>
      <c r="I81" s="40">
        <v>78</v>
      </c>
      <c r="J81" s="88">
        <f>IF(ISBLANK(I81),,VLOOKUP(I81,Classement_points[],2,FALSE)*Paramètres!$M$4)</f>
        <v>15</v>
      </c>
      <c r="K81" s="41">
        <v>83</v>
      </c>
      <c r="L81" s="88">
        <f>IF(ISBLANK(K81),,VLOOKUP(K81,Classement_points[],2,FALSE)*Paramètres!$M$5)</f>
        <v>20</v>
      </c>
      <c r="M81" s="42"/>
      <c r="N81" s="88">
        <f>IF(ISBLANK(M81),,VLOOKUP(M81,Classement_points[],2,FALSE)*Paramètres!$M$6)</f>
        <v>0</v>
      </c>
      <c r="O81" s="89">
        <f t="shared" si="3"/>
        <v>142</v>
      </c>
      <c r="P81" s="90">
        <f>COUNTA(Tableau6[[#This Row],[Points]],Tableau6[[#This Row],[Clt2]],Tableau6[[#This Row],[Clt4]],Tableau6[[#This Row],[Clt6]])</f>
        <v>3</v>
      </c>
    </row>
    <row r="82" spans="1:16" x14ac:dyDescent="0.35">
      <c r="A82" s="91">
        <f t="shared" si="2"/>
        <v>78</v>
      </c>
      <c r="B82" s="37" t="s">
        <v>3665</v>
      </c>
      <c r="C82" s="37" t="s">
        <v>310</v>
      </c>
      <c r="D82" s="37" t="s">
        <v>3666</v>
      </c>
      <c r="E82" s="37" t="s">
        <v>2952</v>
      </c>
      <c r="F82" s="52" t="s">
        <v>2957</v>
      </c>
      <c r="G82" s="92">
        <f>IF(ISBLANK(Tableau6[[#This Row],[Points]]),"",RANK(Tableau6[[#This Row],[Points]],H:H))</f>
        <v>48</v>
      </c>
      <c r="H82" s="37">
        <v>121</v>
      </c>
      <c r="I82" s="40">
        <v>0</v>
      </c>
      <c r="J82" s="88">
        <f>IF(ISBLANK(I82),,VLOOKUP(I82,Classement_points[],2,FALSE)*Paramètres!$M$4)</f>
        <v>0</v>
      </c>
      <c r="K82" s="41">
        <v>39</v>
      </c>
      <c r="L82" s="88">
        <f>IF(ISBLANK(K82),,VLOOKUP(K82,Classement_points[],2,FALSE)*Paramètres!$M$5)</f>
        <v>20</v>
      </c>
      <c r="M82" s="42"/>
      <c r="N82" s="88">
        <f>IF(ISBLANK(M82),,VLOOKUP(M82,Classement_points[],2,FALSE)*Paramètres!$M$6)</f>
        <v>0</v>
      </c>
      <c r="O82" s="89">
        <f t="shared" si="3"/>
        <v>141</v>
      </c>
      <c r="P82" s="90">
        <f>COUNTA(Tableau6[[#This Row],[Points]],Tableau6[[#This Row],[Clt2]],Tableau6[[#This Row],[Clt4]],Tableau6[[#This Row],[Clt6]])</f>
        <v>3</v>
      </c>
    </row>
    <row r="83" spans="1:16" x14ac:dyDescent="0.35">
      <c r="A83" s="91">
        <f t="shared" si="2"/>
        <v>78</v>
      </c>
      <c r="B83" s="54" t="s">
        <v>596</v>
      </c>
      <c r="C83" s="54" t="s">
        <v>1144</v>
      </c>
      <c r="D83" s="54" t="s">
        <v>276</v>
      </c>
      <c r="E83" s="54" t="s">
        <v>28</v>
      </c>
      <c r="F83" s="54" t="s">
        <v>714</v>
      </c>
      <c r="G83" s="92">
        <f>IF(ISBLANK(Tableau6[[#This Row],[Points]]),"",RANK(Tableau6[[#This Row],[Points]],H:H))</f>
        <v>87</v>
      </c>
      <c r="H83" s="37">
        <v>106</v>
      </c>
      <c r="I83" s="40"/>
      <c r="J83" s="88">
        <f>IF(ISBLANK(I83),,VLOOKUP(I83,Classement_points[],2,FALSE)*Paramètres!$M$4)</f>
        <v>0</v>
      </c>
      <c r="K83" s="41">
        <v>111</v>
      </c>
      <c r="L83" s="88">
        <f>IF(ISBLANK(K83),,VLOOKUP(K83,Classement_points[],2,FALSE)*Paramètres!$M$5)</f>
        <v>20</v>
      </c>
      <c r="M83" s="42">
        <v>50</v>
      </c>
      <c r="N83" s="88">
        <f>IF(ISBLANK(M83),,VLOOKUP(M83,Classement_points[],2,FALSE)*Paramètres!$M$6)</f>
        <v>15</v>
      </c>
      <c r="O83" s="89">
        <f t="shared" si="3"/>
        <v>141</v>
      </c>
      <c r="P83" s="90">
        <f>COUNTA(Tableau6[[#This Row],[Points]],Tableau6[[#This Row],[Clt2]],Tableau6[[#This Row],[Clt4]],Tableau6[[#This Row],[Clt6]])</f>
        <v>3</v>
      </c>
    </row>
    <row r="84" spans="1:16" x14ac:dyDescent="0.35">
      <c r="A84" s="91">
        <f t="shared" si="2"/>
        <v>80</v>
      </c>
      <c r="B84" s="37" t="s">
        <v>2361</v>
      </c>
      <c r="C84" s="37" t="s">
        <v>2322</v>
      </c>
      <c r="D84" s="37" t="s">
        <v>2362</v>
      </c>
      <c r="E84" s="52" t="s">
        <v>647</v>
      </c>
      <c r="F84" s="52" t="s">
        <v>648</v>
      </c>
      <c r="G84" s="92">
        <f>IF(ISBLANK(Tableau6[[#This Row],[Points]]),"",RANK(Tableau6[[#This Row],[Points]],H:H))</f>
        <v>92</v>
      </c>
      <c r="H84" s="37">
        <v>102</v>
      </c>
      <c r="I84" s="40">
        <v>63</v>
      </c>
      <c r="J84" s="88">
        <f>IF(ISBLANK(I84),,VLOOKUP(I84,Classement_points[],2,FALSE)*Paramètres!$M$4)</f>
        <v>15</v>
      </c>
      <c r="K84" s="41">
        <v>103</v>
      </c>
      <c r="L84" s="88">
        <f>IF(ISBLANK(K84),,VLOOKUP(K84,Classement_points[],2,FALSE)*Paramètres!$M$5)</f>
        <v>20</v>
      </c>
      <c r="M84" s="42"/>
      <c r="N84" s="88">
        <f>IF(ISBLANK(M84),,VLOOKUP(M84,Classement_points[],2,FALSE)*Paramètres!$M$6)</f>
        <v>0</v>
      </c>
      <c r="O84" s="89">
        <f t="shared" si="3"/>
        <v>137</v>
      </c>
      <c r="P84" s="90">
        <f>COUNTA(Tableau6[[#This Row],[Points]],Tableau6[[#This Row],[Clt2]],Tableau6[[#This Row],[Clt4]],Tableau6[[#This Row],[Clt6]])</f>
        <v>3</v>
      </c>
    </row>
    <row r="85" spans="1:16" x14ac:dyDescent="0.35">
      <c r="A85" s="91">
        <f t="shared" si="2"/>
        <v>81</v>
      </c>
      <c r="B85" s="37" t="s">
        <v>2357</v>
      </c>
      <c r="C85" s="37" t="s">
        <v>51</v>
      </c>
      <c r="D85" s="37" t="s">
        <v>2358</v>
      </c>
      <c r="E85" s="52" t="s">
        <v>709</v>
      </c>
      <c r="F85" s="52" t="s">
        <v>648</v>
      </c>
      <c r="G85" s="92">
        <f>IF(ISBLANK(Tableau6[[#This Row],[Points]]),"",RANK(Tableau6[[#This Row],[Points]],H:H))</f>
        <v>48</v>
      </c>
      <c r="H85" s="37">
        <v>121</v>
      </c>
      <c r="I85" s="40">
        <v>37</v>
      </c>
      <c r="J85" s="88">
        <f>IF(ISBLANK(I85),,VLOOKUP(I85,Classement_points[],2,FALSE)*Paramètres!$M$4)</f>
        <v>15</v>
      </c>
      <c r="K85" s="41">
        <v>0</v>
      </c>
      <c r="L85" s="88">
        <f>IF(ISBLANK(K85),,VLOOKUP(K85,Classement_points[],2,FALSE)*Paramètres!$M$5)</f>
        <v>0</v>
      </c>
      <c r="M85" s="42"/>
      <c r="N85" s="88">
        <f>IF(ISBLANK(M85),,VLOOKUP(M85,Classement_points[],2,FALSE)*Paramètres!$M$6)</f>
        <v>0</v>
      </c>
      <c r="O85" s="89">
        <f t="shared" si="3"/>
        <v>136</v>
      </c>
      <c r="P85" s="90">
        <f>COUNTA(Tableau6[[#This Row],[Points]],Tableau6[[#This Row],[Clt2]],Tableau6[[#This Row],[Clt4]],Tableau6[[#This Row],[Clt6]])</f>
        <v>3</v>
      </c>
    </row>
    <row r="86" spans="1:16" x14ac:dyDescent="0.35">
      <c r="A86" s="91">
        <f t="shared" si="2"/>
        <v>81</v>
      </c>
      <c r="B86" s="37" t="s">
        <v>4740</v>
      </c>
      <c r="C86" s="37" t="s">
        <v>71</v>
      </c>
      <c r="D86" s="37" t="s">
        <v>4741</v>
      </c>
      <c r="E86" s="37" t="s">
        <v>4299</v>
      </c>
      <c r="F86" s="52" t="s">
        <v>2956</v>
      </c>
      <c r="G86" s="92">
        <f>IF(ISBLANK(Tableau6[[#This Row],[Points]]),"",RANK(Tableau6[[#This Row],[Points]],H:H))</f>
        <v>48</v>
      </c>
      <c r="H86" s="37">
        <v>121</v>
      </c>
      <c r="I86" s="40">
        <v>47</v>
      </c>
      <c r="J86" s="88">
        <f>IF(ISBLANK(I86),,VLOOKUP(I86,Classement_points[],2,FALSE)*Paramètres!$M$4)</f>
        <v>15</v>
      </c>
      <c r="K86" s="41">
        <v>0</v>
      </c>
      <c r="L86" s="88">
        <f>IF(ISBLANK(K86),,VLOOKUP(K86,Classement_points[],2,FALSE)*Paramètres!$M$5)</f>
        <v>0</v>
      </c>
      <c r="M86" s="42"/>
      <c r="N86" s="88">
        <f>IF(ISBLANK(M86),,VLOOKUP(M86,Classement_points[],2,FALSE)*Paramètres!$M$6)</f>
        <v>0</v>
      </c>
      <c r="O86" s="89">
        <f t="shared" si="3"/>
        <v>136</v>
      </c>
      <c r="P86" s="90">
        <f>COUNTA(Tableau6[[#This Row],[Points]],Tableau6[[#This Row],[Clt2]],Tableau6[[#This Row],[Clt4]],Tableau6[[#This Row],[Clt6]])</f>
        <v>3</v>
      </c>
    </row>
    <row r="87" spans="1:16" x14ac:dyDescent="0.35">
      <c r="A87" s="91">
        <f t="shared" si="2"/>
        <v>81</v>
      </c>
      <c r="B87" s="37" t="s">
        <v>4749</v>
      </c>
      <c r="C87" s="37" t="s">
        <v>2449</v>
      </c>
      <c r="D87" s="37" t="s">
        <v>124</v>
      </c>
      <c r="E87" s="37" t="s">
        <v>3992</v>
      </c>
      <c r="F87" s="52" t="s">
        <v>2956</v>
      </c>
      <c r="G87" s="92">
        <f>IF(ISBLANK(Tableau6[[#This Row],[Points]]),"",RANK(Tableau6[[#This Row],[Points]],H:H))</f>
        <v>94</v>
      </c>
      <c r="H87" s="37">
        <v>101</v>
      </c>
      <c r="I87" s="40">
        <v>62</v>
      </c>
      <c r="J87" s="88">
        <f>IF(ISBLANK(I87),,VLOOKUP(I87,Classement_points[],2,FALSE)*Paramètres!$M$4)</f>
        <v>15</v>
      </c>
      <c r="K87" s="41">
        <v>64</v>
      </c>
      <c r="L87" s="88">
        <f>IF(ISBLANK(K87),,VLOOKUP(K87,Classement_points[],2,FALSE)*Paramètres!$M$5)</f>
        <v>20</v>
      </c>
      <c r="M87" s="42"/>
      <c r="N87" s="88">
        <f>IF(ISBLANK(M87),,VLOOKUP(M87,Classement_points[],2,FALSE)*Paramètres!$M$6)</f>
        <v>0</v>
      </c>
      <c r="O87" s="89">
        <f t="shared" si="3"/>
        <v>136</v>
      </c>
      <c r="P87" s="90">
        <f>COUNTA(Tableau6[[#This Row],[Points]],Tableau6[[#This Row],[Clt2]],Tableau6[[#This Row],[Clt4]],Tableau6[[#This Row],[Clt6]])</f>
        <v>3</v>
      </c>
    </row>
    <row r="88" spans="1:16" x14ac:dyDescent="0.35">
      <c r="A88" s="91">
        <f t="shared" si="2"/>
        <v>84</v>
      </c>
      <c r="B88" s="37" t="s">
        <v>2433</v>
      </c>
      <c r="C88" s="37" t="s">
        <v>1203</v>
      </c>
      <c r="D88" s="37" t="s">
        <v>2434</v>
      </c>
      <c r="E88" s="52" t="s">
        <v>701</v>
      </c>
      <c r="F88" s="52" t="s">
        <v>648</v>
      </c>
      <c r="G88" s="92">
        <f>IF(ISBLANK(Tableau6[[#This Row],[Points]]),"",RANK(Tableau6[[#This Row],[Points]],H:H))</f>
        <v>96</v>
      </c>
      <c r="H88" s="37">
        <v>100</v>
      </c>
      <c r="I88" s="40">
        <v>116</v>
      </c>
      <c r="J88" s="88">
        <f>IF(ISBLANK(I88),,VLOOKUP(I88,Classement_points[],2,FALSE)*Paramètres!$M$4)</f>
        <v>15</v>
      </c>
      <c r="K88" s="41">
        <v>98</v>
      </c>
      <c r="L88" s="88">
        <f>IF(ISBLANK(K88),,VLOOKUP(K88,Classement_points[],2,FALSE)*Paramètres!$M$5)</f>
        <v>20</v>
      </c>
      <c r="M88" s="42"/>
      <c r="N88" s="88">
        <f>IF(ISBLANK(M88),,VLOOKUP(M88,Classement_points[],2,FALSE)*Paramètres!$M$6)</f>
        <v>0</v>
      </c>
      <c r="O88" s="89">
        <f t="shared" si="3"/>
        <v>135</v>
      </c>
      <c r="P88" s="90">
        <f>COUNTA(Tableau6[[#This Row],[Points]],Tableau6[[#This Row],[Clt2]],Tableau6[[#This Row],[Clt4]],Tableau6[[#This Row],[Clt6]])</f>
        <v>3</v>
      </c>
    </row>
    <row r="89" spans="1:16" x14ac:dyDescent="0.35">
      <c r="A89" s="91">
        <f t="shared" si="2"/>
        <v>85</v>
      </c>
      <c r="B89" s="37" t="s">
        <v>4684</v>
      </c>
      <c r="C89" s="37" t="s">
        <v>4629</v>
      </c>
      <c r="D89" s="37" t="s">
        <v>4685</v>
      </c>
      <c r="E89" s="37" t="s">
        <v>3956</v>
      </c>
      <c r="F89" s="52" t="s">
        <v>2956</v>
      </c>
      <c r="G89" s="92">
        <f>IF(ISBLANK(Tableau6[[#This Row],[Points]]),"",RANK(Tableau6[[#This Row],[Points]],H:H))</f>
        <v>101</v>
      </c>
      <c r="H89" s="37">
        <v>98</v>
      </c>
      <c r="I89" s="40">
        <v>33</v>
      </c>
      <c r="J89" s="88">
        <f>IF(ISBLANK(I89),,VLOOKUP(I89,Classement_points[],2,FALSE)*Paramètres!$M$4)</f>
        <v>16.5</v>
      </c>
      <c r="K89" s="41">
        <v>40</v>
      </c>
      <c r="L89" s="88">
        <f>IF(ISBLANK(K89),,VLOOKUP(K89,Classement_points[],2,FALSE)*Paramètres!$M$5)</f>
        <v>20</v>
      </c>
      <c r="M89" s="42"/>
      <c r="N89" s="88">
        <f>IF(ISBLANK(M89),,VLOOKUP(M89,Classement_points[],2,FALSE)*Paramètres!$M$6)</f>
        <v>0</v>
      </c>
      <c r="O89" s="89">
        <f t="shared" si="3"/>
        <v>134.5</v>
      </c>
      <c r="P89" s="90">
        <f>COUNTA(Tableau6[[#This Row],[Points]],Tableau6[[#This Row],[Clt2]],Tableau6[[#This Row],[Clt4]],Tableau6[[#This Row],[Clt6]])</f>
        <v>3</v>
      </c>
    </row>
    <row r="90" spans="1:16" x14ac:dyDescent="0.35">
      <c r="A90" s="91">
        <f t="shared" si="2"/>
        <v>86</v>
      </c>
      <c r="B90" s="37" t="s">
        <v>4747</v>
      </c>
      <c r="C90" s="37" t="s">
        <v>843</v>
      </c>
      <c r="D90" s="37" t="s">
        <v>4250</v>
      </c>
      <c r="E90" s="37" t="s">
        <v>3936</v>
      </c>
      <c r="F90" s="52" t="s">
        <v>2956</v>
      </c>
      <c r="G90" s="92">
        <f>IF(ISBLANK(Tableau6[[#This Row],[Points]]),"",RANK(Tableau6[[#This Row],[Points]],H:H))</f>
        <v>65</v>
      </c>
      <c r="H90" s="37">
        <v>114</v>
      </c>
      <c r="I90" s="40"/>
      <c r="J90" s="88">
        <f>IF(ISBLANK(I90),,VLOOKUP(I90,Classement_points[],2,FALSE)*Paramètres!$M$4)</f>
        <v>0</v>
      </c>
      <c r="K90" s="41">
        <v>54</v>
      </c>
      <c r="L90" s="88">
        <f>IF(ISBLANK(K90),,VLOOKUP(K90,Classement_points[],2,FALSE)*Paramètres!$M$5)</f>
        <v>20</v>
      </c>
      <c r="M90" s="42"/>
      <c r="N90" s="88">
        <f>IF(ISBLANK(M90),,VLOOKUP(M90,Classement_points[],2,FALSE)*Paramètres!$M$6)</f>
        <v>0</v>
      </c>
      <c r="O90" s="89">
        <f t="shared" si="3"/>
        <v>134</v>
      </c>
      <c r="P90" s="90">
        <f>COUNTA(Tableau6[[#This Row],[Points]],Tableau6[[#This Row],[Clt2]],Tableau6[[#This Row],[Clt4]],Tableau6[[#This Row],[Clt6]])</f>
        <v>2</v>
      </c>
    </row>
    <row r="91" spans="1:16" x14ac:dyDescent="0.35">
      <c r="A91" s="91">
        <f t="shared" si="2"/>
        <v>86</v>
      </c>
      <c r="B91" s="37" t="s">
        <v>4658</v>
      </c>
      <c r="C91" s="37" t="s">
        <v>291</v>
      </c>
      <c r="D91" s="37" t="s">
        <v>3980</v>
      </c>
      <c r="E91" s="37" t="s">
        <v>3956</v>
      </c>
      <c r="F91" s="52" t="s">
        <v>2956</v>
      </c>
      <c r="G91" s="92">
        <f>IF(ISBLANK(Tableau6[[#This Row],[Points]]),"",RANK(Tableau6[[#This Row],[Points]],H:H))</f>
        <v>100</v>
      </c>
      <c r="H91" s="37">
        <v>99</v>
      </c>
      <c r="I91" s="40">
        <v>59</v>
      </c>
      <c r="J91" s="88">
        <f>IF(ISBLANK(I91),,VLOOKUP(I91,Classement_points[],2,FALSE)*Paramètres!$M$4)</f>
        <v>15</v>
      </c>
      <c r="K91" s="41">
        <v>65</v>
      </c>
      <c r="L91" s="88">
        <f>IF(ISBLANK(K91),,VLOOKUP(K91,Classement_points[],2,FALSE)*Paramètres!$M$5)</f>
        <v>20</v>
      </c>
      <c r="M91" s="42"/>
      <c r="N91" s="88">
        <f>IF(ISBLANK(M91),,VLOOKUP(M91,Classement_points[],2,FALSE)*Paramètres!$M$6)</f>
        <v>0</v>
      </c>
      <c r="O91" s="89">
        <f t="shared" si="3"/>
        <v>134</v>
      </c>
      <c r="P91" s="90">
        <f>COUNTA(Tableau6[[#This Row],[Points]],Tableau6[[#This Row],[Clt2]],Tableau6[[#This Row],[Clt4]],Tableau6[[#This Row],[Clt6]])</f>
        <v>3</v>
      </c>
    </row>
    <row r="92" spans="1:16" x14ac:dyDescent="0.35">
      <c r="A92" s="91">
        <f t="shared" si="2"/>
        <v>88</v>
      </c>
      <c r="B92" s="37" t="s">
        <v>4797</v>
      </c>
      <c r="C92" s="37" t="s">
        <v>263</v>
      </c>
      <c r="D92" s="37" t="s">
        <v>4798</v>
      </c>
      <c r="E92" s="37" t="s">
        <v>4299</v>
      </c>
      <c r="F92" s="52" t="s">
        <v>2956</v>
      </c>
      <c r="G92" s="92">
        <f>IF(ISBLANK(Tableau6[[#This Row],[Points]]),"",RANK(Tableau6[[#This Row],[Points]],H:H))</f>
        <v>68</v>
      </c>
      <c r="H92" s="37">
        <v>113</v>
      </c>
      <c r="I92" s="40"/>
      <c r="J92" s="88">
        <f>IF(ISBLANK(I92),,VLOOKUP(I92,Classement_points[],2,FALSE)*Paramètres!$M$4)</f>
        <v>0</v>
      </c>
      <c r="K92" s="41">
        <v>57</v>
      </c>
      <c r="L92" s="88">
        <f>IF(ISBLANK(K92),,VLOOKUP(K92,Classement_points[],2,FALSE)*Paramètres!$M$5)</f>
        <v>20</v>
      </c>
      <c r="M92" s="42"/>
      <c r="N92" s="88">
        <f>IF(ISBLANK(M92),,VLOOKUP(M92,Classement_points[],2,FALSE)*Paramètres!$M$6)</f>
        <v>0</v>
      </c>
      <c r="O92" s="89">
        <f t="shared" si="3"/>
        <v>133</v>
      </c>
      <c r="P92" s="90">
        <f>COUNTA(Tableau6[[#This Row],[Points]],Tableau6[[#This Row],[Clt2]],Tableau6[[#This Row],[Clt4]],Tableau6[[#This Row],[Clt6]])</f>
        <v>2</v>
      </c>
    </row>
    <row r="93" spans="1:16" x14ac:dyDescent="0.35">
      <c r="A93" s="91">
        <f t="shared" si="2"/>
        <v>88</v>
      </c>
      <c r="B93" s="37" t="s">
        <v>2340</v>
      </c>
      <c r="C93" s="37" t="s">
        <v>71</v>
      </c>
      <c r="D93" s="37" t="s">
        <v>2341</v>
      </c>
      <c r="E93" s="52" t="s">
        <v>650</v>
      </c>
      <c r="F93" s="52" t="s">
        <v>648</v>
      </c>
      <c r="G93" s="92">
        <f>IF(ISBLANK(Tableau6[[#This Row],[Points]]),"",RANK(Tableau6[[#This Row],[Points]],H:H))</f>
        <v>101</v>
      </c>
      <c r="H93" s="37">
        <v>98</v>
      </c>
      <c r="I93" s="40">
        <v>89</v>
      </c>
      <c r="J93" s="88">
        <f>IF(ISBLANK(I93),,VLOOKUP(I93,Classement_points[],2,FALSE)*Paramètres!$M$4)</f>
        <v>15</v>
      </c>
      <c r="K93" s="41">
        <v>99</v>
      </c>
      <c r="L93" s="88">
        <f>IF(ISBLANK(K93),,VLOOKUP(K93,Classement_points[],2,FALSE)*Paramètres!$M$5)</f>
        <v>20</v>
      </c>
      <c r="M93" s="42"/>
      <c r="N93" s="88">
        <f>IF(ISBLANK(M93),,VLOOKUP(M93,Classement_points[],2,FALSE)*Paramètres!$M$6)</f>
        <v>0</v>
      </c>
      <c r="O93" s="89">
        <f t="shared" si="3"/>
        <v>133</v>
      </c>
      <c r="P93" s="90">
        <f>COUNTA(Tableau6[[#This Row],[Points]],Tableau6[[#This Row],[Clt2]],Tableau6[[#This Row],[Clt4]],Tableau6[[#This Row],[Clt6]])</f>
        <v>3</v>
      </c>
    </row>
    <row r="94" spans="1:16" x14ac:dyDescent="0.35">
      <c r="A94" s="91">
        <f t="shared" si="2"/>
        <v>90</v>
      </c>
      <c r="B94" s="37" t="s">
        <v>4682</v>
      </c>
      <c r="C94" s="37" t="s">
        <v>4055</v>
      </c>
      <c r="D94" s="37" t="s">
        <v>4683</v>
      </c>
      <c r="E94" s="37" t="s">
        <v>4103</v>
      </c>
      <c r="F94" s="52" t="s">
        <v>2956</v>
      </c>
      <c r="G94" s="92">
        <f>IF(ISBLANK(Tableau6[[#This Row],[Points]]),"",RANK(Tableau6[[#This Row],[Points]],H:H))</f>
        <v>71</v>
      </c>
      <c r="H94" s="37">
        <v>112</v>
      </c>
      <c r="I94" s="40"/>
      <c r="J94" s="88">
        <f>IF(ISBLANK(I94),,VLOOKUP(I94,Classement_points[],2,FALSE)*Paramètres!$M$4)</f>
        <v>0</v>
      </c>
      <c r="K94" s="41">
        <v>78</v>
      </c>
      <c r="L94" s="88">
        <f>IF(ISBLANK(K94),,VLOOKUP(K94,Classement_points[],2,FALSE)*Paramètres!$M$5)</f>
        <v>20</v>
      </c>
      <c r="M94" s="42"/>
      <c r="N94" s="88">
        <f>IF(ISBLANK(M94),,VLOOKUP(M94,Classement_points[],2,FALSE)*Paramètres!$M$6)</f>
        <v>0</v>
      </c>
      <c r="O94" s="89">
        <f t="shared" si="3"/>
        <v>132</v>
      </c>
      <c r="P94" s="90">
        <f>COUNTA(Tableau6[[#This Row],[Points]],Tableau6[[#This Row],[Clt2]],Tableau6[[#This Row],[Clt4]],Tableau6[[#This Row],[Clt6]])</f>
        <v>2</v>
      </c>
    </row>
    <row r="95" spans="1:16" x14ac:dyDescent="0.35">
      <c r="A95" s="91">
        <f t="shared" si="2"/>
        <v>91</v>
      </c>
      <c r="B95" s="37" t="s">
        <v>4661</v>
      </c>
      <c r="C95" s="37" t="s">
        <v>4662</v>
      </c>
      <c r="D95" s="37" t="s">
        <v>4663</v>
      </c>
      <c r="E95" s="37" t="s">
        <v>3943</v>
      </c>
      <c r="F95" s="52" t="s">
        <v>2956</v>
      </c>
      <c r="G95" s="92">
        <f>IF(ISBLANK(Tableau6[[#This Row],[Points]]),"",RANK(Tableau6[[#This Row],[Points]],H:H))</f>
        <v>72</v>
      </c>
      <c r="H95" s="37">
        <v>111</v>
      </c>
      <c r="I95" s="40">
        <v>0</v>
      </c>
      <c r="J95" s="88">
        <f>IF(ISBLANK(I95),,VLOOKUP(I95,Classement_points[],2,FALSE)*Paramètres!$M$4)</f>
        <v>0</v>
      </c>
      <c r="K95" s="41">
        <v>94</v>
      </c>
      <c r="L95" s="88">
        <f>IF(ISBLANK(K95),,VLOOKUP(K95,Classement_points[],2,FALSE)*Paramètres!$M$5)</f>
        <v>20</v>
      </c>
      <c r="M95" s="42"/>
      <c r="N95" s="88">
        <f>IF(ISBLANK(M95),,VLOOKUP(M95,Classement_points[],2,FALSE)*Paramètres!$M$6)</f>
        <v>0</v>
      </c>
      <c r="O95" s="89">
        <f t="shared" si="3"/>
        <v>131</v>
      </c>
      <c r="P95" s="90">
        <f>COUNTA(Tableau6[[#This Row],[Points]],Tableau6[[#This Row],[Clt2]],Tableau6[[#This Row],[Clt4]],Tableau6[[#This Row],[Clt6]])</f>
        <v>3</v>
      </c>
    </row>
    <row r="96" spans="1:16" x14ac:dyDescent="0.35">
      <c r="A96" s="91">
        <f t="shared" si="2"/>
        <v>92</v>
      </c>
      <c r="B96" s="37" t="s">
        <v>4748</v>
      </c>
      <c r="C96" s="37" t="s">
        <v>1127</v>
      </c>
      <c r="D96" s="37" t="s">
        <v>4250</v>
      </c>
      <c r="E96" s="37" t="s">
        <v>3936</v>
      </c>
      <c r="F96" s="52" t="s">
        <v>2956</v>
      </c>
      <c r="G96" s="92">
        <f>IF(ISBLANK(Tableau6[[#This Row],[Points]]),"",RANK(Tableau6[[#This Row],[Points]],H:H))</f>
        <v>73</v>
      </c>
      <c r="H96" s="37">
        <v>110</v>
      </c>
      <c r="I96" s="40"/>
      <c r="J96" s="88">
        <f>IF(ISBLANK(I96),,VLOOKUP(I96,Classement_points[],2,FALSE)*Paramètres!$M$4)</f>
        <v>0</v>
      </c>
      <c r="K96" s="41">
        <v>90</v>
      </c>
      <c r="L96" s="88">
        <f>IF(ISBLANK(K96),,VLOOKUP(K96,Classement_points[],2,FALSE)*Paramètres!$M$5)</f>
        <v>20</v>
      </c>
      <c r="M96" s="42"/>
      <c r="N96" s="88">
        <f>IF(ISBLANK(M96),,VLOOKUP(M96,Classement_points[],2,FALSE)*Paramètres!$M$6)</f>
        <v>0</v>
      </c>
      <c r="O96" s="89">
        <f t="shared" si="3"/>
        <v>130</v>
      </c>
      <c r="P96" s="90">
        <f>COUNTA(Tableau6[[#This Row],[Points]],Tableau6[[#This Row],[Clt2]],Tableau6[[#This Row],[Clt4]],Tableau6[[#This Row],[Clt6]])</f>
        <v>2</v>
      </c>
    </row>
    <row r="97" spans="1:16" x14ac:dyDescent="0.35">
      <c r="A97" s="91">
        <f t="shared" si="2"/>
        <v>92</v>
      </c>
      <c r="B97" s="54" t="s">
        <v>1152</v>
      </c>
      <c r="C97" s="54" t="s">
        <v>239</v>
      </c>
      <c r="D97" s="54" t="s">
        <v>1153</v>
      </c>
      <c r="E97" s="54" t="s">
        <v>18</v>
      </c>
      <c r="F97" s="54" t="s">
        <v>714</v>
      </c>
      <c r="G97" s="92">
        <f>IF(ISBLANK(Tableau6[[#This Row],[Points]]),"",RANK(Tableau6[[#This Row],[Points]],H:H))</f>
        <v>109</v>
      </c>
      <c r="H97" s="37">
        <v>95</v>
      </c>
      <c r="I97" s="40">
        <v>104</v>
      </c>
      <c r="J97" s="88">
        <f>IF(ISBLANK(I97),,VLOOKUP(I97,Classement_points[],2,FALSE)*Paramètres!$M$4)</f>
        <v>15</v>
      </c>
      <c r="K97" s="41">
        <v>125</v>
      </c>
      <c r="L97" s="88">
        <f>IF(ISBLANK(K97),,VLOOKUP(K97,Classement_points[],2,FALSE)*Paramètres!$M$5)</f>
        <v>20</v>
      </c>
      <c r="M97" s="42"/>
      <c r="N97" s="88">
        <f>IF(ISBLANK(M97),,VLOOKUP(M97,Classement_points[],2,FALSE)*Paramètres!$M$6)</f>
        <v>0</v>
      </c>
      <c r="O97" s="89">
        <f t="shared" si="3"/>
        <v>130</v>
      </c>
      <c r="P97" s="90">
        <f>COUNTA(Tableau6[[#This Row],[Points]],Tableau6[[#This Row],[Clt2]],Tableau6[[#This Row],[Clt4]],Tableau6[[#This Row],[Clt6]])</f>
        <v>3</v>
      </c>
    </row>
    <row r="98" spans="1:16" x14ac:dyDescent="0.35">
      <c r="A98" s="91">
        <f t="shared" si="2"/>
        <v>94</v>
      </c>
      <c r="B98" s="37" t="s">
        <v>4750</v>
      </c>
      <c r="C98" s="37" t="s">
        <v>1850</v>
      </c>
      <c r="D98" s="37" t="s">
        <v>4751</v>
      </c>
      <c r="E98" s="37" t="s">
        <v>4299</v>
      </c>
      <c r="F98" s="52" t="s">
        <v>2956</v>
      </c>
      <c r="G98" s="92">
        <f>IF(ISBLANK(Tableau6[[#This Row],[Points]]),"",RANK(Tableau6[[#This Row],[Points]],H:H))</f>
        <v>76</v>
      </c>
      <c r="H98" s="37">
        <v>109</v>
      </c>
      <c r="I98" s="40"/>
      <c r="J98" s="88">
        <f>IF(ISBLANK(I98),,VLOOKUP(I98,Classement_points[],2,FALSE)*Paramètres!$M$4)</f>
        <v>0</v>
      </c>
      <c r="K98" s="41">
        <v>82</v>
      </c>
      <c r="L98" s="88">
        <f>IF(ISBLANK(K98),,VLOOKUP(K98,Classement_points[],2,FALSE)*Paramètres!$M$5)</f>
        <v>20</v>
      </c>
      <c r="M98" s="42"/>
      <c r="N98" s="88">
        <f>IF(ISBLANK(M98),,VLOOKUP(M98,Classement_points[],2,FALSE)*Paramètres!$M$6)</f>
        <v>0</v>
      </c>
      <c r="O98" s="89">
        <f t="shared" si="3"/>
        <v>129</v>
      </c>
      <c r="P98" s="90">
        <f>COUNTA(Tableau6[[#This Row],[Points]],Tableau6[[#This Row],[Clt2]],Tableau6[[#This Row],[Clt4]],Tableau6[[#This Row],[Clt6]])</f>
        <v>2</v>
      </c>
    </row>
    <row r="99" spans="1:16" x14ac:dyDescent="0.35">
      <c r="A99" s="91">
        <f t="shared" si="2"/>
        <v>94</v>
      </c>
      <c r="B99" s="54" t="s">
        <v>1099</v>
      </c>
      <c r="C99" s="54" t="s">
        <v>105</v>
      </c>
      <c r="D99" s="54" t="s">
        <v>1100</v>
      </c>
      <c r="E99" s="54" t="s">
        <v>16</v>
      </c>
      <c r="F99" s="54" t="s">
        <v>714</v>
      </c>
      <c r="G99" s="92">
        <f>IF(ISBLANK(Tableau6[[#This Row],[Points]]),"",RANK(Tableau6[[#This Row],[Points]],H:H))</f>
        <v>111</v>
      </c>
      <c r="H99" s="37">
        <v>94</v>
      </c>
      <c r="I99" s="40">
        <v>100</v>
      </c>
      <c r="J99" s="88">
        <f>IF(ISBLANK(I99),,VLOOKUP(I99,Classement_points[],2,FALSE)*Paramètres!$M$4)</f>
        <v>15</v>
      </c>
      <c r="K99" s="41">
        <v>121</v>
      </c>
      <c r="L99" s="88">
        <f>IF(ISBLANK(K99),,VLOOKUP(K99,Classement_points[],2,FALSE)*Paramètres!$M$5)</f>
        <v>20</v>
      </c>
      <c r="M99" s="42"/>
      <c r="N99" s="88">
        <f>IF(ISBLANK(M99),,VLOOKUP(M99,Classement_points[],2,FALSE)*Paramètres!$M$6)</f>
        <v>0</v>
      </c>
      <c r="O99" s="89">
        <f t="shared" si="3"/>
        <v>129</v>
      </c>
      <c r="P99" s="90">
        <f>COUNTA(Tableau6[[#This Row],[Points]],Tableau6[[#This Row],[Clt2]],Tableau6[[#This Row],[Clt4]],Tableau6[[#This Row],[Clt6]])</f>
        <v>3</v>
      </c>
    </row>
    <row r="100" spans="1:16" x14ac:dyDescent="0.35">
      <c r="A100" s="91">
        <f t="shared" si="2"/>
        <v>94</v>
      </c>
      <c r="B100" s="37" t="s">
        <v>2334</v>
      </c>
      <c r="C100" s="37" t="s">
        <v>2335</v>
      </c>
      <c r="D100" s="37" t="s">
        <v>2336</v>
      </c>
      <c r="E100" s="52" t="s">
        <v>678</v>
      </c>
      <c r="F100" s="52" t="s">
        <v>648</v>
      </c>
      <c r="G100" s="92">
        <f>IF(ISBLANK(Tableau6[[#This Row],[Points]]),"",RANK(Tableau6[[#This Row],[Points]],H:H))</f>
        <v>111</v>
      </c>
      <c r="H100" s="37">
        <v>94</v>
      </c>
      <c r="I100" s="40">
        <v>101</v>
      </c>
      <c r="J100" s="88">
        <f>IF(ISBLANK(I100),,VLOOKUP(I100,Classement_points[],2,FALSE)*Paramètres!$M$4)</f>
        <v>15</v>
      </c>
      <c r="K100" s="41">
        <v>114</v>
      </c>
      <c r="L100" s="88">
        <f>IF(ISBLANK(K100),,VLOOKUP(K100,Classement_points[],2,FALSE)*Paramètres!$M$5)</f>
        <v>20</v>
      </c>
      <c r="M100" s="42"/>
      <c r="N100" s="88">
        <f>IF(ISBLANK(M100),,VLOOKUP(M100,Classement_points[],2,FALSE)*Paramètres!$M$6)</f>
        <v>0</v>
      </c>
      <c r="O100" s="89">
        <f t="shared" si="3"/>
        <v>129</v>
      </c>
      <c r="P100" s="90">
        <f>COUNTA(Tableau6[[#This Row],[Points]],Tableau6[[#This Row],[Clt2]],Tableau6[[#This Row],[Clt4]],Tableau6[[#This Row],[Clt6]])</f>
        <v>3</v>
      </c>
    </row>
    <row r="101" spans="1:16" x14ac:dyDescent="0.35">
      <c r="A101" s="91">
        <f t="shared" si="2"/>
        <v>94</v>
      </c>
      <c r="B101" s="37" t="s">
        <v>2438</v>
      </c>
      <c r="C101" s="37" t="s">
        <v>833</v>
      </c>
      <c r="D101" s="37" t="s">
        <v>2439</v>
      </c>
      <c r="E101" s="52" t="s">
        <v>647</v>
      </c>
      <c r="F101" s="52" t="s">
        <v>648</v>
      </c>
      <c r="G101" s="92">
        <f>IF(ISBLANK(Tableau6[[#This Row],[Points]]),"",RANK(Tableau6[[#This Row],[Points]],H:H))</f>
        <v>111</v>
      </c>
      <c r="H101" s="37">
        <v>94</v>
      </c>
      <c r="I101" s="40">
        <v>81</v>
      </c>
      <c r="J101" s="88">
        <f>IF(ISBLANK(I101),,VLOOKUP(I101,Classement_points[],2,FALSE)*Paramètres!$M$4)</f>
        <v>15</v>
      </c>
      <c r="K101" s="41">
        <v>129</v>
      </c>
      <c r="L101" s="88">
        <f>IF(ISBLANK(K101),,VLOOKUP(K101,Classement_points[],2,FALSE)*Paramètres!$M$5)</f>
        <v>20</v>
      </c>
      <c r="M101" s="42"/>
      <c r="N101" s="88">
        <f>IF(ISBLANK(M101),,VLOOKUP(M101,Classement_points[],2,FALSE)*Paramètres!$M$6)</f>
        <v>0</v>
      </c>
      <c r="O101" s="89">
        <f t="shared" si="3"/>
        <v>129</v>
      </c>
      <c r="P101" s="90">
        <f>COUNTA(Tableau6[[#This Row],[Points]],Tableau6[[#This Row],[Clt2]],Tableau6[[#This Row],[Clt4]],Tableau6[[#This Row],[Clt6]])</f>
        <v>3</v>
      </c>
    </row>
    <row r="102" spans="1:16" x14ac:dyDescent="0.35">
      <c r="A102" s="91">
        <f t="shared" si="2"/>
        <v>94</v>
      </c>
      <c r="B102" s="37" t="s">
        <v>2482</v>
      </c>
      <c r="C102" s="37" t="s">
        <v>2483</v>
      </c>
      <c r="D102" s="37" t="s">
        <v>2484</v>
      </c>
      <c r="E102" s="37" t="s">
        <v>679</v>
      </c>
      <c r="F102" s="52" t="s">
        <v>648</v>
      </c>
      <c r="G102" s="92">
        <f>IF(ISBLANK(Tableau6[[#This Row],[Points]]),"",RANK(Tableau6[[#This Row],[Points]],H:H))</f>
        <v>65</v>
      </c>
      <c r="H102" s="37">
        <v>114</v>
      </c>
      <c r="I102" s="40"/>
      <c r="J102" s="88">
        <f>IF(ISBLANK(I102),,VLOOKUP(I102,Classement_points[],2,FALSE)*Paramètres!$M$4)</f>
        <v>0</v>
      </c>
      <c r="K102" s="41"/>
      <c r="L102" s="88">
        <f>IF(ISBLANK(K102),,VLOOKUP(K102,Classement_points[],2,FALSE)*Paramètres!$M$5)</f>
        <v>0</v>
      </c>
      <c r="M102" s="42">
        <v>63</v>
      </c>
      <c r="N102" s="88">
        <f>IF(ISBLANK(M102),,VLOOKUP(M102,Classement_points[],2,FALSE)*Paramètres!$M$6)</f>
        <v>15</v>
      </c>
      <c r="O102" s="89">
        <f t="shared" si="3"/>
        <v>129</v>
      </c>
      <c r="P102" s="90">
        <f>COUNTA(Tableau6[[#This Row],[Points]],Tableau6[[#This Row],[Clt2]],Tableau6[[#This Row],[Clt4]],Tableau6[[#This Row],[Clt6]])</f>
        <v>2</v>
      </c>
    </row>
    <row r="103" spans="1:16" x14ac:dyDescent="0.35">
      <c r="A103" s="91">
        <f t="shared" si="2"/>
        <v>99</v>
      </c>
      <c r="B103" s="54" t="s">
        <v>1126</v>
      </c>
      <c r="C103" s="54" t="s">
        <v>1127</v>
      </c>
      <c r="D103" s="54" t="s">
        <v>1128</v>
      </c>
      <c r="E103" s="54" t="s">
        <v>16</v>
      </c>
      <c r="F103" s="54" t="s">
        <v>714</v>
      </c>
      <c r="G103" s="92">
        <f>IF(ISBLANK(Tableau6[[#This Row],[Points]]),"",RANK(Tableau6[[#This Row],[Points]],H:H))</f>
        <v>117</v>
      </c>
      <c r="H103" s="37">
        <v>92</v>
      </c>
      <c r="I103" s="40">
        <v>87</v>
      </c>
      <c r="J103" s="88">
        <f>IF(ISBLANK(I103),,VLOOKUP(I103,Classement_points[],2,FALSE)*Paramètres!$M$4)</f>
        <v>15</v>
      </c>
      <c r="K103" s="41">
        <v>86</v>
      </c>
      <c r="L103" s="88">
        <f>IF(ISBLANK(K103),,VLOOKUP(K103,Classement_points[],2,FALSE)*Paramètres!$M$5)</f>
        <v>20</v>
      </c>
      <c r="M103" s="42"/>
      <c r="N103" s="88">
        <f>IF(ISBLANK(M103),,VLOOKUP(M103,Classement_points[],2,FALSE)*Paramètres!$M$6)</f>
        <v>0</v>
      </c>
      <c r="O103" s="89">
        <f t="shared" si="3"/>
        <v>127</v>
      </c>
      <c r="P103" s="90">
        <f>COUNTA(Tableau6[[#This Row],[Points]],Tableau6[[#This Row],[Clt2]],Tableau6[[#This Row],[Clt4]],Tableau6[[#This Row],[Clt6]])</f>
        <v>3</v>
      </c>
    </row>
    <row r="104" spans="1:16" x14ac:dyDescent="0.35">
      <c r="A104" s="91">
        <f t="shared" si="2"/>
        <v>99</v>
      </c>
      <c r="B104" s="37" t="s">
        <v>4670</v>
      </c>
      <c r="C104" s="37" t="s">
        <v>1127</v>
      </c>
      <c r="D104" s="37" t="s">
        <v>4671</v>
      </c>
      <c r="E104" s="37" t="s">
        <v>4017</v>
      </c>
      <c r="F104" s="52" t="s">
        <v>2956</v>
      </c>
      <c r="G104" s="92">
        <f>IF(ISBLANK(Tableau6[[#This Row],[Points]]),"",RANK(Tableau6[[#This Row],[Points]],H:H))</f>
        <v>117</v>
      </c>
      <c r="H104" s="37">
        <v>92</v>
      </c>
      <c r="I104" s="40"/>
      <c r="J104" s="88">
        <f>IF(ISBLANK(I104),,VLOOKUP(I104,Classement_points[],2,FALSE)*Paramètres!$M$4)</f>
        <v>0</v>
      </c>
      <c r="K104" s="41">
        <v>122</v>
      </c>
      <c r="L104" s="88">
        <f>IF(ISBLANK(K104),,VLOOKUP(K104,Classement_points[],2,FALSE)*Paramètres!$M$5)</f>
        <v>20</v>
      </c>
      <c r="M104" s="42">
        <v>66</v>
      </c>
      <c r="N104" s="88">
        <f>IF(ISBLANK(M104),,VLOOKUP(M104,Classement_points[],2,FALSE)*Paramètres!$M$6)</f>
        <v>15</v>
      </c>
      <c r="O104" s="89">
        <f t="shared" si="3"/>
        <v>127</v>
      </c>
      <c r="P104" s="90">
        <f>COUNTA(Tableau6[[#This Row],[Points]],Tableau6[[#This Row],[Clt2]],Tableau6[[#This Row],[Clt4]],Tableau6[[#This Row],[Clt6]])</f>
        <v>3</v>
      </c>
    </row>
    <row r="105" spans="1:16" x14ac:dyDescent="0.35">
      <c r="A105" s="91">
        <f t="shared" si="2"/>
        <v>101</v>
      </c>
      <c r="B105" s="37" t="s">
        <v>3739</v>
      </c>
      <c r="C105" s="37" t="s">
        <v>3740</v>
      </c>
      <c r="D105" s="37" t="s">
        <v>3741</v>
      </c>
      <c r="E105" s="37" t="s">
        <v>2912</v>
      </c>
      <c r="F105" s="52" t="s">
        <v>2957</v>
      </c>
      <c r="G105" s="92">
        <f>IF(ISBLANK(Tableau6[[#This Row],[Points]]),"",RANK(Tableau6[[#This Row],[Points]],H:H))</f>
        <v>121</v>
      </c>
      <c r="H105" s="37">
        <v>91</v>
      </c>
      <c r="I105" s="40">
        <v>110</v>
      </c>
      <c r="J105" s="88">
        <f>IF(ISBLANK(I105),,VLOOKUP(I105,Classement_points[],2,FALSE)*Paramètres!$M$4)</f>
        <v>15</v>
      </c>
      <c r="K105" s="41">
        <v>116</v>
      </c>
      <c r="L105" s="88">
        <f>IF(ISBLANK(K105),,VLOOKUP(K105,Classement_points[],2,FALSE)*Paramètres!$M$5)</f>
        <v>20</v>
      </c>
      <c r="M105" s="42"/>
      <c r="N105" s="88">
        <f>IF(ISBLANK(M105),,VLOOKUP(M105,Classement_points[],2,FALSE)*Paramètres!$M$6)</f>
        <v>0</v>
      </c>
      <c r="O105" s="89">
        <f t="shared" si="3"/>
        <v>126</v>
      </c>
      <c r="P105" s="90">
        <f>COUNTA(Tableau6[[#This Row],[Points]],Tableau6[[#This Row],[Clt2]],Tableau6[[#This Row],[Clt4]],Tableau6[[#This Row],[Clt6]])</f>
        <v>3</v>
      </c>
    </row>
    <row r="106" spans="1:16" x14ac:dyDescent="0.35">
      <c r="A106" s="91">
        <f t="shared" si="2"/>
        <v>101</v>
      </c>
      <c r="B106" s="37" t="s">
        <v>4773</v>
      </c>
      <c r="C106" s="37" t="s">
        <v>1779</v>
      </c>
      <c r="D106" s="37" t="s">
        <v>4774</v>
      </c>
      <c r="E106" s="37" t="s">
        <v>4046</v>
      </c>
      <c r="F106" s="52" t="s">
        <v>2956</v>
      </c>
      <c r="G106" s="92">
        <f>IF(ISBLANK(Tableau6[[#This Row],[Points]]),"",RANK(Tableau6[[#This Row],[Points]],H:H))</f>
        <v>121</v>
      </c>
      <c r="H106" s="37">
        <v>91</v>
      </c>
      <c r="I106" s="40"/>
      <c r="J106" s="88">
        <f>IF(ISBLANK(I106),,VLOOKUP(I106,Classement_points[],2,FALSE)*Paramètres!$M$4)</f>
        <v>0</v>
      </c>
      <c r="K106" s="41">
        <v>101</v>
      </c>
      <c r="L106" s="88">
        <f>IF(ISBLANK(K106),,VLOOKUP(K106,Classement_points[],2,FALSE)*Paramètres!$M$5)</f>
        <v>20</v>
      </c>
      <c r="M106" s="42">
        <v>61</v>
      </c>
      <c r="N106" s="88">
        <f>IF(ISBLANK(M106),,VLOOKUP(M106,Classement_points[],2,FALSE)*Paramètres!$M$6)</f>
        <v>15</v>
      </c>
      <c r="O106" s="89">
        <f t="shared" si="3"/>
        <v>126</v>
      </c>
      <c r="P106" s="90">
        <f>COUNTA(Tableau6[[#This Row],[Points]],Tableau6[[#This Row],[Clt2]],Tableau6[[#This Row],[Clt4]],Tableau6[[#This Row],[Clt6]])</f>
        <v>3</v>
      </c>
    </row>
    <row r="107" spans="1:16" x14ac:dyDescent="0.35">
      <c r="A107" s="91">
        <f t="shared" si="2"/>
        <v>103</v>
      </c>
      <c r="B107" s="37" t="s">
        <v>4630</v>
      </c>
      <c r="C107" s="37" t="s">
        <v>3193</v>
      </c>
      <c r="D107" s="37" t="s">
        <v>4631</v>
      </c>
      <c r="E107" s="37" t="s">
        <v>4103</v>
      </c>
      <c r="F107" s="52" t="s">
        <v>2956</v>
      </c>
      <c r="G107" s="92">
        <f>IF(ISBLANK(Tableau6[[#This Row],[Points]]),"",RANK(Tableau6[[#This Row],[Points]],H:H))</f>
        <v>128</v>
      </c>
      <c r="H107" s="37">
        <v>89</v>
      </c>
      <c r="I107" s="40">
        <v>60</v>
      </c>
      <c r="J107" s="88">
        <f>IF(ISBLANK(I107),,VLOOKUP(I107,Classement_points[],2,FALSE)*Paramètres!$M$4)</f>
        <v>15</v>
      </c>
      <c r="K107" s="41">
        <v>102</v>
      </c>
      <c r="L107" s="88">
        <f>IF(ISBLANK(K107),,VLOOKUP(K107,Classement_points[],2,FALSE)*Paramètres!$M$5)</f>
        <v>20</v>
      </c>
      <c r="M107" s="42"/>
      <c r="N107" s="88">
        <f>IF(ISBLANK(M107),,VLOOKUP(M107,Classement_points[],2,FALSE)*Paramètres!$M$6)</f>
        <v>0</v>
      </c>
      <c r="O107" s="89">
        <f t="shared" si="3"/>
        <v>124</v>
      </c>
      <c r="P107" s="90">
        <f>COUNTA(Tableau6[[#This Row],[Points]],Tableau6[[#This Row],[Clt2]],Tableau6[[#This Row],[Clt4]],Tableau6[[#This Row],[Clt6]])</f>
        <v>3</v>
      </c>
    </row>
    <row r="108" spans="1:16" x14ac:dyDescent="0.35">
      <c r="A108" s="91">
        <f t="shared" si="2"/>
        <v>103</v>
      </c>
      <c r="B108" s="37" t="s">
        <v>4666</v>
      </c>
      <c r="C108" s="37" t="s">
        <v>1175</v>
      </c>
      <c r="D108" s="37" t="s">
        <v>4667</v>
      </c>
      <c r="E108" s="37" t="s">
        <v>3963</v>
      </c>
      <c r="F108" s="52" t="s">
        <v>2956</v>
      </c>
      <c r="G108" s="92">
        <f>IF(ISBLANK(Tableau6[[#This Row],[Points]]),"",RANK(Tableau6[[#This Row],[Points]],H:H))</f>
        <v>128</v>
      </c>
      <c r="H108" s="37">
        <v>89</v>
      </c>
      <c r="I108" s="40">
        <v>41</v>
      </c>
      <c r="J108" s="88">
        <f>IF(ISBLANK(I108),,VLOOKUP(I108,Classement_points[],2,FALSE)*Paramètres!$M$4)</f>
        <v>15</v>
      </c>
      <c r="K108" s="41">
        <v>74</v>
      </c>
      <c r="L108" s="88">
        <f>IF(ISBLANK(K108),,VLOOKUP(K108,Classement_points[],2,FALSE)*Paramètres!$M$5)</f>
        <v>20</v>
      </c>
      <c r="M108" s="42"/>
      <c r="N108" s="88">
        <f>IF(ISBLANK(M108),,VLOOKUP(M108,Classement_points[],2,FALSE)*Paramètres!$M$6)</f>
        <v>0</v>
      </c>
      <c r="O108" s="89">
        <f t="shared" si="3"/>
        <v>124</v>
      </c>
      <c r="P108" s="90">
        <f>COUNTA(Tableau6[[#This Row],[Points]],Tableau6[[#This Row],[Clt2]],Tableau6[[#This Row],[Clt4]],Tableau6[[#This Row],[Clt6]])</f>
        <v>3</v>
      </c>
    </row>
    <row r="109" spans="1:16" x14ac:dyDescent="0.35">
      <c r="A109" s="91">
        <f t="shared" si="2"/>
        <v>103</v>
      </c>
      <c r="B109" s="54" t="s">
        <v>605</v>
      </c>
      <c r="C109" s="54" t="s">
        <v>274</v>
      </c>
      <c r="D109" s="54" t="s">
        <v>275</v>
      </c>
      <c r="E109" s="54" t="s">
        <v>28</v>
      </c>
      <c r="F109" s="54" t="s">
        <v>714</v>
      </c>
      <c r="G109" s="92">
        <f>IF(ISBLANK(Tableau6[[#This Row],[Points]]),"",RANK(Tableau6[[#This Row],[Points]],H:H))</f>
        <v>128</v>
      </c>
      <c r="H109" s="37">
        <v>89</v>
      </c>
      <c r="I109" s="40"/>
      <c r="J109" s="88">
        <f>IF(ISBLANK(I109),,VLOOKUP(I109,Classement_points[],2,FALSE)*Paramètres!$M$4)</f>
        <v>0</v>
      </c>
      <c r="K109" s="41">
        <v>133</v>
      </c>
      <c r="L109" s="88">
        <f>IF(ISBLANK(K109),,VLOOKUP(K109,Classement_points[],2,FALSE)*Paramètres!$M$5)</f>
        <v>20</v>
      </c>
      <c r="M109" s="42">
        <v>70</v>
      </c>
      <c r="N109" s="88">
        <f>IF(ISBLANK(M109),,VLOOKUP(M109,Classement_points[],2,FALSE)*Paramètres!$M$6)</f>
        <v>15</v>
      </c>
      <c r="O109" s="89">
        <f t="shared" si="3"/>
        <v>124</v>
      </c>
      <c r="P109" s="90">
        <f>COUNTA(Tableau6[[#This Row],[Points]],Tableau6[[#This Row],[Clt2]],Tableau6[[#This Row],[Clt4]],Tableau6[[#This Row],[Clt6]])</f>
        <v>3</v>
      </c>
    </row>
    <row r="110" spans="1:16" x14ac:dyDescent="0.35">
      <c r="A110" s="91">
        <f t="shared" si="2"/>
        <v>106</v>
      </c>
      <c r="B110" s="54" t="s">
        <v>1104</v>
      </c>
      <c r="C110" s="54" t="s">
        <v>215</v>
      </c>
      <c r="D110" s="54" t="s">
        <v>216</v>
      </c>
      <c r="E110" s="54" t="s">
        <v>39</v>
      </c>
      <c r="F110" s="54" t="s">
        <v>714</v>
      </c>
      <c r="G110" s="92">
        <f>IF(ISBLANK(Tableau6[[#This Row],[Points]]),"",RANK(Tableau6[[#This Row],[Points]],H:H))</f>
        <v>78</v>
      </c>
      <c r="H110" s="37">
        <v>108</v>
      </c>
      <c r="I110" s="40">
        <v>112</v>
      </c>
      <c r="J110" s="88">
        <f>IF(ISBLANK(I110),,VLOOKUP(I110,Classement_points[],2,FALSE)*Paramètres!$M$4)</f>
        <v>15</v>
      </c>
      <c r="K110" s="41"/>
      <c r="L110" s="88">
        <f>IF(ISBLANK(K110),,VLOOKUP(K110,Classement_points[],2,FALSE)*Paramètres!$M$5)</f>
        <v>0</v>
      </c>
      <c r="M110" s="42"/>
      <c r="N110" s="88">
        <f>IF(ISBLANK(M110),,VLOOKUP(M110,Classement_points[],2,FALSE)*Paramètres!$M$6)</f>
        <v>0</v>
      </c>
      <c r="O110" s="89">
        <f t="shared" si="3"/>
        <v>123</v>
      </c>
      <c r="P110" s="90">
        <f>COUNTA(Tableau6[[#This Row],[Points]],Tableau6[[#This Row],[Clt2]],Tableau6[[#This Row],[Clt4]],Tableau6[[#This Row],[Clt6]])</f>
        <v>2</v>
      </c>
    </row>
    <row r="111" spans="1:16" x14ac:dyDescent="0.35">
      <c r="A111" s="91">
        <f t="shared" si="2"/>
        <v>106</v>
      </c>
      <c r="B111" s="37" t="s">
        <v>4787</v>
      </c>
      <c r="C111" s="37" t="s">
        <v>54</v>
      </c>
      <c r="D111" s="37" t="s">
        <v>4788</v>
      </c>
      <c r="E111" s="37" t="s">
        <v>3956</v>
      </c>
      <c r="F111" s="52" t="s">
        <v>2956</v>
      </c>
      <c r="G111" s="92">
        <f>IF(ISBLANK(Tableau6[[#This Row],[Points]]),"",RANK(Tableau6[[#This Row],[Points]],H:H))</f>
        <v>78</v>
      </c>
      <c r="H111" s="37">
        <v>108</v>
      </c>
      <c r="I111" s="40">
        <v>95</v>
      </c>
      <c r="J111" s="88">
        <f>IF(ISBLANK(I111),,VLOOKUP(I111,Classement_points[],2,FALSE)*Paramètres!$M$4)</f>
        <v>15</v>
      </c>
      <c r="K111" s="41"/>
      <c r="L111" s="88">
        <f>IF(ISBLANK(K111),,VLOOKUP(K111,Classement_points[],2,FALSE)*Paramètres!$M$5)</f>
        <v>0</v>
      </c>
      <c r="M111" s="42"/>
      <c r="N111" s="88">
        <f>IF(ISBLANK(M111),,VLOOKUP(M111,Classement_points[],2,FALSE)*Paramètres!$M$6)</f>
        <v>0</v>
      </c>
      <c r="O111" s="89">
        <f t="shared" si="3"/>
        <v>123</v>
      </c>
      <c r="P111" s="90">
        <f>COUNTA(Tableau6[[#This Row],[Points]],Tableau6[[#This Row],[Clt2]],Tableau6[[#This Row],[Clt4]],Tableau6[[#This Row],[Clt6]])</f>
        <v>2</v>
      </c>
    </row>
    <row r="112" spans="1:16" x14ac:dyDescent="0.35">
      <c r="A112" s="91">
        <f t="shared" si="2"/>
        <v>108</v>
      </c>
      <c r="B112" s="37" t="s">
        <v>4702</v>
      </c>
      <c r="C112" s="37" t="s">
        <v>1612</v>
      </c>
      <c r="D112" s="37" t="s">
        <v>4703</v>
      </c>
      <c r="E112" s="37" t="s">
        <v>4020</v>
      </c>
      <c r="F112" s="52" t="s">
        <v>2956</v>
      </c>
      <c r="G112" s="92">
        <f>IF(ISBLANK(Tableau6[[#This Row],[Points]]),"",RANK(Tableau6[[#This Row],[Points]],H:H))</f>
        <v>136</v>
      </c>
      <c r="H112" s="37">
        <v>87</v>
      </c>
      <c r="I112" s="40">
        <v>103</v>
      </c>
      <c r="J112" s="88">
        <f>IF(ISBLANK(I112),,VLOOKUP(I112,Classement_points[],2,FALSE)*Paramètres!$M$4)</f>
        <v>15</v>
      </c>
      <c r="K112" s="41">
        <v>112</v>
      </c>
      <c r="L112" s="88">
        <f>IF(ISBLANK(K112),,VLOOKUP(K112,Classement_points[],2,FALSE)*Paramètres!$M$5)</f>
        <v>20</v>
      </c>
      <c r="M112" s="42"/>
      <c r="N112" s="88">
        <f>IF(ISBLANK(M112),,VLOOKUP(M112,Classement_points[],2,FALSE)*Paramètres!$M$6)</f>
        <v>0</v>
      </c>
      <c r="O112" s="89">
        <f t="shared" si="3"/>
        <v>122</v>
      </c>
      <c r="P112" s="90">
        <f>COUNTA(Tableau6[[#This Row],[Points]],Tableau6[[#This Row],[Clt2]],Tableau6[[#This Row],[Clt4]],Tableau6[[#This Row],[Clt6]])</f>
        <v>3</v>
      </c>
    </row>
    <row r="113" spans="1:16" x14ac:dyDescent="0.35">
      <c r="A113" s="91">
        <f t="shared" si="2"/>
        <v>109</v>
      </c>
      <c r="B113" s="37" t="s">
        <v>2313</v>
      </c>
      <c r="C113" s="37" t="s">
        <v>248</v>
      </c>
      <c r="D113" s="37" t="s">
        <v>416</v>
      </c>
      <c r="E113" s="52" t="s">
        <v>678</v>
      </c>
      <c r="F113" s="52" t="s">
        <v>648</v>
      </c>
      <c r="G113" s="92">
        <f>IF(ISBLANK(Tableau6[[#This Row],[Points]]),"",RANK(Tableau6[[#This Row],[Points]],H:H))</f>
        <v>184</v>
      </c>
      <c r="H113" s="37">
        <v>64</v>
      </c>
      <c r="I113" s="40">
        <v>65</v>
      </c>
      <c r="J113" s="88">
        <f>IF(ISBLANK(I113),,VLOOKUP(I113,Classement_points[],2,FALSE)*Paramètres!$M$4)</f>
        <v>15</v>
      </c>
      <c r="K113" s="41">
        <v>61</v>
      </c>
      <c r="L113" s="88">
        <f>IF(ISBLANK(K113),,VLOOKUP(K113,Classement_points[],2,FALSE)*Paramètres!$M$5)</f>
        <v>20</v>
      </c>
      <c r="M113" s="42">
        <v>29</v>
      </c>
      <c r="N113" s="88">
        <f>IF(ISBLANK(M113),,VLOOKUP(M113,Classement_points[],2,FALSE)*Paramètres!$M$6)</f>
        <v>22.5</v>
      </c>
      <c r="O113" s="89">
        <f t="shared" si="3"/>
        <v>121.5</v>
      </c>
      <c r="P113" s="90">
        <f>COUNTA(Tableau6[[#This Row],[Points]],Tableau6[[#This Row],[Clt2]],Tableau6[[#This Row],[Clt4]],Tableau6[[#This Row],[Clt6]])</f>
        <v>4</v>
      </c>
    </row>
    <row r="114" spans="1:16" x14ac:dyDescent="0.35">
      <c r="A114" s="91">
        <f t="shared" si="2"/>
        <v>110</v>
      </c>
      <c r="B114" s="37" t="s">
        <v>4622</v>
      </c>
      <c r="C114" s="37" t="s">
        <v>4044</v>
      </c>
      <c r="D114" s="37" t="s">
        <v>4623</v>
      </c>
      <c r="E114" s="37" t="s">
        <v>3989</v>
      </c>
      <c r="F114" s="52" t="s">
        <v>2956</v>
      </c>
      <c r="G114" s="92">
        <f>IF(ISBLANK(Tableau6[[#This Row],[Points]]),"",RANK(Tableau6[[#This Row],[Points]],H:H))</f>
        <v>53</v>
      </c>
      <c r="H114" s="37">
        <v>119</v>
      </c>
      <c r="I114" s="40"/>
      <c r="J114" s="88">
        <f>IF(ISBLANK(I114),,VLOOKUP(I114,Classement_points[],2,FALSE)*Paramètres!$M$4)</f>
        <v>0</v>
      </c>
      <c r="K114" s="41"/>
      <c r="L114" s="88">
        <f>IF(ISBLANK(K114),,VLOOKUP(K114,Classement_points[],2,FALSE)*Paramètres!$M$5)</f>
        <v>0</v>
      </c>
      <c r="M114" s="42"/>
      <c r="N114" s="88">
        <f>IF(ISBLANK(M114),,VLOOKUP(M114,Classement_points[],2,FALSE)*Paramètres!$M$6)</f>
        <v>0</v>
      </c>
      <c r="O114" s="89">
        <f t="shared" si="3"/>
        <v>119</v>
      </c>
      <c r="P114" s="90">
        <f>COUNTA(Tableau6[[#This Row],[Points]],Tableau6[[#This Row],[Clt2]],Tableau6[[#This Row],[Clt4]],Tableau6[[#This Row],[Clt6]])</f>
        <v>1</v>
      </c>
    </row>
    <row r="115" spans="1:16" x14ac:dyDescent="0.35">
      <c r="A115" s="91">
        <f t="shared" si="2"/>
        <v>111</v>
      </c>
      <c r="B115" s="37" t="s">
        <v>2272</v>
      </c>
      <c r="C115" s="37" t="s">
        <v>73</v>
      </c>
      <c r="D115" s="37" t="s">
        <v>2273</v>
      </c>
      <c r="E115" s="52" t="s">
        <v>652</v>
      </c>
      <c r="F115" s="52" t="s">
        <v>648</v>
      </c>
      <c r="G115" s="92">
        <f>IF(ISBLANK(Tableau6[[#This Row],[Points]]),"",RANK(Tableau6[[#This Row],[Points]],H:H))</f>
        <v>55</v>
      </c>
      <c r="H115" s="37">
        <v>118</v>
      </c>
      <c r="I115" s="40">
        <v>0</v>
      </c>
      <c r="J115" s="88">
        <f>IF(ISBLANK(I115),,VLOOKUP(I115,Classement_points[],2,FALSE)*Paramètres!$M$4)</f>
        <v>0</v>
      </c>
      <c r="K115" s="41">
        <v>0</v>
      </c>
      <c r="L115" s="88">
        <f>IF(ISBLANK(K115),,VLOOKUP(K115,Classement_points[],2,FALSE)*Paramètres!$M$5)</f>
        <v>0</v>
      </c>
      <c r="M115" s="42"/>
      <c r="N115" s="88">
        <f>IF(ISBLANK(M115),,VLOOKUP(M115,Classement_points[],2,FALSE)*Paramètres!$M$6)</f>
        <v>0</v>
      </c>
      <c r="O115" s="89">
        <f t="shared" si="3"/>
        <v>118</v>
      </c>
      <c r="P115" s="90">
        <f>COUNTA(Tableau6[[#This Row],[Points]],Tableau6[[#This Row],[Clt2]],Tableau6[[#This Row],[Clt4]],Tableau6[[#This Row],[Clt6]])</f>
        <v>3</v>
      </c>
    </row>
    <row r="116" spans="1:16" x14ac:dyDescent="0.35">
      <c r="A116" s="91">
        <f t="shared" si="2"/>
        <v>111</v>
      </c>
      <c r="B116" s="54" t="s">
        <v>1123</v>
      </c>
      <c r="C116" s="54" t="s">
        <v>608</v>
      </c>
      <c r="D116" s="54" t="s">
        <v>609</v>
      </c>
      <c r="E116" s="54" t="s">
        <v>380</v>
      </c>
      <c r="F116" s="54" t="s">
        <v>714</v>
      </c>
      <c r="G116" s="92">
        <f>IF(ISBLANK(Tableau6[[#This Row],[Points]]),"",RANK(Tableau6[[#This Row],[Points]],H:H))</f>
        <v>144</v>
      </c>
      <c r="H116" s="37">
        <v>83</v>
      </c>
      <c r="I116" s="40">
        <v>113</v>
      </c>
      <c r="J116" s="88">
        <f>IF(ISBLANK(I116),,VLOOKUP(I116,Classement_points[],2,FALSE)*Paramètres!$M$4)</f>
        <v>15</v>
      </c>
      <c r="K116" s="41">
        <v>135</v>
      </c>
      <c r="L116" s="88">
        <f>IF(ISBLANK(K116),,VLOOKUP(K116,Classement_points[],2,FALSE)*Paramètres!$M$5)</f>
        <v>20</v>
      </c>
      <c r="M116" s="42"/>
      <c r="N116" s="88">
        <f>IF(ISBLANK(M116),,VLOOKUP(M116,Classement_points[],2,FALSE)*Paramètres!$M$6)</f>
        <v>0</v>
      </c>
      <c r="O116" s="89">
        <f t="shared" si="3"/>
        <v>118</v>
      </c>
      <c r="P116" s="90">
        <f>COUNTA(Tableau6[[#This Row],[Points]],Tableau6[[#This Row],[Clt2]],Tableau6[[#This Row],[Clt4]],Tableau6[[#This Row],[Clt6]])</f>
        <v>3</v>
      </c>
    </row>
    <row r="117" spans="1:16" x14ac:dyDescent="0.35">
      <c r="A117" s="91">
        <f t="shared" si="2"/>
        <v>113</v>
      </c>
      <c r="B117" s="37" t="s">
        <v>2455</v>
      </c>
      <c r="C117" s="37" t="s">
        <v>1175</v>
      </c>
      <c r="D117" s="37" t="s">
        <v>2456</v>
      </c>
      <c r="E117" s="37" t="s">
        <v>650</v>
      </c>
      <c r="F117" s="52" t="s">
        <v>648</v>
      </c>
      <c r="G117" s="92">
        <f>IF(ISBLANK(Tableau6[[#This Row],[Points]]),"",RANK(Tableau6[[#This Row],[Points]],H:H))</f>
        <v>160</v>
      </c>
      <c r="H117" s="37">
        <v>75</v>
      </c>
      <c r="I117" s="40">
        <v>29</v>
      </c>
      <c r="J117" s="88">
        <f>IF(ISBLANK(I117),,VLOOKUP(I117,Classement_points[],2,FALSE)*Paramètres!$M$4)</f>
        <v>22.5</v>
      </c>
      <c r="K117" s="41">
        <v>85</v>
      </c>
      <c r="L117" s="88">
        <f>IF(ISBLANK(K117),,VLOOKUP(K117,Classement_points[],2,FALSE)*Paramètres!$M$5)</f>
        <v>20</v>
      </c>
      <c r="M117" s="42"/>
      <c r="N117" s="88">
        <f>IF(ISBLANK(M117),,VLOOKUP(M117,Classement_points[],2,FALSE)*Paramètres!$M$6)</f>
        <v>0</v>
      </c>
      <c r="O117" s="89">
        <f t="shared" si="3"/>
        <v>117.5</v>
      </c>
      <c r="P117" s="90">
        <f>COUNTA(Tableau6[[#This Row],[Points]],Tableau6[[#This Row],[Clt2]],Tableau6[[#This Row],[Clt4]],Tableau6[[#This Row],[Clt6]])</f>
        <v>3</v>
      </c>
    </row>
    <row r="118" spans="1:16" x14ac:dyDescent="0.35">
      <c r="A118" s="91">
        <f t="shared" si="2"/>
        <v>114</v>
      </c>
      <c r="B118" s="37" t="s">
        <v>2269</v>
      </c>
      <c r="C118" s="37" t="s">
        <v>58</v>
      </c>
      <c r="D118" s="37" t="s">
        <v>2270</v>
      </c>
      <c r="E118" s="52" t="s">
        <v>691</v>
      </c>
      <c r="F118" s="52" t="s">
        <v>648</v>
      </c>
      <c r="G118" s="92">
        <f>IF(ISBLANK(Tableau6[[#This Row],[Points]]),"",RANK(Tableau6[[#This Row],[Points]],H:H))</f>
        <v>58</v>
      </c>
      <c r="H118" s="37">
        <v>117</v>
      </c>
      <c r="I118" s="40">
        <v>0</v>
      </c>
      <c r="J118" s="88">
        <f>IF(ISBLANK(I118),,VLOOKUP(I118,Classement_points[],2,FALSE)*Paramètres!$M$4)</f>
        <v>0</v>
      </c>
      <c r="K118" s="41"/>
      <c r="L118" s="88">
        <f>IF(ISBLANK(K118),,VLOOKUP(K118,Classement_points[],2,FALSE)*Paramètres!$M$5)</f>
        <v>0</v>
      </c>
      <c r="M118" s="42"/>
      <c r="N118" s="88">
        <f>IF(ISBLANK(M118),,VLOOKUP(M118,Classement_points[],2,FALSE)*Paramètres!$M$6)</f>
        <v>0</v>
      </c>
      <c r="O118" s="89">
        <f t="shared" si="3"/>
        <v>117</v>
      </c>
      <c r="P118" s="90">
        <f>COUNTA(Tableau6[[#This Row],[Points]],Tableau6[[#This Row],[Clt2]],Tableau6[[#This Row],[Clt4]],Tableau6[[#This Row],[Clt6]])</f>
        <v>2</v>
      </c>
    </row>
    <row r="119" spans="1:16" x14ac:dyDescent="0.35">
      <c r="A119" s="91">
        <f t="shared" si="2"/>
        <v>114</v>
      </c>
      <c r="B119" s="37" t="s">
        <v>3644</v>
      </c>
      <c r="C119" s="37" t="s">
        <v>67</v>
      </c>
      <c r="D119" s="37" t="s">
        <v>3645</v>
      </c>
      <c r="E119" s="37" t="s">
        <v>2917</v>
      </c>
      <c r="F119" s="52" t="s">
        <v>2957</v>
      </c>
      <c r="G119" s="92">
        <f>IF(ISBLANK(Tableau6[[#This Row],[Points]]),"",RANK(Tableau6[[#This Row],[Points]],H:H))</f>
        <v>58</v>
      </c>
      <c r="H119" s="37">
        <v>117</v>
      </c>
      <c r="I119" s="40"/>
      <c r="J119" s="88">
        <f>IF(ISBLANK(I119),,VLOOKUP(I119,Classement_points[],2,FALSE)*Paramètres!$M$4)</f>
        <v>0</v>
      </c>
      <c r="K119" s="41"/>
      <c r="L119" s="88">
        <f>IF(ISBLANK(K119),,VLOOKUP(K119,Classement_points[],2,FALSE)*Paramètres!$M$5)</f>
        <v>0</v>
      </c>
      <c r="M119" s="42"/>
      <c r="N119" s="88">
        <f>IF(ISBLANK(M119),,VLOOKUP(M119,Classement_points[],2,FALSE)*Paramètres!$M$6)</f>
        <v>0</v>
      </c>
      <c r="O119" s="89">
        <f t="shared" si="3"/>
        <v>117</v>
      </c>
      <c r="P119" s="90">
        <f>COUNTA(Tableau6[[#This Row],[Points]],Tableau6[[#This Row],[Clt2]],Tableau6[[#This Row],[Clt4]],Tableau6[[#This Row],[Clt6]])</f>
        <v>1</v>
      </c>
    </row>
    <row r="120" spans="1:16" x14ac:dyDescent="0.35">
      <c r="A120" s="91">
        <f t="shared" si="2"/>
        <v>116</v>
      </c>
      <c r="B120" s="54" t="s">
        <v>1129</v>
      </c>
      <c r="C120" s="54" t="s">
        <v>141</v>
      </c>
      <c r="D120" s="54" t="s">
        <v>87</v>
      </c>
      <c r="E120" s="54" t="s">
        <v>380</v>
      </c>
      <c r="F120" s="54" t="s">
        <v>714</v>
      </c>
      <c r="G120" s="92">
        <f>IF(ISBLANK(Tableau6[[#This Row],[Points]]),"",RANK(Tableau6[[#This Row],[Points]],H:H))</f>
        <v>96</v>
      </c>
      <c r="H120" s="37">
        <v>100</v>
      </c>
      <c r="I120" s="40"/>
      <c r="J120" s="88">
        <f>IF(ISBLANK(I120),,VLOOKUP(I120,Classement_points[],2,FALSE)*Paramètres!$M$4)</f>
        <v>0</v>
      </c>
      <c r="K120" s="41"/>
      <c r="L120" s="88">
        <f>IF(ISBLANK(K120),,VLOOKUP(K120,Classement_points[],2,FALSE)*Paramètres!$M$5)</f>
        <v>0</v>
      </c>
      <c r="M120" s="42">
        <v>59</v>
      </c>
      <c r="N120" s="88">
        <f>IF(ISBLANK(M120),,VLOOKUP(M120,Classement_points[],2,FALSE)*Paramètres!$M$6)</f>
        <v>15</v>
      </c>
      <c r="O120" s="89">
        <f t="shared" si="3"/>
        <v>115</v>
      </c>
      <c r="P120" s="90">
        <f>COUNTA(Tableau6[[#This Row],[Points]],Tableau6[[#This Row],[Clt2]],Tableau6[[#This Row],[Clt4]],Tableau6[[#This Row],[Clt6]])</f>
        <v>2</v>
      </c>
    </row>
    <row r="121" spans="1:16" x14ac:dyDescent="0.35">
      <c r="A121" s="91">
        <f t="shared" si="2"/>
        <v>117</v>
      </c>
      <c r="B121" s="37" t="s">
        <v>3643</v>
      </c>
      <c r="C121" s="37" t="s">
        <v>2689</v>
      </c>
      <c r="D121" s="37" t="s">
        <v>1207</v>
      </c>
      <c r="E121" s="37" t="s">
        <v>2938</v>
      </c>
      <c r="F121" s="52" t="s">
        <v>2957</v>
      </c>
      <c r="G121" s="92">
        <f>IF(ISBLANK(Tableau6[[#This Row],[Points]]),"",RANK(Tableau6[[#This Row],[Points]],H:H))</f>
        <v>68</v>
      </c>
      <c r="H121" s="37">
        <v>113</v>
      </c>
      <c r="I121" s="40"/>
      <c r="J121" s="88">
        <f>IF(ISBLANK(I121),,VLOOKUP(I121,Classement_points[],2,FALSE)*Paramètres!$M$4)</f>
        <v>0</v>
      </c>
      <c r="K121" s="41"/>
      <c r="L121" s="88">
        <f>IF(ISBLANK(K121),,VLOOKUP(K121,Classement_points[],2,FALSE)*Paramètres!$M$5)</f>
        <v>0</v>
      </c>
      <c r="M121" s="42"/>
      <c r="N121" s="88">
        <f>IF(ISBLANK(M121),,VLOOKUP(M121,Classement_points[],2,FALSE)*Paramètres!$M$6)</f>
        <v>0</v>
      </c>
      <c r="O121" s="89">
        <f t="shared" si="3"/>
        <v>113</v>
      </c>
      <c r="P121" s="90">
        <f>COUNTA(Tableau6[[#This Row],[Points]],Tableau6[[#This Row],[Clt2]],Tableau6[[#This Row],[Clt4]],Tableau6[[#This Row],[Clt6]])</f>
        <v>1</v>
      </c>
    </row>
    <row r="122" spans="1:16" x14ac:dyDescent="0.35">
      <c r="A122" s="91">
        <f t="shared" si="2"/>
        <v>117</v>
      </c>
      <c r="B122" s="37" t="s">
        <v>4640</v>
      </c>
      <c r="C122" s="37" t="s">
        <v>4641</v>
      </c>
      <c r="D122" s="37" t="s">
        <v>4192</v>
      </c>
      <c r="E122" s="37" t="s">
        <v>4103</v>
      </c>
      <c r="F122" s="52" t="s">
        <v>2956</v>
      </c>
      <c r="G122" s="92">
        <f>IF(ISBLANK(Tableau6[[#This Row],[Points]]),"",RANK(Tableau6[[#This Row],[Points]],H:H))</f>
        <v>115</v>
      </c>
      <c r="H122" s="37">
        <v>93</v>
      </c>
      <c r="I122" s="40"/>
      <c r="J122" s="88">
        <f>IF(ISBLANK(I122),,VLOOKUP(I122,Classement_points[],2,FALSE)*Paramètres!$M$4)</f>
        <v>0</v>
      </c>
      <c r="K122" s="41">
        <v>109</v>
      </c>
      <c r="L122" s="88">
        <f>IF(ISBLANK(K122),,VLOOKUP(K122,Classement_points[],2,FALSE)*Paramètres!$M$5)</f>
        <v>20</v>
      </c>
      <c r="M122" s="42"/>
      <c r="N122" s="88">
        <f>IF(ISBLANK(M122),,VLOOKUP(M122,Classement_points[],2,FALSE)*Paramètres!$M$6)</f>
        <v>0</v>
      </c>
      <c r="O122" s="89">
        <f t="shared" si="3"/>
        <v>113</v>
      </c>
      <c r="P122" s="90">
        <f>COUNTA(Tableau6[[#This Row],[Points]],Tableau6[[#This Row],[Clt2]],Tableau6[[#This Row],[Clt4]],Tableau6[[#This Row],[Clt6]])</f>
        <v>2</v>
      </c>
    </row>
    <row r="123" spans="1:16" x14ac:dyDescent="0.35">
      <c r="A123" s="91">
        <f t="shared" si="2"/>
        <v>119</v>
      </c>
      <c r="B123" s="37" t="s">
        <v>2494</v>
      </c>
      <c r="C123" s="37" t="s">
        <v>2495</v>
      </c>
      <c r="D123" s="37" t="s">
        <v>2496</v>
      </c>
      <c r="E123" s="37" t="s">
        <v>691</v>
      </c>
      <c r="F123" s="52" t="s">
        <v>648</v>
      </c>
      <c r="G123" s="92">
        <f>IF(ISBLANK(Tableau6[[#This Row],[Points]]),"",RANK(Tableau6[[#This Row],[Points]],H:H))</f>
        <v>121</v>
      </c>
      <c r="H123" s="37">
        <v>91</v>
      </c>
      <c r="I123" s="40"/>
      <c r="J123" s="88">
        <f>IF(ISBLANK(I123),,VLOOKUP(I123,Classement_points[],2,FALSE)*Paramètres!$M$4)</f>
        <v>0</v>
      </c>
      <c r="K123" s="41">
        <v>130</v>
      </c>
      <c r="L123" s="88">
        <f>IF(ISBLANK(K123),,VLOOKUP(K123,Classement_points[],2,FALSE)*Paramètres!$M$5)</f>
        <v>20</v>
      </c>
      <c r="M123" s="42"/>
      <c r="N123" s="88">
        <f>IF(ISBLANK(M123),,VLOOKUP(M123,Classement_points[],2,FALSE)*Paramètres!$M$6)</f>
        <v>0</v>
      </c>
      <c r="O123" s="89">
        <f t="shared" si="3"/>
        <v>111</v>
      </c>
      <c r="P123" s="90">
        <f>COUNTA(Tableau6[[#This Row],[Points]],Tableau6[[#This Row],[Clt2]],Tableau6[[#This Row],[Clt4]],Tableau6[[#This Row],[Clt6]])</f>
        <v>2</v>
      </c>
    </row>
    <row r="124" spans="1:16" x14ac:dyDescent="0.35">
      <c r="A124" s="91">
        <f t="shared" si="2"/>
        <v>120</v>
      </c>
      <c r="B124" s="37" t="s">
        <v>4795</v>
      </c>
      <c r="C124" s="37" t="s">
        <v>800</v>
      </c>
      <c r="D124" s="37" t="s">
        <v>4796</v>
      </c>
      <c r="E124" s="37" t="s">
        <v>4299</v>
      </c>
      <c r="F124" s="52" t="s">
        <v>2956</v>
      </c>
      <c r="G124" s="92">
        <f>IF(ISBLANK(Tableau6[[#This Row],[Points]]),"",RANK(Tableau6[[#This Row],[Points]],H:H))</f>
        <v>73</v>
      </c>
      <c r="H124" s="37">
        <v>110</v>
      </c>
      <c r="I124" s="40"/>
      <c r="J124" s="88">
        <f>IF(ISBLANK(I124),,VLOOKUP(I124,Classement_points[],2,FALSE)*Paramètres!$M$4)</f>
        <v>0</v>
      </c>
      <c r="K124" s="41">
        <v>0</v>
      </c>
      <c r="L124" s="88">
        <f>IF(ISBLANK(K124),,VLOOKUP(K124,Classement_points[],2,FALSE)*Paramètres!$M$5)</f>
        <v>0</v>
      </c>
      <c r="M124" s="42"/>
      <c r="N124" s="88">
        <f>IF(ISBLANK(M124),,VLOOKUP(M124,Classement_points[],2,FALSE)*Paramètres!$M$6)</f>
        <v>0</v>
      </c>
      <c r="O124" s="89">
        <f t="shared" si="3"/>
        <v>110</v>
      </c>
      <c r="P124" s="90">
        <f>COUNTA(Tableau6[[#This Row],[Points]],Tableau6[[#This Row],[Clt2]],Tableau6[[#This Row],[Clt4]],Tableau6[[#This Row],[Clt6]])</f>
        <v>2</v>
      </c>
    </row>
    <row r="125" spans="1:16" x14ac:dyDescent="0.35">
      <c r="A125" s="91">
        <f t="shared" si="2"/>
        <v>121</v>
      </c>
      <c r="B125" s="37" t="s">
        <v>3658</v>
      </c>
      <c r="C125" s="37" t="s">
        <v>3659</v>
      </c>
      <c r="D125" s="37" t="s">
        <v>3660</v>
      </c>
      <c r="E125" s="37" t="s">
        <v>2924</v>
      </c>
      <c r="F125" s="52" t="s">
        <v>2957</v>
      </c>
      <c r="G125" s="92">
        <f>IF(ISBLANK(Tableau6[[#This Row],[Points]]),"",RANK(Tableau6[[#This Row],[Points]],H:H))</f>
        <v>76</v>
      </c>
      <c r="H125" s="37">
        <v>109</v>
      </c>
      <c r="I125" s="40"/>
      <c r="J125" s="88">
        <f>IF(ISBLANK(I125),,VLOOKUP(I125,Classement_points[],2,FALSE)*Paramètres!$M$4)</f>
        <v>0</v>
      </c>
      <c r="K125" s="41"/>
      <c r="L125" s="88">
        <f>IF(ISBLANK(K125),,VLOOKUP(K125,Classement_points[],2,FALSE)*Paramètres!$M$5)</f>
        <v>0</v>
      </c>
      <c r="M125" s="42"/>
      <c r="N125" s="88">
        <f>IF(ISBLANK(M125),,VLOOKUP(M125,Classement_points[],2,FALSE)*Paramètres!$M$6)</f>
        <v>0</v>
      </c>
      <c r="O125" s="89">
        <f t="shared" si="3"/>
        <v>109</v>
      </c>
      <c r="P125" s="90">
        <f>COUNTA(Tableau6[[#This Row],[Points]],Tableau6[[#This Row],[Clt2]],Tableau6[[#This Row],[Clt4]],Tableau6[[#This Row],[Clt6]])</f>
        <v>1</v>
      </c>
    </row>
    <row r="126" spans="1:16" x14ac:dyDescent="0.35">
      <c r="A126" s="91">
        <f t="shared" si="2"/>
        <v>121</v>
      </c>
      <c r="B126" s="37" t="s">
        <v>2260</v>
      </c>
      <c r="C126" s="37" t="s">
        <v>2261</v>
      </c>
      <c r="D126" s="37" t="s">
        <v>2262</v>
      </c>
      <c r="E126" s="52" t="s">
        <v>691</v>
      </c>
      <c r="F126" s="52" t="s">
        <v>648</v>
      </c>
      <c r="G126" s="92">
        <f>IF(ISBLANK(Tableau6[[#This Row],[Points]]),"",RANK(Tableau6[[#This Row],[Points]],H:H))</f>
        <v>128</v>
      </c>
      <c r="H126" s="37">
        <v>89</v>
      </c>
      <c r="I126" s="40"/>
      <c r="J126" s="88">
        <f>IF(ISBLANK(I126),,VLOOKUP(I126,Classement_points[],2,FALSE)*Paramètres!$M$4)</f>
        <v>0</v>
      </c>
      <c r="K126" s="41">
        <v>106</v>
      </c>
      <c r="L126" s="88">
        <f>IF(ISBLANK(K126),,VLOOKUP(K126,Classement_points[],2,FALSE)*Paramètres!$M$5)</f>
        <v>20</v>
      </c>
      <c r="M126" s="42"/>
      <c r="N126" s="88">
        <f>IF(ISBLANK(M126),,VLOOKUP(M126,Classement_points[],2,FALSE)*Paramètres!$M$6)</f>
        <v>0</v>
      </c>
      <c r="O126" s="89">
        <f t="shared" si="3"/>
        <v>109</v>
      </c>
      <c r="P126" s="90">
        <f>COUNTA(Tableau6[[#This Row],[Points]],Tableau6[[#This Row],[Clt2]],Tableau6[[#This Row],[Clt4]],Tableau6[[#This Row],[Clt6]])</f>
        <v>2</v>
      </c>
    </row>
    <row r="127" spans="1:16" x14ac:dyDescent="0.35">
      <c r="A127" s="91">
        <f t="shared" si="2"/>
        <v>123</v>
      </c>
      <c r="B127" s="37" t="s">
        <v>3617</v>
      </c>
      <c r="C127" s="37" t="s">
        <v>58</v>
      </c>
      <c r="D127" s="37" t="s">
        <v>3618</v>
      </c>
      <c r="E127" s="37" t="s">
        <v>2918</v>
      </c>
      <c r="F127" s="52" t="s">
        <v>2957</v>
      </c>
      <c r="G127" s="92">
        <f>IF(ISBLANK(Tableau6[[#This Row],[Points]]),"",RANK(Tableau6[[#This Row],[Points]],H:H))</f>
        <v>81</v>
      </c>
      <c r="H127" s="37">
        <v>107</v>
      </c>
      <c r="I127" s="40"/>
      <c r="J127" s="88">
        <f>IF(ISBLANK(I127),,VLOOKUP(I127,Classement_points[],2,FALSE)*Paramètres!$M$4)</f>
        <v>0</v>
      </c>
      <c r="K127" s="41"/>
      <c r="L127" s="88">
        <f>IF(ISBLANK(K127),,VLOOKUP(K127,Classement_points[],2,FALSE)*Paramètres!$M$5)</f>
        <v>0</v>
      </c>
      <c r="M127" s="42"/>
      <c r="N127" s="88">
        <f>IF(ISBLANK(M127),,VLOOKUP(M127,Classement_points[],2,FALSE)*Paramètres!$M$6)</f>
        <v>0</v>
      </c>
      <c r="O127" s="89">
        <f t="shared" si="3"/>
        <v>107</v>
      </c>
      <c r="P127" s="90">
        <f>COUNTA(Tableau6[[#This Row],[Points]],Tableau6[[#This Row],[Clt2]],Tableau6[[#This Row],[Clt4]],Tableau6[[#This Row],[Clt6]])</f>
        <v>1</v>
      </c>
    </row>
    <row r="128" spans="1:16" x14ac:dyDescent="0.35">
      <c r="A128" s="91">
        <f t="shared" si="2"/>
        <v>123</v>
      </c>
      <c r="B128" s="37" t="s">
        <v>4723</v>
      </c>
      <c r="C128" s="37" t="s">
        <v>4391</v>
      </c>
      <c r="D128" s="37" t="s">
        <v>4724</v>
      </c>
      <c r="E128" s="37" t="s">
        <v>4020</v>
      </c>
      <c r="F128" s="52" t="s">
        <v>2956</v>
      </c>
      <c r="G128" s="92">
        <f>IF(ISBLANK(Tableau6[[#This Row],[Points]]),"",RANK(Tableau6[[#This Row],[Points]],H:H))</f>
        <v>117</v>
      </c>
      <c r="H128" s="37">
        <v>92</v>
      </c>
      <c r="I128" s="40">
        <v>93</v>
      </c>
      <c r="J128" s="88">
        <f>IF(ISBLANK(I128),,VLOOKUP(I128,Classement_points[],2,FALSE)*Paramètres!$M$4)</f>
        <v>15</v>
      </c>
      <c r="K128" s="41"/>
      <c r="L128" s="88">
        <f>IF(ISBLANK(K128),,VLOOKUP(K128,Classement_points[],2,FALSE)*Paramètres!$M$5)</f>
        <v>0</v>
      </c>
      <c r="M128" s="42"/>
      <c r="N128" s="88">
        <f>IF(ISBLANK(M128),,VLOOKUP(M128,Classement_points[],2,FALSE)*Paramètres!$M$6)</f>
        <v>0</v>
      </c>
      <c r="O128" s="89">
        <f t="shared" si="3"/>
        <v>107</v>
      </c>
      <c r="P128" s="90">
        <f>COUNTA(Tableau6[[#This Row],[Points]],Tableau6[[#This Row],[Clt2]],Tableau6[[#This Row],[Clt4]],Tableau6[[#This Row],[Clt6]])</f>
        <v>2</v>
      </c>
    </row>
    <row r="129" spans="1:16" x14ac:dyDescent="0.35">
      <c r="A129" s="91">
        <f t="shared" si="2"/>
        <v>123</v>
      </c>
      <c r="B129" s="37" t="s">
        <v>3619</v>
      </c>
      <c r="C129" s="37" t="s">
        <v>3620</v>
      </c>
      <c r="D129" s="37" t="s">
        <v>3621</v>
      </c>
      <c r="E129" s="37" t="s">
        <v>2912</v>
      </c>
      <c r="F129" s="52" t="s">
        <v>2957</v>
      </c>
      <c r="G129" s="92">
        <f>IF(ISBLANK(Tableau6[[#This Row],[Points]]),"",RANK(Tableau6[[#This Row],[Points]],H:H))</f>
        <v>166</v>
      </c>
      <c r="H129" s="37">
        <v>72</v>
      </c>
      <c r="I129" s="40">
        <v>94</v>
      </c>
      <c r="J129" s="88">
        <f>IF(ISBLANK(I129),,VLOOKUP(I129,Classement_points[],2,FALSE)*Paramètres!$M$4)</f>
        <v>15</v>
      </c>
      <c r="K129" s="41">
        <v>123</v>
      </c>
      <c r="L129" s="88">
        <f>IF(ISBLANK(K129),,VLOOKUP(K129,Classement_points[],2,FALSE)*Paramètres!$M$5)</f>
        <v>20</v>
      </c>
      <c r="M129" s="42"/>
      <c r="N129" s="88">
        <f>IF(ISBLANK(M129),,VLOOKUP(M129,Classement_points[],2,FALSE)*Paramètres!$M$6)</f>
        <v>0</v>
      </c>
      <c r="O129" s="89">
        <f t="shared" si="3"/>
        <v>107</v>
      </c>
      <c r="P129" s="90">
        <f>COUNTA(Tableau6[[#This Row],[Points]],Tableau6[[#This Row],[Clt2]],Tableau6[[#This Row],[Clt4]],Tableau6[[#This Row],[Clt6]])</f>
        <v>3</v>
      </c>
    </row>
    <row r="130" spans="1:16" x14ac:dyDescent="0.35">
      <c r="A130" s="91">
        <f t="shared" si="2"/>
        <v>123</v>
      </c>
      <c r="B130" s="37" t="s">
        <v>4791</v>
      </c>
      <c r="C130" s="37" t="s">
        <v>3193</v>
      </c>
      <c r="D130" s="37" t="s">
        <v>2065</v>
      </c>
      <c r="E130" s="37" t="s">
        <v>4017</v>
      </c>
      <c r="F130" s="52" t="s">
        <v>2956</v>
      </c>
      <c r="G130" s="92">
        <f>IF(ISBLANK(Tableau6[[#This Row],[Points]]),"",RANK(Tableau6[[#This Row],[Points]],H:H))</f>
        <v>117</v>
      </c>
      <c r="H130" s="37">
        <v>92</v>
      </c>
      <c r="I130" s="40"/>
      <c r="J130" s="88">
        <f>IF(ISBLANK(I130),,VLOOKUP(I130,Classement_points[],2,FALSE)*Paramètres!$M$4)</f>
        <v>0</v>
      </c>
      <c r="K130" s="41"/>
      <c r="L130" s="88">
        <f>IF(ISBLANK(K130),,VLOOKUP(K130,Classement_points[],2,FALSE)*Paramètres!$M$5)</f>
        <v>0</v>
      </c>
      <c r="M130" s="42">
        <v>57</v>
      </c>
      <c r="N130" s="88">
        <f>IF(ISBLANK(M130),,VLOOKUP(M130,Classement_points[],2,FALSE)*Paramètres!$M$6)</f>
        <v>15</v>
      </c>
      <c r="O130" s="89">
        <f t="shared" si="3"/>
        <v>107</v>
      </c>
      <c r="P130" s="90">
        <f>COUNTA(Tableau6[[#This Row],[Points]],Tableau6[[#This Row],[Clt2]],Tableau6[[#This Row],[Clt4]],Tableau6[[#This Row],[Clt6]])</f>
        <v>2</v>
      </c>
    </row>
    <row r="131" spans="1:16" x14ac:dyDescent="0.35">
      <c r="A131" s="91">
        <f t="shared" si="2"/>
        <v>127</v>
      </c>
      <c r="B131" s="37" t="s">
        <v>2283</v>
      </c>
      <c r="C131" s="37" t="s">
        <v>75</v>
      </c>
      <c r="D131" s="37" t="s">
        <v>2284</v>
      </c>
      <c r="E131" s="52" t="s">
        <v>689</v>
      </c>
      <c r="F131" s="52" t="s">
        <v>648</v>
      </c>
      <c r="G131" s="92">
        <f>IF(ISBLANK(Tableau6[[#This Row],[Points]]),"",RANK(Tableau6[[#This Row],[Points]],H:H))</f>
        <v>121</v>
      </c>
      <c r="H131" s="37">
        <v>91</v>
      </c>
      <c r="I131" s="40">
        <v>115</v>
      </c>
      <c r="J131" s="88">
        <f>IF(ISBLANK(I131),,VLOOKUP(I131,Classement_points[],2,FALSE)*Paramètres!$M$4)</f>
        <v>15</v>
      </c>
      <c r="K131" s="41"/>
      <c r="L131" s="88">
        <f>IF(ISBLANK(K131),,VLOOKUP(K131,Classement_points[],2,FALSE)*Paramètres!$M$5)</f>
        <v>0</v>
      </c>
      <c r="M131" s="42"/>
      <c r="N131" s="88">
        <f>IF(ISBLANK(M131),,VLOOKUP(M131,Classement_points[],2,FALSE)*Paramètres!$M$6)</f>
        <v>0</v>
      </c>
      <c r="O131" s="89">
        <f t="shared" si="3"/>
        <v>106</v>
      </c>
      <c r="P131" s="90">
        <f>COUNTA(Tableau6[[#This Row],[Points]],Tableau6[[#This Row],[Clt2]],Tableau6[[#This Row],[Clt4]],Tableau6[[#This Row],[Clt6]])</f>
        <v>2</v>
      </c>
    </row>
    <row r="132" spans="1:16" x14ac:dyDescent="0.35">
      <c r="A132" s="91">
        <f t="shared" si="2"/>
        <v>128</v>
      </c>
      <c r="B132" s="54" t="s">
        <v>1141</v>
      </c>
      <c r="C132" s="54" t="s">
        <v>404</v>
      </c>
      <c r="D132" s="54" t="s">
        <v>549</v>
      </c>
      <c r="E132" s="54" t="s">
        <v>40</v>
      </c>
      <c r="F132" s="54" t="s">
        <v>714</v>
      </c>
      <c r="G132" s="92">
        <f>IF(ISBLANK(Tableau6[[#This Row],[Points]]),"",RANK(Tableau6[[#This Row],[Points]],H:H))</f>
        <v>128</v>
      </c>
      <c r="H132" s="37">
        <v>89</v>
      </c>
      <c r="I132" s="40">
        <v>73</v>
      </c>
      <c r="J132" s="88">
        <f>IF(ISBLANK(I132),,VLOOKUP(I132,Classement_points[],2,FALSE)*Paramètres!$M$4)</f>
        <v>15</v>
      </c>
      <c r="K132" s="41"/>
      <c r="L132" s="88">
        <f>IF(ISBLANK(K132),,VLOOKUP(K132,Classement_points[],2,FALSE)*Paramètres!$M$5)</f>
        <v>0</v>
      </c>
      <c r="M132" s="42"/>
      <c r="N132" s="88">
        <f>IF(ISBLANK(M132),,VLOOKUP(M132,Classement_points[],2,FALSE)*Paramètres!$M$6)</f>
        <v>0</v>
      </c>
      <c r="O132" s="89">
        <f t="shared" si="3"/>
        <v>104</v>
      </c>
      <c r="P132" s="90">
        <f>COUNTA(Tableau6[[#This Row],[Points]],Tableau6[[#This Row],[Clt2]],Tableau6[[#This Row],[Clt4]],Tableau6[[#This Row],[Clt6]])</f>
        <v>2</v>
      </c>
    </row>
    <row r="133" spans="1:16" x14ac:dyDescent="0.35">
      <c r="A133" s="91">
        <f t="shared" ref="A133:A196" si="4">RANK(O133,O:O)</f>
        <v>128</v>
      </c>
      <c r="B133" s="37" t="s">
        <v>4767</v>
      </c>
      <c r="C133" s="37" t="s">
        <v>4768</v>
      </c>
      <c r="D133" s="37" t="s">
        <v>4769</v>
      </c>
      <c r="E133" s="37" t="s">
        <v>4299</v>
      </c>
      <c r="F133" s="52" t="s">
        <v>2956</v>
      </c>
      <c r="G133" s="92">
        <f>IF(ISBLANK(Tableau6[[#This Row],[Points]]),"",RANK(Tableau6[[#This Row],[Points]],H:H))</f>
        <v>173</v>
      </c>
      <c r="H133" s="37">
        <v>69</v>
      </c>
      <c r="I133" s="40">
        <v>118</v>
      </c>
      <c r="J133" s="88">
        <f>IF(ISBLANK(I133),,VLOOKUP(I133,Classement_points[],2,FALSE)*Paramètres!$M$4)</f>
        <v>15</v>
      </c>
      <c r="K133" s="41">
        <v>127</v>
      </c>
      <c r="L133" s="88">
        <f>IF(ISBLANK(K133),,VLOOKUP(K133,Classement_points[],2,FALSE)*Paramètres!$M$5)</f>
        <v>20</v>
      </c>
      <c r="M133" s="42"/>
      <c r="N133" s="88">
        <f>IF(ISBLANK(M133),,VLOOKUP(M133,Classement_points[],2,FALSE)*Paramètres!$M$6)</f>
        <v>0</v>
      </c>
      <c r="O133" s="89">
        <f t="shared" ref="O133:O196" si="5">H133+J133+L133+N133</f>
        <v>104</v>
      </c>
      <c r="P133" s="90">
        <f>COUNTA(Tableau6[[#This Row],[Points]],Tableau6[[#This Row],[Clt2]],Tableau6[[#This Row],[Clt4]],Tableau6[[#This Row],[Clt6]])</f>
        <v>3</v>
      </c>
    </row>
    <row r="134" spans="1:16" x14ac:dyDescent="0.35">
      <c r="A134" s="91">
        <f t="shared" si="4"/>
        <v>130</v>
      </c>
      <c r="B134" s="37" t="s">
        <v>4628</v>
      </c>
      <c r="C134" s="37" t="s">
        <v>4629</v>
      </c>
      <c r="D134" s="37" t="s">
        <v>1681</v>
      </c>
      <c r="E134" s="37" t="s">
        <v>3963</v>
      </c>
      <c r="F134" s="52" t="s">
        <v>2956</v>
      </c>
      <c r="G134" s="92">
        <f>IF(ISBLANK(Tableau6[[#This Row],[Points]]),"",RANK(Tableau6[[#This Row],[Points]],H:H))</f>
        <v>90</v>
      </c>
      <c r="H134" s="37">
        <v>103</v>
      </c>
      <c r="I134" s="40"/>
      <c r="J134" s="88">
        <f>IF(ISBLANK(I134),,VLOOKUP(I134,Classement_points[],2,FALSE)*Paramètres!$M$4)</f>
        <v>0</v>
      </c>
      <c r="K134" s="41"/>
      <c r="L134" s="88">
        <f>IF(ISBLANK(K134),,VLOOKUP(K134,Classement_points[],2,FALSE)*Paramètres!$M$5)</f>
        <v>0</v>
      </c>
      <c r="M134" s="42"/>
      <c r="N134" s="88">
        <f>IF(ISBLANK(M134),,VLOOKUP(M134,Classement_points[],2,FALSE)*Paramètres!$M$6)</f>
        <v>0</v>
      </c>
      <c r="O134" s="89">
        <f t="shared" si="5"/>
        <v>103</v>
      </c>
      <c r="P134" s="90">
        <f>COUNTA(Tableau6[[#This Row],[Points]],Tableau6[[#This Row],[Clt2]],Tableau6[[#This Row],[Clt4]],Tableau6[[#This Row],[Clt6]])</f>
        <v>1</v>
      </c>
    </row>
    <row r="135" spans="1:16" x14ac:dyDescent="0.35">
      <c r="A135" s="91">
        <f t="shared" si="4"/>
        <v>130</v>
      </c>
      <c r="B135" s="37" t="s">
        <v>4772</v>
      </c>
      <c r="C135" s="37" t="s">
        <v>67</v>
      </c>
      <c r="D135" s="37" t="s">
        <v>2041</v>
      </c>
      <c r="E135" s="37" t="s">
        <v>4223</v>
      </c>
      <c r="F135" s="52" t="s">
        <v>2956</v>
      </c>
      <c r="G135" s="92">
        <f>IF(ISBLANK(Tableau6[[#This Row],[Points]]),"",RANK(Tableau6[[#This Row],[Points]],H:H))</f>
        <v>90</v>
      </c>
      <c r="H135" s="37">
        <v>103</v>
      </c>
      <c r="I135" s="40"/>
      <c r="J135" s="88">
        <f>IF(ISBLANK(I135),,VLOOKUP(I135,Classement_points[],2,FALSE)*Paramètres!$M$4)</f>
        <v>0</v>
      </c>
      <c r="K135" s="41"/>
      <c r="L135" s="88">
        <f>IF(ISBLANK(K135),,VLOOKUP(K135,Classement_points[],2,FALSE)*Paramètres!$M$5)</f>
        <v>0</v>
      </c>
      <c r="M135" s="42"/>
      <c r="N135" s="88">
        <f>IF(ISBLANK(M135),,VLOOKUP(M135,Classement_points[],2,FALSE)*Paramètres!$M$6)</f>
        <v>0</v>
      </c>
      <c r="O135" s="89">
        <f t="shared" si="5"/>
        <v>103</v>
      </c>
      <c r="P135" s="90">
        <f>COUNTA(Tableau6[[#This Row],[Points]],Tableau6[[#This Row],[Clt2]],Tableau6[[#This Row],[Clt4]],Tableau6[[#This Row],[Clt6]])</f>
        <v>1</v>
      </c>
    </row>
    <row r="136" spans="1:16" x14ac:dyDescent="0.35">
      <c r="A136" s="91">
        <f t="shared" si="4"/>
        <v>132</v>
      </c>
      <c r="B136" s="37" t="s">
        <v>4694</v>
      </c>
      <c r="C136" s="37" t="s">
        <v>1432</v>
      </c>
      <c r="D136" s="37" t="s">
        <v>4695</v>
      </c>
      <c r="E136" s="37" t="s">
        <v>4103</v>
      </c>
      <c r="F136" s="52" t="s">
        <v>2956</v>
      </c>
      <c r="G136" s="92">
        <f>IF(ISBLANK(Tableau6[[#This Row],[Points]]),"",RANK(Tableau6[[#This Row],[Points]],H:H))</f>
        <v>92</v>
      </c>
      <c r="H136" s="37">
        <v>102</v>
      </c>
      <c r="I136" s="40"/>
      <c r="J136" s="88">
        <f>IF(ISBLANK(I136),,VLOOKUP(I136,Classement_points[],2,FALSE)*Paramètres!$M$4)</f>
        <v>0</v>
      </c>
      <c r="K136" s="41"/>
      <c r="L136" s="88">
        <f>IF(ISBLANK(K136),,VLOOKUP(K136,Classement_points[],2,FALSE)*Paramètres!$M$5)</f>
        <v>0</v>
      </c>
      <c r="M136" s="42"/>
      <c r="N136" s="88">
        <f>IF(ISBLANK(M136),,VLOOKUP(M136,Classement_points[],2,FALSE)*Paramètres!$M$6)</f>
        <v>0</v>
      </c>
      <c r="O136" s="89">
        <f t="shared" si="5"/>
        <v>102</v>
      </c>
      <c r="P136" s="90">
        <f>COUNTA(Tableau6[[#This Row],[Points]],Tableau6[[#This Row],[Clt2]],Tableau6[[#This Row],[Clt4]],Tableau6[[#This Row],[Clt6]])</f>
        <v>1</v>
      </c>
    </row>
    <row r="137" spans="1:16" x14ac:dyDescent="0.35">
      <c r="A137" s="91">
        <f t="shared" si="4"/>
        <v>133</v>
      </c>
      <c r="B137" s="37" t="s">
        <v>3596</v>
      </c>
      <c r="C137" s="37" t="s">
        <v>86</v>
      </c>
      <c r="D137" s="37" t="s">
        <v>3063</v>
      </c>
      <c r="E137" s="37" t="s">
        <v>2919</v>
      </c>
      <c r="F137" s="52" t="s">
        <v>2957</v>
      </c>
      <c r="G137" s="92" t="str">
        <f>IF(ISBLANK(Tableau6[[#This Row],[Points]]),"",RANK(Tableau6[[#This Row],[Points]],H:H))</f>
        <v/>
      </c>
      <c r="H137" s="37"/>
      <c r="I137" s="40">
        <v>16</v>
      </c>
      <c r="J137" s="88">
        <f>IF(ISBLANK(I137),,VLOOKUP(I137,Classement_points[],2,FALSE)*Paramètres!$M$4)</f>
        <v>42</v>
      </c>
      <c r="K137" s="41">
        <v>24</v>
      </c>
      <c r="L137" s="88">
        <f>IF(ISBLANK(K137),,VLOOKUP(K137,Classement_points[],2,FALSE)*Paramètres!$M$5)</f>
        <v>40</v>
      </c>
      <c r="M137" s="42">
        <v>31</v>
      </c>
      <c r="N137" s="88">
        <f>IF(ISBLANK(M137),,VLOOKUP(M137,Classement_points[],2,FALSE)*Paramètres!$M$6)</f>
        <v>19.5</v>
      </c>
      <c r="O137" s="89">
        <f t="shared" si="5"/>
        <v>101.5</v>
      </c>
      <c r="P137" s="90">
        <f>COUNTA(Tableau6[[#This Row],[Points]],Tableau6[[#This Row],[Clt2]],Tableau6[[#This Row],[Clt4]],Tableau6[[#This Row],[Clt6]])</f>
        <v>3</v>
      </c>
    </row>
    <row r="138" spans="1:16" x14ac:dyDescent="0.35">
      <c r="A138" s="91">
        <f t="shared" si="4"/>
        <v>134</v>
      </c>
      <c r="B138" s="37" t="s">
        <v>4664</v>
      </c>
      <c r="C138" s="37" t="s">
        <v>601</v>
      </c>
      <c r="D138" s="37" t="s">
        <v>4665</v>
      </c>
      <c r="E138" s="37" t="s">
        <v>3963</v>
      </c>
      <c r="F138" s="52" t="s">
        <v>2956</v>
      </c>
      <c r="G138" s="92">
        <f>IF(ISBLANK(Tableau6[[#This Row],[Points]]),"",RANK(Tableau6[[#This Row],[Points]],H:H))</f>
        <v>94</v>
      </c>
      <c r="H138" s="37">
        <v>101</v>
      </c>
      <c r="I138" s="40"/>
      <c r="J138" s="88">
        <f>IF(ISBLANK(I138),,VLOOKUP(I138,Classement_points[],2,FALSE)*Paramètres!$M$4)</f>
        <v>0</v>
      </c>
      <c r="K138" s="41"/>
      <c r="L138" s="88">
        <f>IF(ISBLANK(K138),,VLOOKUP(K138,Classement_points[],2,FALSE)*Paramètres!$M$5)</f>
        <v>0</v>
      </c>
      <c r="M138" s="42"/>
      <c r="N138" s="88">
        <f>IF(ISBLANK(M138),,VLOOKUP(M138,Classement_points[],2,FALSE)*Paramètres!$M$6)</f>
        <v>0</v>
      </c>
      <c r="O138" s="89">
        <f t="shared" si="5"/>
        <v>101</v>
      </c>
      <c r="P138" s="90">
        <f>COUNTA(Tableau6[[#This Row],[Points]],Tableau6[[#This Row],[Clt2]],Tableau6[[#This Row],[Clt4]],Tableau6[[#This Row],[Clt6]])</f>
        <v>1</v>
      </c>
    </row>
    <row r="139" spans="1:16" x14ac:dyDescent="0.35">
      <c r="A139" s="91">
        <f t="shared" si="4"/>
        <v>135</v>
      </c>
      <c r="B139" s="37" t="s">
        <v>3593</v>
      </c>
      <c r="C139" s="37" t="s">
        <v>3594</v>
      </c>
      <c r="D139" s="37" t="s">
        <v>3595</v>
      </c>
      <c r="E139" s="37" t="s">
        <v>2938</v>
      </c>
      <c r="F139" s="52" t="s">
        <v>2957</v>
      </c>
      <c r="G139" s="92">
        <f>IF(ISBLANK(Tableau6[[#This Row],[Points]]),"",RANK(Tableau6[[#This Row],[Points]],H:H))</f>
        <v>96</v>
      </c>
      <c r="H139" s="37">
        <v>100</v>
      </c>
      <c r="I139" s="40"/>
      <c r="J139" s="88">
        <f>IF(ISBLANK(I139),,VLOOKUP(I139,Classement_points[],2,FALSE)*Paramètres!$M$4)</f>
        <v>0</v>
      </c>
      <c r="K139" s="41"/>
      <c r="L139" s="88">
        <f>IF(ISBLANK(K139),,VLOOKUP(K139,Classement_points[],2,FALSE)*Paramètres!$M$5)</f>
        <v>0</v>
      </c>
      <c r="M139" s="42"/>
      <c r="N139" s="88">
        <f>IF(ISBLANK(M139),,VLOOKUP(M139,Classement_points[],2,FALSE)*Paramètres!$M$6)</f>
        <v>0</v>
      </c>
      <c r="O139" s="89">
        <f t="shared" si="5"/>
        <v>100</v>
      </c>
      <c r="P139" s="90">
        <f>COUNTA(Tableau6[[#This Row],[Points]],Tableau6[[#This Row],[Clt2]],Tableau6[[#This Row],[Clt4]],Tableau6[[#This Row],[Clt6]])</f>
        <v>1</v>
      </c>
    </row>
    <row r="140" spans="1:16" x14ac:dyDescent="0.35">
      <c r="A140" s="91">
        <f t="shared" si="4"/>
        <v>136</v>
      </c>
      <c r="B140" s="37" t="s">
        <v>3592</v>
      </c>
      <c r="C140" s="37" t="s">
        <v>448</v>
      </c>
      <c r="D140" s="37" t="s">
        <v>3239</v>
      </c>
      <c r="E140" s="37" t="s">
        <v>2924</v>
      </c>
      <c r="F140" s="52" t="s">
        <v>2957</v>
      </c>
      <c r="G140" s="92">
        <f>IF(ISBLANK(Tableau6[[#This Row],[Points]]),"",RANK(Tableau6[[#This Row],[Points]],H:H))</f>
        <v>101</v>
      </c>
      <c r="H140" s="37">
        <v>98</v>
      </c>
      <c r="I140" s="40"/>
      <c r="J140" s="88">
        <f>IF(ISBLANK(I140),,VLOOKUP(I140,Classement_points[],2,FALSE)*Paramètres!$M$4)</f>
        <v>0</v>
      </c>
      <c r="K140" s="41"/>
      <c r="L140" s="88">
        <f>IF(ISBLANK(K140),,VLOOKUP(K140,Classement_points[],2,FALSE)*Paramètres!$M$5)</f>
        <v>0</v>
      </c>
      <c r="M140" s="42"/>
      <c r="N140" s="88">
        <f>IF(ISBLANK(M140),,VLOOKUP(M140,Classement_points[],2,FALSE)*Paramètres!$M$6)</f>
        <v>0</v>
      </c>
      <c r="O140" s="89">
        <f t="shared" si="5"/>
        <v>98</v>
      </c>
      <c r="P140" s="90">
        <f>COUNTA(Tableau6[[#This Row],[Points]],Tableau6[[#This Row],[Clt2]],Tableau6[[#This Row],[Clt4]],Tableau6[[#This Row],[Clt6]])</f>
        <v>1</v>
      </c>
    </row>
    <row r="141" spans="1:16" x14ac:dyDescent="0.35">
      <c r="A141" s="91">
        <f t="shared" si="4"/>
        <v>136</v>
      </c>
      <c r="B141" s="37" t="s">
        <v>2413</v>
      </c>
      <c r="C141" s="37" t="s">
        <v>62</v>
      </c>
      <c r="D141" s="37" t="s">
        <v>2414</v>
      </c>
      <c r="E141" s="52" t="s">
        <v>711</v>
      </c>
      <c r="F141" s="52" t="s">
        <v>648</v>
      </c>
      <c r="G141" s="92">
        <f>IF(ISBLANK(Tableau6[[#This Row],[Points]]),"",RANK(Tableau6[[#This Row],[Points]],H:H))</f>
        <v>144</v>
      </c>
      <c r="H141" s="37">
        <v>83</v>
      </c>
      <c r="I141" s="40">
        <v>80</v>
      </c>
      <c r="J141" s="88">
        <f>IF(ISBLANK(I141),,VLOOKUP(I141,Classement_points[],2,FALSE)*Paramètres!$M$4)</f>
        <v>15</v>
      </c>
      <c r="K141" s="41"/>
      <c r="L141" s="88">
        <f>IF(ISBLANK(K141),,VLOOKUP(K141,Classement_points[],2,FALSE)*Paramètres!$M$5)</f>
        <v>0</v>
      </c>
      <c r="M141" s="42"/>
      <c r="N141" s="88">
        <f>IF(ISBLANK(M141),,VLOOKUP(M141,Classement_points[],2,FALSE)*Paramètres!$M$6)</f>
        <v>0</v>
      </c>
      <c r="O141" s="89">
        <f t="shared" si="5"/>
        <v>98</v>
      </c>
      <c r="P141" s="90">
        <f>COUNTA(Tableau6[[#This Row],[Points]],Tableau6[[#This Row],[Clt2]],Tableau6[[#This Row],[Clt4]],Tableau6[[#This Row],[Clt6]])</f>
        <v>2</v>
      </c>
    </row>
    <row r="142" spans="1:16" x14ac:dyDescent="0.35">
      <c r="A142" s="91">
        <f t="shared" si="4"/>
        <v>136</v>
      </c>
      <c r="B142" s="37" t="s">
        <v>4587</v>
      </c>
      <c r="C142" s="37" t="s">
        <v>4588</v>
      </c>
      <c r="D142" s="37" t="s">
        <v>4589</v>
      </c>
      <c r="E142" s="37" t="s">
        <v>4020</v>
      </c>
      <c r="F142" s="52" t="s">
        <v>2956</v>
      </c>
      <c r="G142" s="92">
        <f>IF(ISBLANK(Tableau6[[#This Row],[Points]]),"",RANK(Tableau6[[#This Row],[Points]],H:H))</f>
        <v>154</v>
      </c>
      <c r="H142" s="37">
        <v>78</v>
      </c>
      <c r="I142" s="40"/>
      <c r="J142" s="88">
        <f>IF(ISBLANK(I142),,VLOOKUP(I142,Classement_points[],2,FALSE)*Paramètres!$M$4)</f>
        <v>0</v>
      </c>
      <c r="K142" s="41">
        <v>134</v>
      </c>
      <c r="L142" s="88">
        <f>IF(ISBLANK(K142),,VLOOKUP(K142,Classement_points[],2,FALSE)*Paramètres!$M$5)</f>
        <v>20</v>
      </c>
      <c r="M142" s="42"/>
      <c r="N142" s="88">
        <f>IF(ISBLANK(M142),,VLOOKUP(M142,Classement_points[],2,FALSE)*Paramètres!$M$6)</f>
        <v>0</v>
      </c>
      <c r="O142" s="89">
        <f t="shared" si="5"/>
        <v>98</v>
      </c>
      <c r="P142" s="90">
        <f>COUNTA(Tableau6[[#This Row],[Points]],Tableau6[[#This Row],[Clt2]],Tableau6[[#This Row],[Clt4]],Tableau6[[#This Row],[Clt6]])</f>
        <v>2</v>
      </c>
    </row>
    <row r="143" spans="1:16" x14ac:dyDescent="0.35">
      <c r="A143" s="91">
        <f t="shared" si="4"/>
        <v>136</v>
      </c>
      <c r="B143" s="37" t="s">
        <v>2445</v>
      </c>
      <c r="C143" s="37" t="s">
        <v>2446</v>
      </c>
      <c r="D143" s="37" t="s">
        <v>2447</v>
      </c>
      <c r="E143" s="37" t="s">
        <v>701</v>
      </c>
      <c r="F143" s="52" t="s">
        <v>648</v>
      </c>
      <c r="G143" s="92">
        <f>IF(ISBLANK(Tableau6[[#This Row],[Points]]),"",RANK(Tableau6[[#This Row],[Points]],H:H))</f>
        <v>186</v>
      </c>
      <c r="H143" s="37">
        <v>63</v>
      </c>
      <c r="I143" s="40">
        <v>64</v>
      </c>
      <c r="J143" s="88">
        <f>IF(ISBLANK(I143),,VLOOKUP(I143,Classement_points[],2,FALSE)*Paramètres!$M$4)</f>
        <v>15</v>
      </c>
      <c r="K143" s="41">
        <v>59</v>
      </c>
      <c r="L143" s="88">
        <f>IF(ISBLANK(K143),,VLOOKUP(K143,Classement_points[],2,FALSE)*Paramètres!$M$5)</f>
        <v>20</v>
      </c>
      <c r="M143" s="42"/>
      <c r="N143" s="88">
        <f>IF(ISBLANK(M143),,VLOOKUP(M143,Classement_points[],2,FALSE)*Paramètres!$M$6)</f>
        <v>0</v>
      </c>
      <c r="O143" s="89">
        <f t="shared" si="5"/>
        <v>98</v>
      </c>
      <c r="P143" s="90">
        <f>COUNTA(Tableau6[[#This Row],[Points]],Tableau6[[#This Row],[Clt2]],Tableau6[[#This Row],[Clt4]],Tableau6[[#This Row],[Clt6]])</f>
        <v>3</v>
      </c>
    </row>
    <row r="144" spans="1:16" x14ac:dyDescent="0.35">
      <c r="A144" s="91">
        <f t="shared" si="4"/>
        <v>140</v>
      </c>
      <c r="B144" s="37" t="s">
        <v>3610</v>
      </c>
      <c r="C144" s="37" t="s">
        <v>1183</v>
      </c>
      <c r="D144" s="37" t="s">
        <v>3611</v>
      </c>
      <c r="E144" s="37" t="s">
        <v>2912</v>
      </c>
      <c r="F144" s="52" t="s">
        <v>2957</v>
      </c>
      <c r="G144" s="92">
        <f>IF(ISBLANK(Tableau6[[#This Row],[Points]]),"",RANK(Tableau6[[#This Row],[Points]],H:H))</f>
        <v>106</v>
      </c>
      <c r="H144" s="37">
        <v>97</v>
      </c>
      <c r="I144" s="40"/>
      <c r="J144" s="88">
        <f>IF(ISBLANK(I144),,VLOOKUP(I144,Classement_points[],2,FALSE)*Paramètres!$M$4)</f>
        <v>0</v>
      </c>
      <c r="K144" s="41"/>
      <c r="L144" s="88">
        <f>IF(ISBLANK(K144),,VLOOKUP(K144,Classement_points[],2,FALSE)*Paramètres!$M$5)</f>
        <v>0</v>
      </c>
      <c r="M144" s="42"/>
      <c r="N144" s="88">
        <f>IF(ISBLANK(M144),,VLOOKUP(M144,Classement_points[],2,FALSE)*Paramètres!$M$6)</f>
        <v>0</v>
      </c>
      <c r="O144" s="89">
        <f t="shared" si="5"/>
        <v>97</v>
      </c>
      <c r="P144" s="90">
        <f>COUNTA(Tableau6[[#This Row],[Points]],Tableau6[[#This Row],[Clt2]],Tableau6[[#This Row],[Clt4]],Tableau6[[#This Row],[Clt6]])</f>
        <v>1</v>
      </c>
    </row>
    <row r="145" spans="1:16" x14ac:dyDescent="0.35">
      <c r="A145" s="91">
        <f t="shared" si="4"/>
        <v>140</v>
      </c>
      <c r="B145" s="37" t="s">
        <v>4757</v>
      </c>
      <c r="C145" s="37" t="s">
        <v>2404</v>
      </c>
      <c r="D145" s="37" t="s">
        <v>4758</v>
      </c>
      <c r="E145" s="37" t="s">
        <v>3998</v>
      </c>
      <c r="F145" s="52" t="s">
        <v>2956</v>
      </c>
      <c r="G145" s="92">
        <f>IF(ISBLANK(Tableau6[[#This Row],[Points]]),"",RANK(Tableau6[[#This Row],[Points]],H:H))</f>
        <v>106</v>
      </c>
      <c r="H145" s="37">
        <v>97</v>
      </c>
      <c r="I145" s="40">
        <v>0</v>
      </c>
      <c r="J145" s="88">
        <f>IF(ISBLANK(I145),,VLOOKUP(I145,Classement_points[],2,FALSE)*Paramètres!$M$4)</f>
        <v>0</v>
      </c>
      <c r="K145" s="41"/>
      <c r="L145" s="88">
        <f>IF(ISBLANK(K145),,VLOOKUP(K145,Classement_points[],2,FALSE)*Paramètres!$M$5)</f>
        <v>0</v>
      </c>
      <c r="M145" s="42"/>
      <c r="N145" s="88">
        <f>IF(ISBLANK(M145),,VLOOKUP(M145,Classement_points[],2,FALSE)*Paramètres!$M$6)</f>
        <v>0</v>
      </c>
      <c r="O145" s="89">
        <f t="shared" si="5"/>
        <v>97</v>
      </c>
      <c r="P145" s="90">
        <f>COUNTA(Tableau6[[#This Row],[Points]],Tableau6[[#This Row],[Clt2]],Tableau6[[#This Row],[Clt4]],Tableau6[[#This Row],[Clt6]])</f>
        <v>2</v>
      </c>
    </row>
    <row r="146" spans="1:16" x14ac:dyDescent="0.35">
      <c r="A146" s="91">
        <f t="shared" si="4"/>
        <v>140</v>
      </c>
      <c r="B146" s="37" t="s">
        <v>2480</v>
      </c>
      <c r="C146" s="37" t="s">
        <v>86</v>
      </c>
      <c r="D146" s="37" t="s">
        <v>2481</v>
      </c>
      <c r="E146" s="37" t="s">
        <v>649</v>
      </c>
      <c r="F146" s="52" t="s">
        <v>648</v>
      </c>
      <c r="G146" s="92">
        <f>IF(ISBLANK(Tableau6[[#This Row],[Points]]),"",RANK(Tableau6[[#This Row],[Points]],H:H))</f>
        <v>106</v>
      </c>
      <c r="H146" s="37">
        <v>97</v>
      </c>
      <c r="I146" s="40"/>
      <c r="J146" s="88">
        <f>IF(ISBLANK(I146),,VLOOKUP(I146,Classement_points[],2,FALSE)*Paramètres!$M$4)</f>
        <v>0</v>
      </c>
      <c r="K146" s="41"/>
      <c r="L146" s="88">
        <f>IF(ISBLANK(K146),,VLOOKUP(K146,Classement_points[],2,FALSE)*Paramètres!$M$5)</f>
        <v>0</v>
      </c>
      <c r="M146" s="42"/>
      <c r="N146" s="88">
        <f>IF(ISBLANK(M146),,VLOOKUP(M146,Classement_points[],2,FALSE)*Paramètres!$M$6)</f>
        <v>0</v>
      </c>
      <c r="O146" s="89">
        <f t="shared" si="5"/>
        <v>97</v>
      </c>
      <c r="P146" s="90">
        <f>COUNTA(Tableau6[[#This Row],[Points]],Tableau6[[#This Row],[Clt2]],Tableau6[[#This Row],[Clt4]],Tableau6[[#This Row],[Clt6]])</f>
        <v>1</v>
      </c>
    </row>
    <row r="147" spans="1:16" x14ac:dyDescent="0.35">
      <c r="A147" s="91">
        <f t="shared" si="4"/>
        <v>143</v>
      </c>
      <c r="B147" s="54" t="s">
        <v>1105</v>
      </c>
      <c r="C147" s="54" t="s">
        <v>66</v>
      </c>
      <c r="D147" s="54" t="s">
        <v>217</v>
      </c>
      <c r="E147" s="54" t="s">
        <v>724</v>
      </c>
      <c r="F147" s="54" t="s">
        <v>714</v>
      </c>
      <c r="G147" s="92">
        <f>IF(ISBLANK(Tableau6[[#This Row],[Points]]),"",RANK(Tableau6[[#This Row],[Points]],H:H))</f>
        <v>149</v>
      </c>
      <c r="H147" s="37">
        <v>81</v>
      </c>
      <c r="I147" s="40">
        <v>35</v>
      </c>
      <c r="J147" s="88">
        <f>IF(ISBLANK(I147),,VLOOKUP(I147,Classement_points[],2,FALSE)*Paramètres!$M$4)</f>
        <v>15</v>
      </c>
      <c r="K147" s="41"/>
      <c r="L147" s="88">
        <f>IF(ISBLANK(K147),,VLOOKUP(K147,Classement_points[],2,FALSE)*Paramètres!$M$5)</f>
        <v>0</v>
      </c>
      <c r="M147" s="42"/>
      <c r="N147" s="88">
        <f>IF(ISBLANK(M147),,VLOOKUP(M147,Classement_points[],2,FALSE)*Paramètres!$M$6)</f>
        <v>0</v>
      </c>
      <c r="O147" s="89">
        <f t="shared" si="5"/>
        <v>96</v>
      </c>
      <c r="P147" s="90">
        <f>COUNTA(Tableau6[[#This Row],[Points]],Tableau6[[#This Row],[Clt2]],Tableau6[[#This Row],[Clt4]],Tableau6[[#This Row],[Clt6]])</f>
        <v>2</v>
      </c>
    </row>
    <row r="148" spans="1:16" x14ac:dyDescent="0.35">
      <c r="A148" s="91">
        <f t="shared" si="4"/>
        <v>144</v>
      </c>
      <c r="B148" s="37" t="s">
        <v>4711</v>
      </c>
      <c r="C148" s="37" t="s">
        <v>65</v>
      </c>
      <c r="D148" s="37" t="s">
        <v>4712</v>
      </c>
      <c r="E148" s="37" t="s">
        <v>4046</v>
      </c>
      <c r="F148" s="52" t="s">
        <v>2956</v>
      </c>
      <c r="G148" s="92">
        <f>IF(ISBLANK(Tableau6[[#This Row],[Points]]),"",RANK(Tableau6[[#This Row],[Points]],H:H))</f>
        <v>111</v>
      </c>
      <c r="H148" s="37">
        <v>94</v>
      </c>
      <c r="I148" s="40"/>
      <c r="J148" s="88">
        <f>IF(ISBLANK(I148),,VLOOKUP(I148,Classement_points[],2,FALSE)*Paramètres!$M$4)</f>
        <v>0</v>
      </c>
      <c r="K148" s="41"/>
      <c r="L148" s="88">
        <f>IF(ISBLANK(K148),,VLOOKUP(K148,Classement_points[],2,FALSE)*Paramètres!$M$5)</f>
        <v>0</v>
      </c>
      <c r="M148" s="42"/>
      <c r="N148" s="88">
        <f>IF(ISBLANK(M148),,VLOOKUP(M148,Classement_points[],2,FALSE)*Paramètres!$M$6)</f>
        <v>0</v>
      </c>
      <c r="O148" s="89">
        <f t="shared" si="5"/>
        <v>94</v>
      </c>
      <c r="P148" s="90">
        <f>COUNTA(Tableau6[[#This Row],[Points]],Tableau6[[#This Row],[Clt2]],Tableau6[[#This Row],[Clt4]],Tableau6[[#This Row],[Clt6]])</f>
        <v>1</v>
      </c>
    </row>
    <row r="149" spans="1:16" x14ac:dyDescent="0.35">
      <c r="A149" s="91">
        <f t="shared" si="4"/>
        <v>145</v>
      </c>
      <c r="B149" s="37" t="s">
        <v>2263</v>
      </c>
      <c r="C149" s="37" t="s">
        <v>125</v>
      </c>
      <c r="D149" s="37" t="s">
        <v>2264</v>
      </c>
      <c r="E149" s="52" t="s">
        <v>691</v>
      </c>
      <c r="F149" s="52" t="s">
        <v>648</v>
      </c>
      <c r="G149" s="92">
        <f>IF(ISBLANK(Tableau6[[#This Row],[Points]]),"",RANK(Tableau6[[#This Row],[Points]],H:H))</f>
        <v>115</v>
      </c>
      <c r="H149" s="37">
        <v>93</v>
      </c>
      <c r="I149" s="40"/>
      <c r="J149" s="88">
        <f>IF(ISBLANK(I149),,VLOOKUP(I149,Classement_points[],2,FALSE)*Paramètres!$M$4)</f>
        <v>0</v>
      </c>
      <c r="K149" s="41"/>
      <c r="L149" s="88">
        <f>IF(ISBLANK(K149),,VLOOKUP(K149,Classement_points[],2,FALSE)*Paramètres!$M$5)</f>
        <v>0</v>
      </c>
      <c r="M149" s="42"/>
      <c r="N149" s="88">
        <f>IF(ISBLANK(M149),,VLOOKUP(M149,Classement_points[],2,FALSE)*Paramètres!$M$6)</f>
        <v>0</v>
      </c>
      <c r="O149" s="89">
        <f t="shared" si="5"/>
        <v>93</v>
      </c>
      <c r="P149" s="90">
        <f>COUNTA(Tableau6[[#This Row],[Points]],Tableau6[[#This Row],[Clt2]],Tableau6[[#This Row],[Clt4]],Tableau6[[#This Row],[Clt6]])</f>
        <v>1</v>
      </c>
    </row>
    <row r="150" spans="1:16" x14ac:dyDescent="0.35">
      <c r="A150" s="91">
        <f t="shared" si="4"/>
        <v>145</v>
      </c>
      <c r="B150" s="37" t="s">
        <v>2502</v>
      </c>
      <c r="C150" s="37" t="s">
        <v>2503</v>
      </c>
      <c r="D150" s="37" t="s">
        <v>787</v>
      </c>
      <c r="E150" s="37" t="s">
        <v>652</v>
      </c>
      <c r="F150" s="52" t="s">
        <v>648</v>
      </c>
      <c r="G150" s="92">
        <f>IF(ISBLANK(Tableau6[[#This Row],[Points]]),"",RANK(Tableau6[[#This Row],[Points]],H:H))</f>
        <v>164</v>
      </c>
      <c r="H150" s="37">
        <v>73</v>
      </c>
      <c r="I150" s="40">
        <v>0</v>
      </c>
      <c r="J150" s="88">
        <f>IF(ISBLANK(I150),,VLOOKUP(I150,Classement_points[],2,FALSE)*Paramètres!$M$4)</f>
        <v>0</v>
      </c>
      <c r="K150" s="41">
        <v>137</v>
      </c>
      <c r="L150" s="88">
        <f>IF(ISBLANK(K150),,VLOOKUP(K150,Classement_points[],2,FALSE)*Paramètres!$M$5)</f>
        <v>20</v>
      </c>
      <c r="M150" s="42"/>
      <c r="N150" s="88">
        <f>IF(ISBLANK(M150),,VLOOKUP(M150,Classement_points[],2,FALSE)*Paramètres!$M$6)</f>
        <v>0</v>
      </c>
      <c r="O150" s="89">
        <f t="shared" si="5"/>
        <v>93</v>
      </c>
      <c r="P150" s="90">
        <f>COUNTA(Tableau6[[#This Row],[Points]],Tableau6[[#This Row],[Clt2]],Tableau6[[#This Row],[Clt4]],Tableau6[[#This Row],[Clt6]])</f>
        <v>3</v>
      </c>
    </row>
    <row r="151" spans="1:16" x14ac:dyDescent="0.35">
      <c r="A151" s="91">
        <f t="shared" si="4"/>
        <v>147</v>
      </c>
      <c r="B151" s="37" t="s">
        <v>2421</v>
      </c>
      <c r="C151" s="37" t="s">
        <v>2422</v>
      </c>
      <c r="D151" s="37" t="s">
        <v>404</v>
      </c>
      <c r="E151" s="52" t="s">
        <v>703</v>
      </c>
      <c r="F151" s="52" t="s">
        <v>648</v>
      </c>
      <c r="G151" s="92">
        <f>IF(ISBLANK(Tableau6[[#This Row],[Points]]),"",RANK(Tableau6[[#This Row],[Points]],H:H))</f>
        <v>192</v>
      </c>
      <c r="H151" s="37">
        <v>57</v>
      </c>
      <c r="I151" s="40">
        <v>119</v>
      </c>
      <c r="J151" s="88">
        <f>IF(ISBLANK(I151),,VLOOKUP(I151,Classement_points[],2,FALSE)*Paramètres!$M$4)</f>
        <v>15</v>
      </c>
      <c r="K151" s="41">
        <v>136</v>
      </c>
      <c r="L151" s="88">
        <f>IF(ISBLANK(K151),,VLOOKUP(K151,Classement_points[],2,FALSE)*Paramètres!$M$5)</f>
        <v>20</v>
      </c>
      <c r="M151" s="42"/>
      <c r="N151" s="88">
        <f>IF(ISBLANK(M151),,VLOOKUP(M151,Classement_points[],2,FALSE)*Paramètres!$M$6)</f>
        <v>0</v>
      </c>
      <c r="O151" s="89">
        <f t="shared" si="5"/>
        <v>92</v>
      </c>
      <c r="P151" s="90">
        <f>COUNTA(Tableau6[[#This Row],[Points]],Tableau6[[#This Row],[Clt2]],Tableau6[[#This Row],[Clt4]],Tableau6[[#This Row],[Clt6]])</f>
        <v>3</v>
      </c>
    </row>
    <row r="152" spans="1:16" x14ac:dyDescent="0.35">
      <c r="A152" s="91">
        <f t="shared" si="4"/>
        <v>148</v>
      </c>
      <c r="B152" s="37" t="s">
        <v>2292</v>
      </c>
      <c r="C152" s="37" t="s">
        <v>51</v>
      </c>
      <c r="D152" s="37" t="s">
        <v>2293</v>
      </c>
      <c r="E152" s="52" t="s">
        <v>708</v>
      </c>
      <c r="F152" s="52" t="s">
        <v>648</v>
      </c>
      <c r="G152" s="92">
        <f>IF(ISBLANK(Tableau6[[#This Row],[Points]]),"",RANK(Tableau6[[#This Row],[Points]],H:H))</f>
        <v>121</v>
      </c>
      <c r="H152" s="37">
        <v>91</v>
      </c>
      <c r="I152" s="40"/>
      <c r="J152" s="88">
        <f>IF(ISBLANK(I152),,VLOOKUP(I152,Classement_points[],2,FALSE)*Paramètres!$M$4)</f>
        <v>0</v>
      </c>
      <c r="K152" s="41"/>
      <c r="L152" s="88">
        <f>IF(ISBLANK(K152),,VLOOKUP(K152,Classement_points[],2,FALSE)*Paramètres!$M$5)</f>
        <v>0</v>
      </c>
      <c r="M152" s="42"/>
      <c r="N152" s="88">
        <f>IF(ISBLANK(M152),,VLOOKUP(M152,Classement_points[],2,FALSE)*Paramètres!$M$6)</f>
        <v>0</v>
      </c>
      <c r="O152" s="89">
        <f t="shared" si="5"/>
        <v>91</v>
      </c>
      <c r="P152" s="90">
        <f>COUNTA(Tableau6[[#This Row],[Points]],Tableau6[[#This Row],[Clt2]],Tableau6[[#This Row],[Clt4]],Tableau6[[#This Row],[Clt6]])</f>
        <v>1</v>
      </c>
    </row>
    <row r="153" spans="1:16" x14ac:dyDescent="0.35">
      <c r="A153" s="91">
        <f t="shared" si="4"/>
        <v>148</v>
      </c>
      <c r="B153" s="54" t="s">
        <v>602</v>
      </c>
      <c r="C153" s="54" t="s">
        <v>344</v>
      </c>
      <c r="D153" s="54" t="s">
        <v>345</v>
      </c>
      <c r="E153" s="54" t="s">
        <v>14</v>
      </c>
      <c r="F153" s="54" t="s">
        <v>714</v>
      </c>
      <c r="G153" s="92">
        <f>IF(ISBLANK(Tableau6[[#This Row],[Points]]),"",RANK(Tableau6[[#This Row],[Points]],H:H))</f>
        <v>121</v>
      </c>
      <c r="H153" s="37">
        <v>91</v>
      </c>
      <c r="I153" s="40"/>
      <c r="J153" s="88">
        <f>IF(ISBLANK(I153),,VLOOKUP(I153,Classement_points[],2,FALSE)*Paramètres!$M$4)</f>
        <v>0</v>
      </c>
      <c r="K153" s="41"/>
      <c r="L153" s="88">
        <f>IF(ISBLANK(K153),,VLOOKUP(K153,Classement_points[],2,FALSE)*Paramètres!$M$5)</f>
        <v>0</v>
      </c>
      <c r="M153" s="42"/>
      <c r="N153" s="88">
        <f>IF(ISBLANK(M153),,VLOOKUP(M153,Classement_points[],2,FALSE)*Paramètres!$M$6)</f>
        <v>0</v>
      </c>
      <c r="O153" s="89">
        <f t="shared" si="5"/>
        <v>91</v>
      </c>
      <c r="P153" s="90">
        <f>COUNTA(Tableau6[[#This Row],[Points]],Tableau6[[#This Row],[Clt2]],Tableau6[[#This Row],[Clt4]],Tableau6[[#This Row],[Clt6]])</f>
        <v>1</v>
      </c>
    </row>
    <row r="154" spans="1:16" x14ac:dyDescent="0.35">
      <c r="A154" s="91">
        <f t="shared" si="4"/>
        <v>148</v>
      </c>
      <c r="B154" s="37" t="s">
        <v>4752</v>
      </c>
      <c r="C154" s="37" t="s">
        <v>4753</v>
      </c>
      <c r="D154" s="37" t="s">
        <v>4754</v>
      </c>
      <c r="E154" s="37" t="s">
        <v>3992</v>
      </c>
      <c r="F154" s="52" t="s">
        <v>2956</v>
      </c>
      <c r="G154" s="92">
        <f>IF(ISBLANK(Tableau6[[#This Row],[Points]]),"",RANK(Tableau6[[#This Row],[Points]],H:H))</f>
        <v>121</v>
      </c>
      <c r="H154" s="37">
        <v>91</v>
      </c>
      <c r="I154" s="40"/>
      <c r="J154" s="88">
        <f>IF(ISBLANK(I154),,VLOOKUP(I154,Classement_points[],2,FALSE)*Paramètres!$M$4)</f>
        <v>0</v>
      </c>
      <c r="K154" s="41"/>
      <c r="L154" s="88">
        <f>IF(ISBLANK(K154),,VLOOKUP(K154,Classement_points[],2,FALSE)*Paramètres!$M$5)</f>
        <v>0</v>
      </c>
      <c r="M154" s="42"/>
      <c r="N154" s="88">
        <f>IF(ISBLANK(M154),,VLOOKUP(M154,Classement_points[],2,FALSE)*Paramètres!$M$6)</f>
        <v>0</v>
      </c>
      <c r="O154" s="89">
        <f t="shared" si="5"/>
        <v>91</v>
      </c>
      <c r="P154" s="90">
        <f>COUNTA(Tableau6[[#This Row],[Points]],Tableau6[[#This Row],[Clt2]],Tableau6[[#This Row],[Clt4]],Tableau6[[#This Row],[Clt6]])</f>
        <v>1</v>
      </c>
    </row>
    <row r="155" spans="1:16" x14ac:dyDescent="0.35">
      <c r="A155" s="91">
        <f t="shared" si="4"/>
        <v>151</v>
      </c>
      <c r="B155" s="37" t="s">
        <v>2265</v>
      </c>
      <c r="C155" s="37" t="s">
        <v>67</v>
      </c>
      <c r="D155" s="37" t="s">
        <v>2266</v>
      </c>
      <c r="E155" s="52" t="s">
        <v>689</v>
      </c>
      <c r="F155" s="52" t="s">
        <v>648</v>
      </c>
      <c r="G155" s="92">
        <f>IF(ISBLANK(Tableau6[[#This Row],[Points]]),"",RANK(Tableau6[[#This Row],[Points]],H:H))</f>
        <v>128</v>
      </c>
      <c r="H155" s="37">
        <v>89</v>
      </c>
      <c r="I155" s="40">
        <v>0</v>
      </c>
      <c r="J155" s="88">
        <f>IF(ISBLANK(I155),,VLOOKUP(I155,Classement_points[],2,FALSE)*Paramètres!$M$4)</f>
        <v>0</v>
      </c>
      <c r="K155" s="41"/>
      <c r="L155" s="88">
        <f>IF(ISBLANK(K155),,VLOOKUP(K155,Classement_points[],2,FALSE)*Paramètres!$M$5)</f>
        <v>0</v>
      </c>
      <c r="M155" s="42"/>
      <c r="N155" s="88">
        <f>IF(ISBLANK(M155),,VLOOKUP(M155,Classement_points[],2,FALSE)*Paramètres!$M$6)</f>
        <v>0</v>
      </c>
      <c r="O155" s="89">
        <f t="shared" si="5"/>
        <v>89</v>
      </c>
      <c r="P155" s="90">
        <f>COUNTA(Tableau6[[#This Row],[Points]],Tableau6[[#This Row],[Clt2]],Tableau6[[#This Row],[Clt4]],Tableau6[[#This Row],[Clt6]])</f>
        <v>2</v>
      </c>
    </row>
    <row r="156" spans="1:16" x14ac:dyDescent="0.35">
      <c r="A156" s="91">
        <f t="shared" si="4"/>
        <v>151</v>
      </c>
      <c r="B156" s="37" t="s">
        <v>2311</v>
      </c>
      <c r="C156" s="37" t="s">
        <v>491</v>
      </c>
      <c r="D156" s="37" t="s">
        <v>2312</v>
      </c>
      <c r="E156" s="52" t="s">
        <v>656</v>
      </c>
      <c r="F156" s="52" t="s">
        <v>648</v>
      </c>
      <c r="G156" s="92">
        <f>IF(ISBLANK(Tableau6[[#This Row],[Points]]),"",RANK(Tableau6[[#This Row],[Points]],H:H))</f>
        <v>128</v>
      </c>
      <c r="H156" s="37">
        <v>89</v>
      </c>
      <c r="I156" s="40"/>
      <c r="J156" s="88">
        <f>IF(ISBLANK(I156),,VLOOKUP(I156,Classement_points[],2,FALSE)*Paramètres!$M$4)</f>
        <v>0</v>
      </c>
      <c r="K156" s="41"/>
      <c r="L156" s="88">
        <f>IF(ISBLANK(K156),,VLOOKUP(K156,Classement_points[],2,FALSE)*Paramètres!$M$5)</f>
        <v>0</v>
      </c>
      <c r="M156" s="42"/>
      <c r="N156" s="88">
        <f>IF(ISBLANK(M156),,VLOOKUP(M156,Classement_points[],2,FALSE)*Paramètres!$M$6)</f>
        <v>0</v>
      </c>
      <c r="O156" s="89">
        <f t="shared" si="5"/>
        <v>89</v>
      </c>
      <c r="P156" s="90">
        <f>COUNTA(Tableau6[[#This Row],[Points]],Tableau6[[#This Row],[Clt2]],Tableau6[[#This Row],[Clt4]],Tableau6[[#This Row],[Clt6]])</f>
        <v>1</v>
      </c>
    </row>
    <row r="157" spans="1:16" x14ac:dyDescent="0.35">
      <c r="A157" s="91">
        <f t="shared" si="4"/>
        <v>151</v>
      </c>
      <c r="B157" s="37" t="s">
        <v>4728</v>
      </c>
      <c r="C157" s="37" t="s">
        <v>2642</v>
      </c>
      <c r="D157" s="37" t="s">
        <v>461</v>
      </c>
      <c r="E157" s="37" t="s">
        <v>4058</v>
      </c>
      <c r="F157" s="52" t="s">
        <v>2956</v>
      </c>
      <c r="G157" s="92">
        <f>IF(ISBLANK(Tableau6[[#This Row],[Points]]),"",RANK(Tableau6[[#This Row],[Points]],H:H))</f>
        <v>128</v>
      </c>
      <c r="H157" s="37">
        <v>89</v>
      </c>
      <c r="I157" s="40"/>
      <c r="J157" s="88">
        <f>IF(ISBLANK(I157),,VLOOKUP(I157,Classement_points[],2,FALSE)*Paramètres!$M$4)</f>
        <v>0</v>
      </c>
      <c r="K157" s="41"/>
      <c r="L157" s="88">
        <f>IF(ISBLANK(K157),,VLOOKUP(K157,Classement_points[],2,FALSE)*Paramètres!$M$5)</f>
        <v>0</v>
      </c>
      <c r="M157" s="42"/>
      <c r="N157" s="88">
        <f>IF(ISBLANK(M157),,VLOOKUP(M157,Classement_points[],2,FALSE)*Paramètres!$M$6)</f>
        <v>0</v>
      </c>
      <c r="O157" s="89">
        <f t="shared" si="5"/>
        <v>89</v>
      </c>
      <c r="P157" s="90">
        <f>COUNTA(Tableau6[[#This Row],[Points]],Tableau6[[#This Row],[Clt2]],Tableau6[[#This Row],[Clt4]],Tableau6[[#This Row],[Clt6]])</f>
        <v>1</v>
      </c>
    </row>
    <row r="158" spans="1:16" x14ac:dyDescent="0.35">
      <c r="A158" s="91">
        <f t="shared" si="4"/>
        <v>154</v>
      </c>
      <c r="B158" s="37" t="s">
        <v>2395</v>
      </c>
      <c r="C158" s="37" t="s">
        <v>471</v>
      </c>
      <c r="D158" s="37" t="s">
        <v>1996</v>
      </c>
      <c r="E158" s="52" t="s">
        <v>711</v>
      </c>
      <c r="F158" s="52" t="s">
        <v>648</v>
      </c>
      <c r="G158" s="92">
        <f>IF(ISBLANK(Tableau6[[#This Row],[Points]]),"",RANK(Tableau6[[#This Row],[Points]],H:H))</f>
        <v>164</v>
      </c>
      <c r="H158" s="37">
        <v>73</v>
      </c>
      <c r="I158" s="40">
        <v>107</v>
      </c>
      <c r="J158" s="88">
        <f>IF(ISBLANK(I158),,VLOOKUP(I158,Classement_points[],2,FALSE)*Paramètres!$M$4)</f>
        <v>15</v>
      </c>
      <c r="K158" s="41"/>
      <c r="L158" s="88">
        <f>IF(ISBLANK(K158),,VLOOKUP(K158,Classement_points[],2,FALSE)*Paramètres!$M$5)</f>
        <v>0</v>
      </c>
      <c r="M158" s="42"/>
      <c r="N158" s="88">
        <f>IF(ISBLANK(M158),,VLOOKUP(M158,Classement_points[],2,FALSE)*Paramètres!$M$6)</f>
        <v>0</v>
      </c>
      <c r="O158" s="89">
        <f t="shared" si="5"/>
        <v>88</v>
      </c>
      <c r="P158" s="90">
        <f>COUNTA(Tableau6[[#This Row],[Points]],Tableau6[[#This Row],[Clt2]],Tableau6[[#This Row],[Clt4]],Tableau6[[#This Row],[Clt6]])</f>
        <v>2</v>
      </c>
    </row>
    <row r="159" spans="1:16" x14ac:dyDescent="0.35">
      <c r="A159" s="91">
        <f t="shared" si="4"/>
        <v>155</v>
      </c>
      <c r="B159" s="37" t="s">
        <v>3690</v>
      </c>
      <c r="C159" s="37" t="s">
        <v>2592</v>
      </c>
      <c r="D159" s="37" t="s">
        <v>3691</v>
      </c>
      <c r="E159" s="37" t="s">
        <v>2945</v>
      </c>
      <c r="F159" s="52" t="s">
        <v>2957</v>
      </c>
      <c r="G159" s="92">
        <f>IF(ISBLANK(Tableau6[[#This Row],[Points]]),"",RANK(Tableau6[[#This Row],[Points]],H:H))</f>
        <v>136</v>
      </c>
      <c r="H159" s="37">
        <v>87</v>
      </c>
      <c r="I159" s="40"/>
      <c r="J159" s="88">
        <f>IF(ISBLANK(I159),,VLOOKUP(I159,Classement_points[],2,FALSE)*Paramètres!$M$4)</f>
        <v>0</v>
      </c>
      <c r="K159" s="41"/>
      <c r="L159" s="88">
        <f>IF(ISBLANK(K159),,VLOOKUP(K159,Classement_points[],2,FALSE)*Paramètres!$M$5)</f>
        <v>0</v>
      </c>
      <c r="M159" s="42"/>
      <c r="N159" s="88">
        <f>IF(ISBLANK(M159),,VLOOKUP(M159,Classement_points[],2,FALSE)*Paramètres!$M$6)</f>
        <v>0</v>
      </c>
      <c r="O159" s="89">
        <f t="shared" si="5"/>
        <v>87</v>
      </c>
      <c r="P159" s="90">
        <f>COUNTA(Tableau6[[#This Row],[Points]],Tableau6[[#This Row],[Clt2]],Tableau6[[#This Row],[Clt4]],Tableau6[[#This Row],[Clt6]])</f>
        <v>1</v>
      </c>
    </row>
    <row r="160" spans="1:16" x14ac:dyDescent="0.35">
      <c r="A160" s="91">
        <f t="shared" si="4"/>
        <v>155</v>
      </c>
      <c r="B160" s="37" t="s">
        <v>2317</v>
      </c>
      <c r="C160" s="37" t="s">
        <v>86</v>
      </c>
      <c r="D160" s="37" t="s">
        <v>2318</v>
      </c>
      <c r="E160" s="52" t="s">
        <v>656</v>
      </c>
      <c r="F160" s="52" t="s">
        <v>648</v>
      </c>
      <c r="G160" s="92">
        <f>IF(ISBLANK(Tableau6[[#This Row],[Points]]),"",RANK(Tableau6[[#This Row],[Points]],H:H))</f>
        <v>136</v>
      </c>
      <c r="H160" s="37">
        <v>87</v>
      </c>
      <c r="I160" s="40"/>
      <c r="J160" s="88">
        <f>IF(ISBLANK(I160),,VLOOKUP(I160,Classement_points[],2,FALSE)*Paramètres!$M$4)</f>
        <v>0</v>
      </c>
      <c r="K160" s="41"/>
      <c r="L160" s="88">
        <f>IF(ISBLANK(K160),,VLOOKUP(K160,Classement_points[],2,FALSE)*Paramètres!$M$5)</f>
        <v>0</v>
      </c>
      <c r="M160" s="42"/>
      <c r="N160" s="88">
        <f>IF(ISBLANK(M160),,VLOOKUP(M160,Classement_points[],2,FALSE)*Paramètres!$M$6)</f>
        <v>0</v>
      </c>
      <c r="O160" s="89">
        <f t="shared" si="5"/>
        <v>87</v>
      </c>
      <c r="P160" s="90">
        <f>COUNTA(Tableau6[[#This Row],[Points]],Tableau6[[#This Row],[Clt2]],Tableau6[[#This Row],[Clt4]],Tableau6[[#This Row],[Clt6]])</f>
        <v>1</v>
      </c>
    </row>
    <row r="161" spans="1:16" x14ac:dyDescent="0.35">
      <c r="A161" s="91">
        <f t="shared" si="4"/>
        <v>157</v>
      </c>
      <c r="B161" s="54" t="s">
        <v>1148</v>
      </c>
      <c r="C161" s="54" t="s">
        <v>252</v>
      </c>
      <c r="D161" s="54" t="s">
        <v>540</v>
      </c>
      <c r="E161" s="54" t="s">
        <v>39</v>
      </c>
      <c r="F161" s="54" t="s">
        <v>714</v>
      </c>
      <c r="G161" s="92">
        <f>IF(ISBLANK(Tableau6[[#This Row],[Points]]),"",RANK(Tableau6[[#This Row],[Points]],H:H))</f>
        <v>168</v>
      </c>
      <c r="H161" s="37">
        <v>71</v>
      </c>
      <c r="I161" s="40">
        <v>111</v>
      </c>
      <c r="J161" s="88">
        <f>IF(ISBLANK(I161),,VLOOKUP(I161,Classement_points[],2,FALSE)*Paramètres!$M$4)</f>
        <v>15</v>
      </c>
      <c r="K161" s="41"/>
      <c r="L161" s="88">
        <f>IF(ISBLANK(K161),,VLOOKUP(K161,Classement_points[],2,FALSE)*Paramètres!$M$5)</f>
        <v>0</v>
      </c>
      <c r="M161" s="42"/>
      <c r="N161" s="88">
        <f>IF(ISBLANK(M161),,VLOOKUP(M161,Classement_points[],2,FALSE)*Paramètres!$M$6)</f>
        <v>0</v>
      </c>
      <c r="O161" s="89">
        <f t="shared" si="5"/>
        <v>86</v>
      </c>
      <c r="P161" s="90">
        <f>COUNTA(Tableau6[[#This Row],[Points]],Tableau6[[#This Row],[Clt2]],Tableau6[[#This Row],[Clt4]],Tableau6[[#This Row],[Clt6]])</f>
        <v>2</v>
      </c>
    </row>
    <row r="162" spans="1:16" x14ac:dyDescent="0.35">
      <c r="A162" s="91">
        <f t="shared" si="4"/>
        <v>158</v>
      </c>
      <c r="B162" s="37" t="s">
        <v>2314</v>
      </c>
      <c r="C162" s="37" t="s">
        <v>2315</v>
      </c>
      <c r="D162" s="37" t="s">
        <v>2316</v>
      </c>
      <c r="E162" s="52" t="s">
        <v>679</v>
      </c>
      <c r="F162" s="52" t="s">
        <v>648</v>
      </c>
      <c r="G162" s="92">
        <f>IF(ISBLANK(Tableau6[[#This Row],[Points]]),"",RANK(Tableau6[[#This Row],[Points]],H:H))</f>
        <v>139</v>
      </c>
      <c r="H162" s="37">
        <v>85</v>
      </c>
      <c r="I162" s="40"/>
      <c r="J162" s="88">
        <f>IF(ISBLANK(I162),,VLOOKUP(I162,Classement_points[],2,FALSE)*Paramètres!$M$4)</f>
        <v>0</v>
      </c>
      <c r="K162" s="41"/>
      <c r="L162" s="88">
        <f>IF(ISBLANK(K162),,VLOOKUP(K162,Classement_points[],2,FALSE)*Paramètres!$M$5)</f>
        <v>0</v>
      </c>
      <c r="M162" s="42"/>
      <c r="N162" s="88">
        <f>IF(ISBLANK(M162),,VLOOKUP(M162,Classement_points[],2,FALSE)*Paramètres!$M$6)</f>
        <v>0</v>
      </c>
      <c r="O162" s="89">
        <f t="shared" si="5"/>
        <v>85</v>
      </c>
      <c r="P162" s="90">
        <f>COUNTA(Tableau6[[#This Row],[Points]],Tableau6[[#This Row],[Clt2]],Tableau6[[#This Row],[Clt4]],Tableau6[[#This Row],[Clt6]])</f>
        <v>1</v>
      </c>
    </row>
    <row r="163" spans="1:16" x14ac:dyDescent="0.35">
      <c r="A163" s="91">
        <f t="shared" si="4"/>
        <v>159</v>
      </c>
      <c r="B163" s="37" t="s">
        <v>2415</v>
      </c>
      <c r="C163" s="37" t="s">
        <v>2416</v>
      </c>
      <c r="D163" s="37" t="s">
        <v>2417</v>
      </c>
      <c r="E163" s="52" t="s">
        <v>656</v>
      </c>
      <c r="F163" s="52" t="s">
        <v>648</v>
      </c>
      <c r="G163" s="92">
        <f>IF(ISBLANK(Tableau6[[#This Row],[Points]]),"",RANK(Tableau6[[#This Row],[Points]],H:H))</f>
        <v>140</v>
      </c>
      <c r="H163" s="37">
        <v>84</v>
      </c>
      <c r="I163" s="40"/>
      <c r="J163" s="88">
        <f>IF(ISBLANK(I163),,VLOOKUP(I163,Classement_points[],2,FALSE)*Paramètres!$M$4)</f>
        <v>0</v>
      </c>
      <c r="K163" s="41"/>
      <c r="L163" s="88">
        <f>IF(ISBLANK(K163),,VLOOKUP(K163,Classement_points[],2,FALSE)*Paramètres!$M$5)</f>
        <v>0</v>
      </c>
      <c r="M163" s="42"/>
      <c r="N163" s="88">
        <f>IF(ISBLANK(M163),,VLOOKUP(M163,Classement_points[],2,FALSE)*Paramètres!$M$6)</f>
        <v>0</v>
      </c>
      <c r="O163" s="89">
        <f t="shared" si="5"/>
        <v>84</v>
      </c>
      <c r="P163" s="90">
        <f>COUNTA(Tableau6[[#This Row],[Points]],Tableau6[[#This Row],[Clt2]],Tableau6[[#This Row],[Clt4]],Tableau6[[#This Row],[Clt6]])</f>
        <v>1</v>
      </c>
    </row>
    <row r="164" spans="1:16" x14ac:dyDescent="0.35">
      <c r="A164" s="91">
        <f t="shared" si="4"/>
        <v>159</v>
      </c>
      <c r="B164" s="37" t="s">
        <v>2425</v>
      </c>
      <c r="C164" s="37" t="s">
        <v>2426</v>
      </c>
      <c r="D164" s="37" t="s">
        <v>2427</v>
      </c>
      <c r="E164" s="52" t="s">
        <v>677</v>
      </c>
      <c r="F164" s="52" t="s">
        <v>648</v>
      </c>
      <c r="G164" s="92">
        <f>IF(ISBLANK(Tableau6[[#This Row],[Points]]),"",RANK(Tableau6[[#This Row],[Points]],H:H))</f>
        <v>140</v>
      </c>
      <c r="H164" s="37">
        <v>84</v>
      </c>
      <c r="I164" s="40">
        <v>0</v>
      </c>
      <c r="J164" s="88">
        <f>IF(ISBLANK(I164),,VLOOKUP(I164,Classement_points[],2,FALSE)*Paramètres!$M$4)</f>
        <v>0</v>
      </c>
      <c r="K164" s="41"/>
      <c r="L164" s="88">
        <f>IF(ISBLANK(K164),,VLOOKUP(K164,Classement_points[],2,FALSE)*Paramètres!$M$5)</f>
        <v>0</v>
      </c>
      <c r="M164" s="42"/>
      <c r="N164" s="88">
        <f>IF(ISBLANK(M164),,VLOOKUP(M164,Classement_points[],2,FALSE)*Paramètres!$M$6)</f>
        <v>0</v>
      </c>
      <c r="O164" s="89">
        <f t="shared" si="5"/>
        <v>84</v>
      </c>
      <c r="P164" s="90">
        <f>COUNTA(Tableau6[[#This Row],[Points]],Tableau6[[#This Row],[Clt2]],Tableau6[[#This Row],[Clt4]],Tableau6[[#This Row],[Clt6]])</f>
        <v>2</v>
      </c>
    </row>
    <row r="165" spans="1:16" x14ac:dyDescent="0.35">
      <c r="A165" s="91">
        <f t="shared" si="4"/>
        <v>159</v>
      </c>
      <c r="B165" s="37" t="s">
        <v>4737</v>
      </c>
      <c r="C165" s="37" t="s">
        <v>4738</v>
      </c>
      <c r="D165" s="37" t="s">
        <v>4739</v>
      </c>
      <c r="E165" s="37" t="s">
        <v>4017</v>
      </c>
      <c r="F165" s="52" t="s">
        <v>2956</v>
      </c>
      <c r="G165" s="92">
        <f>IF(ISBLANK(Tableau6[[#This Row],[Points]]),"",RANK(Tableau6[[#This Row],[Points]],H:H))</f>
        <v>140</v>
      </c>
      <c r="H165" s="37">
        <v>84</v>
      </c>
      <c r="I165" s="40"/>
      <c r="J165" s="88">
        <f>IF(ISBLANK(I165),,VLOOKUP(I165,Classement_points[],2,FALSE)*Paramètres!$M$4)</f>
        <v>0</v>
      </c>
      <c r="K165" s="41"/>
      <c r="L165" s="88">
        <f>IF(ISBLANK(K165),,VLOOKUP(K165,Classement_points[],2,FALSE)*Paramètres!$M$5)</f>
        <v>0</v>
      </c>
      <c r="M165" s="42"/>
      <c r="N165" s="88">
        <f>IF(ISBLANK(M165),,VLOOKUP(M165,Classement_points[],2,FALSE)*Paramètres!$M$6)</f>
        <v>0</v>
      </c>
      <c r="O165" s="89">
        <f t="shared" si="5"/>
        <v>84</v>
      </c>
      <c r="P165" s="90">
        <f>COUNTA(Tableau6[[#This Row],[Points]],Tableau6[[#This Row],[Clt2]],Tableau6[[#This Row],[Clt4]],Tableau6[[#This Row],[Clt6]])</f>
        <v>1</v>
      </c>
    </row>
    <row r="166" spans="1:16" x14ac:dyDescent="0.35">
      <c r="A166" s="91">
        <f t="shared" si="4"/>
        <v>159</v>
      </c>
      <c r="B166" s="37" t="s">
        <v>4783</v>
      </c>
      <c r="C166" s="37" t="s">
        <v>1456</v>
      </c>
      <c r="D166" s="37" t="s">
        <v>135</v>
      </c>
      <c r="E166" s="37" t="s">
        <v>3998</v>
      </c>
      <c r="F166" s="52" t="s">
        <v>2956</v>
      </c>
      <c r="G166" s="92">
        <f>IF(ISBLANK(Tableau6[[#This Row],[Points]]),"",RANK(Tableau6[[#This Row],[Points]],H:H))</f>
        <v>140</v>
      </c>
      <c r="H166" s="37">
        <v>84</v>
      </c>
      <c r="I166" s="40"/>
      <c r="J166" s="88">
        <f>IF(ISBLANK(I166),,VLOOKUP(I166,Classement_points[],2,FALSE)*Paramètres!$M$4)</f>
        <v>0</v>
      </c>
      <c r="K166" s="41"/>
      <c r="L166" s="88">
        <f>IF(ISBLANK(K166),,VLOOKUP(K166,Classement_points[],2,FALSE)*Paramètres!$M$5)</f>
        <v>0</v>
      </c>
      <c r="M166" s="42"/>
      <c r="N166" s="88">
        <f>IF(ISBLANK(M166),,VLOOKUP(M166,Classement_points[],2,FALSE)*Paramètres!$M$6)</f>
        <v>0</v>
      </c>
      <c r="O166" s="89">
        <f t="shared" si="5"/>
        <v>84</v>
      </c>
      <c r="P166" s="90">
        <f>COUNTA(Tableau6[[#This Row],[Points]],Tableau6[[#This Row],[Clt2]],Tableau6[[#This Row],[Clt4]],Tableau6[[#This Row],[Clt6]])</f>
        <v>1</v>
      </c>
    </row>
    <row r="167" spans="1:16" x14ac:dyDescent="0.35">
      <c r="A167" s="91">
        <f t="shared" si="4"/>
        <v>159</v>
      </c>
      <c r="B167" s="54" t="s">
        <v>1143</v>
      </c>
      <c r="C167" s="54" t="s">
        <v>488</v>
      </c>
      <c r="D167" s="54" t="s">
        <v>526</v>
      </c>
      <c r="E167" s="54" t="s">
        <v>724</v>
      </c>
      <c r="F167" s="54" t="s">
        <v>714</v>
      </c>
      <c r="G167" s="92">
        <f>IF(ISBLANK(Tableau6[[#This Row],[Points]]),"",RANK(Tableau6[[#This Row],[Points]],H:H))</f>
        <v>173</v>
      </c>
      <c r="H167" s="37">
        <v>69</v>
      </c>
      <c r="I167" s="40">
        <v>92</v>
      </c>
      <c r="J167" s="88">
        <f>IF(ISBLANK(I167),,VLOOKUP(I167,Classement_points[],2,FALSE)*Paramètres!$M$4)</f>
        <v>15</v>
      </c>
      <c r="K167" s="41"/>
      <c r="L167" s="88">
        <f>IF(ISBLANK(K167),,VLOOKUP(K167,Classement_points[],2,FALSE)*Paramètres!$M$5)</f>
        <v>0</v>
      </c>
      <c r="M167" s="42"/>
      <c r="N167" s="88">
        <f>IF(ISBLANK(M167),,VLOOKUP(M167,Classement_points[],2,FALSE)*Paramètres!$M$6)</f>
        <v>0</v>
      </c>
      <c r="O167" s="89">
        <f t="shared" si="5"/>
        <v>84</v>
      </c>
      <c r="P167" s="90">
        <f>COUNTA(Tableau6[[#This Row],[Points]],Tableau6[[#This Row],[Clt2]],Tableau6[[#This Row],[Clt4]],Tableau6[[#This Row],[Clt6]])</f>
        <v>2</v>
      </c>
    </row>
    <row r="168" spans="1:16" x14ac:dyDescent="0.35">
      <c r="A168" s="91">
        <f t="shared" si="4"/>
        <v>159</v>
      </c>
      <c r="B168" s="54" t="s">
        <v>1106</v>
      </c>
      <c r="C168" s="54" t="s">
        <v>252</v>
      </c>
      <c r="D168" s="54" t="s">
        <v>338</v>
      </c>
      <c r="E168" s="54" t="s">
        <v>17</v>
      </c>
      <c r="F168" s="54" t="s">
        <v>714</v>
      </c>
      <c r="G168" s="92">
        <f>IF(ISBLANK(Tableau6[[#This Row],[Points]]),"",RANK(Tableau6[[#This Row],[Points]],H:H))</f>
        <v>173</v>
      </c>
      <c r="H168" s="37">
        <v>69</v>
      </c>
      <c r="I168" s="40">
        <v>82</v>
      </c>
      <c r="J168" s="88">
        <f>IF(ISBLANK(I168),,VLOOKUP(I168,Classement_points[],2,FALSE)*Paramètres!$M$4)</f>
        <v>15</v>
      </c>
      <c r="K168" s="41"/>
      <c r="L168" s="88">
        <f>IF(ISBLANK(K168),,VLOOKUP(K168,Classement_points[],2,FALSE)*Paramètres!$M$5)</f>
        <v>0</v>
      </c>
      <c r="M168" s="42"/>
      <c r="N168" s="88">
        <f>IF(ISBLANK(M168),,VLOOKUP(M168,Classement_points[],2,FALSE)*Paramètres!$M$6)</f>
        <v>0</v>
      </c>
      <c r="O168" s="89">
        <f t="shared" si="5"/>
        <v>84</v>
      </c>
      <c r="P168" s="90">
        <f>COUNTA(Tableau6[[#This Row],[Points]],Tableau6[[#This Row],[Clt2]],Tableau6[[#This Row],[Clt4]],Tableau6[[#This Row],[Clt6]])</f>
        <v>2</v>
      </c>
    </row>
    <row r="169" spans="1:16" x14ac:dyDescent="0.35">
      <c r="A169" s="91">
        <f t="shared" si="4"/>
        <v>165</v>
      </c>
      <c r="B169" s="54" t="s">
        <v>1110</v>
      </c>
      <c r="C169" s="54" t="s">
        <v>326</v>
      </c>
      <c r="D169" s="54" t="s">
        <v>1111</v>
      </c>
      <c r="E169" s="54" t="s">
        <v>40</v>
      </c>
      <c r="F169" s="54" t="s">
        <v>714</v>
      </c>
      <c r="G169" s="92">
        <f>IF(ISBLANK(Tableau6[[#This Row],[Points]]),"",RANK(Tableau6[[#This Row],[Points]],H:H))</f>
        <v>144</v>
      </c>
      <c r="H169" s="37">
        <v>83</v>
      </c>
      <c r="I169" s="40"/>
      <c r="J169" s="88">
        <f>IF(ISBLANK(I169),,VLOOKUP(I169,Classement_points[],2,FALSE)*Paramètres!$M$4)</f>
        <v>0</v>
      </c>
      <c r="K169" s="41"/>
      <c r="L169" s="88">
        <f>IF(ISBLANK(K169),,VLOOKUP(K169,Classement_points[],2,FALSE)*Paramètres!$M$5)</f>
        <v>0</v>
      </c>
      <c r="M169" s="42"/>
      <c r="N169" s="88">
        <f>IF(ISBLANK(M169),,VLOOKUP(M169,Classement_points[],2,FALSE)*Paramètres!$M$6)</f>
        <v>0</v>
      </c>
      <c r="O169" s="89">
        <f t="shared" si="5"/>
        <v>83</v>
      </c>
      <c r="P169" s="90">
        <f>COUNTA(Tableau6[[#This Row],[Points]],Tableau6[[#This Row],[Clt2]],Tableau6[[#This Row],[Clt4]],Tableau6[[#This Row],[Clt6]])</f>
        <v>1</v>
      </c>
    </row>
    <row r="170" spans="1:16" x14ac:dyDescent="0.35">
      <c r="A170" s="91">
        <f t="shared" si="4"/>
        <v>165</v>
      </c>
      <c r="B170" s="37" t="s">
        <v>3646</v>
      </c>
      <c r="C170" s="37" t="s">
        <v>71</v>
      </c>
      <c r="D170" s="37" t="s">
        <v>3647</v>
      </c>
      <c r="E170" s="37" t="s">
        <v>2921</v>
      </c>
      <c r="F170" s="52" t="s">
        <v>2957</v>
      </c>
      <c r="G170" s="92">
        <f>IF(ISBLANK(Tableau6[[#This Row],[Points]]),"",RANK(Tableau6[[#This Row],[Points]],H:H))</f>
        <v>144</v>
      </c>
      <c r="H170" s="37">
        <v>83</v>
      </c>
      <c r="I170" s="40"/>
      <c r="J170" s="88">
        <f>IF(ISBLANK(I170),,VLOOKUP(I170,Classement_points[],2,FALSE)*Paramètres!$M$4)</f>
        <v>0</v>
      </c>
      <c r="K170" s="41"/>
      <c r="L170" s="88">
        <f>IF(ISBLANK(K170),,VLOOKUP(K170,Classement_points[],2,FALSE)*Paramètres!$M$5)</f>
        <v>0</v>
      </c>
      <c r="M170" s="42"/>
      <c r="N170" s="88">
        <f>IF(ISBLANK(M170),,VLOOKUP(M170,Classement_points[],2,FALSE)*Paramètres!$M$6)</f>
        <v>0</v>
      </c>
      <c r="O170" s="89">
        <f t="shared" si="5"/>
        <v>83</v>
      </c>
      <c r="P170" s="90">
        <f>COUNTA(Tableau6[[#This Row],[Points]],Tableau6[[#This Row],[Clt2]],Tableau6[[#This Row],[Clt4]],Tableau6[[#This Row],[Clt6]])</f>
        <v>1</v>
      </c>
    </row>
    <row r="171" spans="1:16" x14ac:dyDescent="0.35">
      <c r="A171" s="91">
        <f t="shared" si="4"/>
        <v>165</v>
      </c>
      <c r="B171" s="37" t="s">
        <v>3743</v>
      </c>
      <c r="C171" s="37" t="s">
        <v>246</v>
      </c>
      <c r="D171" s="37" t="s">
        <v>3744</v>
      </c>
      <c r="E171" s="37" t="s">
        <v>2937</v>
      </c>
      <c r="F171" s="52" t="s">
        <v>2957</v>
      </c>
      <c r="G171" s="92">
        <f>IF(ISBLANK(Tableau6[[#This Row],[Points]]),"",RANK(Tableau6[[#This Row],[Points]],H:H))</f>
        <v>177</v>
      </c>
      <c r="H171" s="37">
        <v>68</v>
      </c>
      <c r="I171" s="40">
        <v>69</v>
      </c>
      <c r="J171" s="88">
        <f>IF(ISBLANK(I171),,VLOOKUP(I171,Classement_points[],2,FALSE)*Paramètres!$M$4)</f>
        <v>15</v>
      </c>
      <c r="K171" s="41">
        <v>0</v>
      </c>
      <c r="L171" s="88">
        <f>IF(ISBLANK(K171),,VLOOKUP(K171,Classement_points[],2,FALSE)*Paramètres!$M$5)</f>
        <v>0</v>
      </c>
      <c r="M171" s="42"/>
      <c r="N171" s="88">
        <f>IF(ISBLANK(M171),,VLOOKUP(M171,Classement_points[],2,FALSE)*Paramètres!$M$6)</f>
        <v>0</v>
      </c>
      <c r="O171" s="89">
        <f t="shared" si="5"/>
        <v>83</v>
      </c>
      <c r="P171" s="90">
        <f>COUNTA(Tableau6[[#This Row],[Points]],Tableau6[[#This Row],[Clt2]],Tableau6[[#This Row],[Clt4]],Tableau6[[#This Row],[Clt6]])</f>
        <v>3</v>
      </c>
    </row>
    <row r="172" spans="1:16" x14ac:dyDescent="0.35">
      <c r="A172" s="91">
        <f t="shared" si="4"/>
        <v>168</v>
      </c>
      <c r="B172" s="37" t="s">
        <v>4759</v>
      </c>
      <c r="C172" s="37" t="s">
        <v>4760</v>
      </c>
      <c r="D172" s="37" t="s">
        <v>4761</v>
      </c>
      <c r="E172" s="37" t="s">
        <v>4103</v>
      </c>
      <c r="F172" s="52" t="s">
        <v>2956</v>
      </c>
      <c r="G172" s="92">
        <f>IF(ISBLANK(Tableau6[[#This Row],[Points]]),"",RANK(Tableau6[[#This Row],[Points]],H:H))</f>
        <v>149</v>
      </c>
      <c r="H172" s="37">
        <v>81</v>
      </c>
      <c r="I172" s="40"/>
      <c r="J172" s="88">
        <f>IF(ISBLANK(I172),,VLOOKUP(I172,Classement_points[],2,FALSE)*Paramètres!$M$4)</f>
        <v>0</v>
      </c>
      <c r="K172" s="41">
        <v>0</v>
      </c>
      <c r="L172" s="88">
        <f>IF(ISBLANK(K172),,VLOOKUP(K172,Classement_points[],2,FALSE)*Paramètres!$M$5)</f>
        <v>0</v>
      </c>
      <c r="M172" s="42"/>
      <c r="N172" s="88">
        <f>IF(ISBLANK(M172),,VLOOKUP(M172,Classement_points[],2,FALSE)*Paramètres!$M$6)</f>
        <v>0</v>
      </c>
      <c r="O172" s="89">
        <f t="shared" si="5"/>
        <v>81</v>
      </c>
      <c r="P172" s="90">
        <f>COUNTA(Tableau6[[#This Row],[Points]],Tableau6[[#This Row],[Clt2]],Tableau6[[#This Row],[Clt4]],Tableau6[[#This Row],[Clt6]])</f>
        <v>2</v>
      </c>
    </row>
    <row r="173" spans="1:16" x14ac:dyDescent="0.35">
      <c r="A173" s="91">
        <f t="shared" si="4"/>
        <v>169</v>
      </c>
      <c r="B173" s="37" t="s">
        <v>2280</v>
      </c>
      <c r="C173" s="37" t="s">
        <v>2281</v>
      </c>
      <c r="D173" s="37" t="s">
        <v>2282</v>
      </c>
      <c r="E173" s="52" t="s">
        <v>678</v>
      </c>
      <c r="F173" s="52" t="s">
        <v>648</v>
      </c>
      <c r="G173" s="92">
        <f>IF(ISBLANK(Tableau6[[#This Row],[Points]]),"",RANK(Tableau6[[#This Row],[Points]],H:H))</f>
        <v>152</v>
      </c>
      <c r="H173" s="37">
        <v>79</v>
      </c>
      <c r="I173" s="40"/>
      <c r="J173" s="88">
        <f>IF(ISBLANK(I173),,VLOOKUP(I173,Classement_points[],2,FALSE)*Paramètres!$M$4)</f>
        <v>0</v>
      </c>
      <c r="K173" s="41"/>
      <c r="L173" s="88">
        <f>IF(ISBLANK(K173),,VLOOKUP(K173,Classement_points[],2,FALSE)*Paramètres!$M$5)</f>
        <v>0</v>
      </c>
      <c r="M173" s="42"/>
      <c r="N173" s="88">
        <f>IF(ISBLANK(M173),,VLOOKUP(M173,Classement_points[],2,FALSE)*Paramètres!$M$6)</f>
        <v>0</v>
      </c>
      <c r="O173" s="89">
        <f t="shared" si="5"/>
        <v>79</v>
      </c>
      <c r="P173" s="90">
        <f>COUNTA(Tableau6[[#This Row],[Points]],Tableau6[[#This Row],[Clt2]],Tableau6[[#This Row],[Clt4]],Tableau6[[#This Row],[Clt6]])</f>
        <v>1</v>
      </c>
    </row>
    <row r="174" spans="1:16" x14ac:dyDescent="0.35">
      <c r="A174" s="91">
        <f t="shared" si="4"/>
        <v>169</v>
      </c>
      <c r="B174" s="37" t="s">
        <v>4725</v>
      </c>
      <c r="C174" s="37" t="s">
        <v>3695</v>
      </c>
      <c r="D174" s="37" t="s">
        <v>4726</v>
      </c>
      <c r="E174" s="37" t="s">
        <v>4299</v>
      </c>
      <c r="F174" s="52" t="s">
        <v>2956</v>
      </c>
      <c r="G174" s="92">
        <f>IF(ISBLANK(Tableau6[[#This Row],[Points]]),"",RANK(Tableau6[[#This Row],[Points]],H:H))</f>
        <v>152</v>
      </c>
      <c r="H174" s="37">
        <v>79</v>
      </c>
      <c r="I174" s="40"/>
      <c r="J174" s="88">
        <f>IF(ISBLANK(I174),,VLOOKUP(I174,Classement_points[],2,FALSE)*Paramètres!$M$4)</f>
        <v>0</v>
      </c>
      <c r="K174" s="41"/>
      <c r="L174" s="88">
        <f>IF(ISBLANK(K174),,VLOOKUP(K174,Classement_points[],2,FALSE)*Paramètres!$M$5)</f>
        <v>0</v>
      </c>
      <c r="M174" s="42"/>
      <c r="N174" s="88">
        <f>IF(ISBLANK(M174),,VLOOKUP(M174,Classement_points[],2,FALSE)*Paramètres!$M$6)</f>
        <v>0</v>
      </c>
      <c r="O174" s="89">
        <f t="shared" si="5"/>
        <v>79</v>
      </c>
      <c r="P174" s="90">
        <f>COUNTA(Tableau6[[#This Row],[Points]],Tableau6[[#This Row],[Clt2]],Tableau6[[#This Row],[Clt4]],Tableau6[[#This Row],[Clt6]])</f>
        <v>1</v>
      </c>
    </row>
    <row r="175" spans="1:16" x14ac:dyDescent="0.35">
      <c r="A175" s="91">
        <f t="shared" si="4"/>
        <v>169</v>
      </c>
      <c r="B175" s="37" t="s">
        <v>3639</v>
      </c>
      <c r="C175" s="37" t="s">
        <v>79</v>
      </c>
      <c r="D175" s="37" t="s">
        <v>3640</v>
      </c>
      <c r="E175" s="37" t="s">
        <v>2926</v>
      </c>
      <c r="F175" s="52" t="s">
        <v>2957</v>
      </c>
      <c r="G175" s="92">
        <f>IF(ISBLANK(Tableau6[[#This Row],[Points]]),"",RANK(Tableau6[[#This Row],[Points]],H:H))</f>
        <v>184</v>
      </c>
      <c r="H175" s="37">
        <v>64</v>
      </c>
      <c r="I175" s="40">
        <v>70</v>
      </c>
      <c r="J175" s="88">
        <f>IF(ISBLANK(I175),,VLOOKUP(I175,Classement_points[],2,FALSE)*Paramètres!$M$4)</f>
        <v>15</v>
      </c>
      <c r="K175" s="41"/>
      <c r="L175" s="88">
        <f>IF(ISBLANK(K175),,VLOOKUP(K175,Classement_points[],2,FALSE)*Paramètres!$M$5)</f>
        <v>0</v>
      </c>
      <c r="M175" s="42"/>
      <c r="N175" s="88">
        <f>IF(ISBLANK(M175),,VLOOKUP(M175,Classement_points[],2,FALSE)*Paramètres!$M$6)</f>
        <v>0</v>
      </c>
      <c r="O175" s="89">
        <f t="shared" si="5"/>
        <v>79</v>
      </c>
      <c r="P175" s="90">
        <f>COUNTA(Tableau6[[#This Row],[Points]],Tableau6[[#This Row],[Clt2]],Tableau6[[#This Row],[Clt4]],Tableau6[[#This Row],[Clt6]])</f>
        <v>2</v>
      </c>
    </row>
    <row r="176" spans="1:16" x14ac:dyDescent="0.35">
      <c r="A176" s="91">
        <f t="shared" si="4"/>
        <v>172</v>
      </c>
      <c r="B176" s="54" t="s">
        <v>1154</v>
      </c>
      <c r="C176" s="54" t="s">
        <v>1155</v>
      </c>
      <c r="D176" s="54" t="s">
        <v>1156</v>
      </c>
      <c r="E176" s="54" t="s">
        <v>16</v>
      </c>
      <c r="F176" s="54" t="s">
        <v>714</v>
      </c>
      <c r="G176" s="92">
        <f>IF(ISBLANK(Tableau6[[#This Row],[Points]]),"",RANK(Tableau6[[#This Row],[Points]],H:H))</f>
        <v>154</v>
      </c>
      <c r="H176" s="37">
        <v>78</v>
      </c>
      <c r="I176" s="40"/>
      <c r="J176" s="88">
        <f>IF(ISBLANK(I176),,VLOOKUP(I176,Classement_points[],2,FALSE)*Paramètres!$M$4)</f>
        <v>0</v>
      </c>
      <c r="K176" s="41"/>
      <c r="L176" s="88">
        <f>IF(ISBLANK(K176),,VLOOKUP(K176,Classement_points[],2,FALSE)*Paramètres!$M$5)</f>
        <v>0</v>
      </c>
      <c r="M176" s="42"/>
      <c r="N176" s="88">
        <f>IF(ISBLANK(M176),,VLOOKUP(M176,Classement_points[],2,FALSE)*Paramètres!$M$6)</f>
        <v>0</v>
      </c>
      <c r="O176" s="89">
        <f t="shared" si="5"/>
        <v>78</v>
      </c>
      <c r="P176" s="90">
        <f>COUNTA(Tableau6[[#This Row],[Points]],Tableau6[[#This Row],[Clt2]],Tableau6[[#This Row],[Clt4]],Tableau6[[#This Row],[Clt6]])</f>
        <v>1</v>
      </c>
    </row>
    <row r="177" spans="1:16" x14ac:dyDescent="0.35">
      <c r="A177" s="91">
        <f t="shared" si="4"/>
        <v>173</v>
      </c>
      <c r="B177" s="37" t="s">
        <v>4626</v>
      </c>
      <c r="C177" s="37" t="s">
        <v>56</v>
      </c>
      <c r="D177" s="37" t="s">
        <v>4627</v>
      </c>
      <c r="E177" s="37" t="s">
        <v>4299</v>
      </c>
      <c r="F177" s="52" t="s">
        <v>2956</v>
      </c>
      <c r="G177" s="92">
        <f>IF(ISBLANK(Tableau6[[#This Row],[Points]]),"",RANK(Tableau6[[#This Row],[Points]],H:H))</f>
        <v>158</v>
      </c>
      <c r="H177" s="37">
        <v>76</v>
      </c>
      <c r="I177" s="40"/>
      <c r="J177" s="88">
        <f>IF(ISBLANK(I177),,VLOOKUP(I177,Classement_points[],2,FALSE)*Paramètres!$M$4)</f>
        <v>0</v>
      </c>
      <c r="K177" s="41">
        <v>0</v>
      </c>
      <c r="L177" s="88">
        <f>IF(ISBLANK(K177),,VLOOKUP(K177,Classement_points[],2,FALSE)*Paramètres!$M$5)</f>
        <v>0</v>
      </c>
      <c r="M177" s="42"/>
      <c r="N177" s="88">
        <f>IF(ISBLANK(M177),,VLOOKUP(M177,Classement_points[],2,FALSE)*Paramètres!$M$6)</f>
        <v>0</v>
      </c>
      <c r="O177" s="89">
        <f t="shared" si="5"/>
        <v>76</v>
      </c>
      <c r="P177" s="90">
        <f>COUNTA(Tableau6[[#This Row],[Points]],Tableau6[[#This Row],[Clt2]],Tableau6[[#This Row],[Clt4]],Tableau6[[#This Row],[Clt6]])</f>
        <v>2</v>
      </c>
    </row>
    <row r="178" spans="1:16" x14ac:dyDescent="0.35">
      <c r="A178" s="91">
        <f t="shared" si="4"/>
        <v>173</v>
      </c>
      <c r="B178" s="37" t="s">
        <v>4734</v>
      </c>
      <c r="C178" s="37" t="s">
        <v>2505</v>
      </c>
      <c r="D178" s="37" t="s">
        <v>4735</v>
      </c>
      <c r="E178" s="37" t="s">
        <v>3933</v>
      </c>
      <c r="F178" s="52" t="s">
        <v>2956</v>
      </c>
      <c r="G178" s="92">
        <f>IF(ISBLANK(Tableau6[[#This Row],[Points]]),"",RANK(Tableau6[[#This Row],[Points]],H:H))</f>
        <v>158</v>
      </c>
      <c r="H178" s="37">
        <v>76</v>
      </c>
      <c r="I178" s="40"/>
      <c r="J178" s="88">
        <f>IF(ISBLANK(I178),,VLOOKUP(I178,Classement_points[],2,FALSE)*Paramètres!$M$4)</f>
        <v>0</v>
      </c>
      <c r="K178" s="41"/>
      <c r="L178" s="88">
        <f>IF(ISBLANK(K178),,VLOOKUP(K178,Classement_points[],2,FALSE)*Paramètres!$M$5)</f>
        <v>0</v>
      </c>
      <c r="M178" s="42"/>
      <c r="N178" s="88">
        <f>IF(ISBLANK(M178),,VLOOKUP(M178,Classement_points[],2,FALSE)*Paramètres!$M$6)</f>
        <v>0</v>
      </c>
      <c r="O178" s="89">
        <f t="shared" si="5"/>
        <v>76</v>
      </c>
      <c r="P178" s="90">
        <f>COUNTA(Tableau6[[#This Row],[Points]],Tableau6[[#This Row],[Clt2]],Tableau6[[#This Row],[Clt4]],Tableau6[[#This Row],[Clt6]])</f>
        <v>1</v>
      </c>
    </row>
    <row r="179" spans="1:16" x14ac:dyDescent="0.35">
      <c r="A179" s="91">
        <f t="shared" si="4"/>
        <v>175</v>
      </c>
      <c r="B179" s="37" t="s">
        <v>2441</v>
      </c>
      <c r="C179" s="37" t="s">
        <v>1759</v>
      </c>
      <c r="D179" s="37" t="s">
        <v>2442</v>
      </c>
      <c r="E179" s="37" t="s">
        <v>649</v>
      </c>
      <c r="F179" s="52" t="s">
        <v>648</v>
      </c>
      <c r="G179" s="92">
        <f>IF(ISBLANK(Tableau6[[#This Row],[Points]]),"",RANK(Tableau6[[#This Row],[Points]],H:H))</f>
        <v>160</v>
      </c>
      <c r="H179" s="37">
        <v>75</v>
      </c>
      <c r="I179" s="40"/>
      <c r="J179" s="88">
        <f>IF(ISBLANK(I179),,VLOOKUP(I179,Classement_points[],2,FALSE)*Paramètres!$M$4)</f>
        <v>0</v>
      </c>
      <c r="K179" s="41"/>
      <c r="L179" s="88">
        <f>IF(ISBLANK(K179),,VLOOKUP(K179,Classement_points[],2,FALSE)*Paramètres!$M$5)</f>
        <v>0</v>
      </c>
      <c r="M179" s="42"/>
      <c r="N179" s="88">
        <f>IF(ISBLANK(M179),,VLOOKUP(M179,Classement_points[],2,FALSE)*Paramètres!$M$6)</f>
        <v>0</v>
      </c>
      <c r="O179" s="89">
        <f t="shared" si="5"/>
        <v>75</v>
      </c>
      <c r="P179" s="90">
        <f>COUNTA(Tableau6[[#This Row],[Points]],Tableau6[[#This Row],[Clt2]],Tableau6[[#This Row],[Clt4]],Tableau6[[#This Row],[Clt6]])</f>
        <v>1</v>
      </c>
    </row>
    <row r="180" spans="1:16" x14ac:dyDescent="0.35">
      <c r="A180" s="91">
        <f t="shared" si="4"/>
        <v>176</v>
      </c>
      <c r="B180" s="37" t="s">
        <v>3711</v>
      </c>
      <c r="C180" s="37" t="s">
        <v>3712</v>
      </c>
      <c r="D180" s="37" t="s">
        <v>3713</v>
      </c>
      <c r="E180" s="37" t="s">
        <v>2926</v>
      </c>
      <c r="F180" s="52" t="s">
        <v>2957</v>
      </c>
      <c r="G180" s="92">
        <f>IF(ISBLANK(Tableau6[[#This Row],[Points]]),"",RANK(Tableau6[[#This Row],[Points]],H:H))</f>
        <v>162</v>
      </c>
      <c r="H180" s="37">
        <v>74</v>
      </c>
      <c r="I180" s="40"/>
      <c r="J180" s="88">
        <f>IF(ISBLANK(I180),,VLOOKUP(I180,Classement_points[],2,FALSE)*Paramètres!$M$4)</f>
        <v>0</v>
      </c>
      <c r="K180" s="41"/>
      <c r="L180" s="88">
        <f>IF(ISBLANK(K180),,VLOOKUP(K180,Classement_points[],2,FALSE)*Paramètres!$M$5)</f>
        <v>0</v>
      </c>
      <c r="M180" s="42"/>
      <c r="N180" s="88">
        <f>IF(ISBLANK(M180),,VLOOKUP(M180,Classement_points[],2,FALSE)*Paramètres!$M$6)</f>
        <v>0</v>
      </c>
      <c r="O180" s="89">
        <f t="shared" si="5"/>
        <v>74</v>
      </c>
      <c r="P180" s="90">
        <f>COUNTA(Tableau6[[#This Row],[Points]],Tableau6[[#This Row],[Clt2]],Tableau6[[#This Row],[Clt4]],Tableau6[[#This Row],[Clt6]])</f>
        <v>1</v>
      </c>
    </row>
    <row r="181" spans="1:16" x14ac:dyDescent="0.35">
      <c r="A181" s="91">
        <f t="shared" si="4"/>
        <v>176</v>
      </c>
      <c r="B181" s="37" t="s">
        <v>2386</v>
      </c>
      <c r="C181" s="37" t="s">
        <v>86</v>
      </c>
      <c r="D181" s="37" t="s">
        <v>1977</v>
      </c>
      <c r="E181" s="52" t="s">
        <v>693</v>
      </c>
      <c r="F181" s="52" t="s">
        <v>648</v>
      </c>
      <c r="G181" s="92">
        <f>IF(ISBLANK(Tableau6[[#This Row],[Points]]),"",RANK(Tableau6[[#This Row],[Points]],H:H))</f>
        <v>162</v>
      </c>
      <c r="H181" s="37">
        <v>74</v>
      </c>
      <c r="I181" s="40"/>
      <c r="J181" s="88">
        <f>IF(ISBLANK(I181),,VLOOKUP(I181,Classement_points[],2,FALSE)*Paramètres!$M$4)</f>
        <v>0</v>
      </c>
      <c r="K181" s="41"/>
      <c r="L181" s="88">
        <f>IF(ISBLANK(K181),,VLOOKUP(K181,Classement_points[],2,FALSE)*Paramètres!$M$5)</f>
        <v>0</v>
      </c>
      <c r="M181" s="42"/>
      <c r="N181" s="88">
        <f>IF(ISBLANK(M181),,VLOOKUP(M181,Classement_points[],2,FALSE)*Paramètres!$M$6)</f>
        <v>0</v>
      </c>
      <c r="O181" s="89">
        <f t="shared" si="5"/>
        <v>74</v>
      </c>
      <c r="P181" s="90">
        <f>COUNTA(Tableau6[[#This Row],[Points]],Tableau6[[#This Row],[Clt2]],Tableau6[[#This Row],[Clt4]],Tableau6[[#This Row],[Clt6]])</f>
        <v>1</v>
      </c>
    </row>
    <row r="182" spans="1:16" x14ac:dyDescent="0.35">
      <c r="A182" s="91">
        <f t="shared" si="4"/>
        <v>178</v>
      </c>
      <c r="B182" s="37" t="s">
        <v>4755</v>
      </c>
      <c r="C182" s="37" t="s">
        <v>1557</v>
      </c>
      <c r="D182" s="37" t="s">
        <v>4756</v>
      </c>
      <c r="E182" s="37" t="s">
        <v>4299</v>
      </c>
      <c r="F182" s="52" t="s">
        <v>2956</v>
      </c>
      <c r="G182" s="92">
        <f>IF(ISBLANK(Tableau6[[#This Row],[Points]]),"",RANK(Tableau6[[#This Row],[Points]],H:H))</f>
        <v>166</v>
      </c>
      <c r="H182" s="37">
        <v>72</v>
      </c>
      <c r="I182" s="40"/>
      <c r="J182" s="88">
        <f>IF(ISBLANK(I182),,VLOOKUP(I182,Classement_points[],2,FALSE)*Paramètres!$M$4)</f>
        <v>0</v>
      </c>
      <c r="K182" s="41"/>
      <c r="L182" s="88">
        <f>IF(ISBLANK(K182),,VLOOKUP(K182,Classement_points[],2,FALSE)*Paramètres!$M$5)</f>
        <v>0</v>
      </c>
      <c r="M182" s="42"/>
      <c r="N182" s="88">
        <f>IF(ISBLANK(M182),,VLOOKUP(M182,Classement_points[],2,FALSE)*Paramètres!$M$6)</f>
        <v>0</v>
      </c>
      <c r="O182" s="89">
        <f t="shared" si="5"/>
        <v>72</v>
      </c>
      <c r="P182" s="90">
        <f>COUNTA(Tableau6[[#This Row],[Points]],Tableau6[[#This Row],[Clt2]],Tableau6[[#This Row],[Clt4]],Tableau6[[#This Row],[Clt6]])</f>
        <v>1</v>
      </c>
    </row>
    <row r="183" spans="1:16" x14ac:dyDescent="0.35">
      <c r="A183" s="91">
        <f t="shared" si="4"/>
        <v>179</v>
      </c>
      <c r="B183" s="37" t="s">
        <v>3607</v>
      </c>
      <c r="C183" s="37" t="s">
        <v>882</v>
      </c>
      <c r="D183" s="37" t="s">
        <v>3608</v>
      </c>
      <c r="E183" s="37" t="s">
        <v>2916</v>
      </c>
      <c r="F183" s="52" t="s">
        <v>2957</v>
      </c>
      <c r="G183" s="92">
        <f>IF(ISBLANK(Tableau6[[#This Row],[Points]]),"",RANK(Tableau6[[#This Row],[Points]],H:H))</f>
        <v>169</v>
      </c>
      <c r="H183" s="37">
        <v>70</v>
      </c>
      <c r="I183" s="40"/>
      <c r="J183" s="88">
        <f>IF(ISBLANK(I183),,VLOOKUP(I183,Classement_points[],2,FALSE)*Paramètres!$M$4)</f>
        <v>0</v>
      </c>
      <c r="K183" s="41"/>
      <c r="L183" s="88">
        <f>IF(ISBLANK(K183),,VLOOKUP(K183,Classement_points[],2,FALSE)*Paramètres!$M$5)</f>
        <v>0</v>
      </c>
      <c r="M183" s="42"/>
      <c r="N183" s="88">
        <f>IF(ISBLANK(M183),,VLOOKUP(M183,Classement_points[],2,FALSE)*Paramètres!$M$6)</f>
        <v>0</v>
      </c>
      <c r="O183" s="89">
        <f t="shared" si="5"/>
        <v>70</v>
      </c>
      <c r="P183" s="90">
        <f>COUNTA(Tableau6[[#This Row],[Points]],Tableau6[[#This Row],[Clt2]],Tableau6[[#This Row],[Clt4]],Tableau6[[#This Row],[Clt6]])</f>
        <v>1</v>
      </c>
    </row>
    <row r="184" spans="1:16" x14ac:dyDescent="0.35">
      <c r="A184" s="91">
        <f t="shared" si="4"/>
        <v>179</v>
      </c>
      <c r="B184" s="37" t="s">
        <v>2290</v>
      </c>
      <c r="C184" s="37" t="s">
        <v>125</v>
      </c>
      <c r="D184" s="37" t="s">
        <v>2291</v>
      </c>
      <c r="E184" s="52" t="s">
        <v>679</v>
      </c>
      <c r="F184" s="52" t="s">
        <v>648</v>
      </c>
      <c r="G184" s="92">
        <f>IF(ISBLANK(Tableau6[[#This Row],[Points]]),"",RANK(Tableau6[[#This Row],[Points]],H:H))</f>
        <v>169</v>
      </c>
      <c r="H184" s="37">
        <v>70</v>
      </c>
      <c r="I184" s="40"/>
      <c r="J184" s="88">
        <f>IF(ISBLANK(I184),,VLOOKUP(I184,Classement_points[],2,FALSE)*Paramètres!$M$4)</f>
        <v>0</v>
      </c>
      <c r="K184" s="41"/>
      <c r="L184" s="88">
        <f>IF(ISBLANK(K184),,VLOOKUP(K184,Classement_points[],2,FALSE)*Paramètres!$M$5)</f>
        <v>0</v>
      </c>
      <c r="M184" s="42"/>
      <c r="N184" s="88">
        <f>IF(ISBLANK(M184),,VLOOKUP(M184,Classement_points[],2,FALSE)*Paramètres!$M$6)</f>
        <v>0</v>
      </c>
      <c r="O184" s="89">
        <f t="shared" si="5"/>
        <v>70</v>
      </c>
      <c r="P184" s="90">
        <f>COUNTA(Tableau6[[#This Row],[Points]],Tableau6[[#This Row],[Clt2]],Tableau6[[#This Row],[Clt4]],Tableau6[[#This Row],[Clt6]])</f>
        <v>1</v>
      </c>
    </row>
    <row r="185" spans="1:16" x14ac:dyDescent="0.35">
      <c r="A185" s="91">
        <f t="shared" si="4"/>
        <v>179</v>
      </c>
      <c r="B185" s="37" t="s">
        <v>2323</v>
      </c>
      <c r="C185" s="37" t="s">
        <v>47</v>
      </c>
      <c r="D185" s="37" t="s">
        <v>2324</v>
      </c>
      <c r="E185" s="52" t="s">
        <v>708</v>
      </c>
      <c r="F185" s="52" t="s">
        <v>648</v>
      </c>
      <c r="G185" s="92">
        <f>IF(ISBLANK(Tableau6[[#This Row],[Points]]),"",RANK(Tableau6[[#This Row],[Points]],H:H))</f>
        <v>169</v>
      </c>
      <c r="H185" s="37">
        <v>70</v>
      </c>
      <c r="I185" s="40"/>
      <c r="J185" s="88">
        <f>IF(ISBLANK(I185),,VLOOKUP(I185,Classement_points[],2,FALSE)*Paramètres!$M$4)</f>
        <v>0</v>
      </c>
      <c r="K185" s="41"/>
      <c r="L185" s="88">
        <f>IF(ISBLANK(K185),,VLOOKUP(K185,Classement_points[],2,FALSE)*Paramètres!$M$5)</f>
        <v>0</v>
      </c>
      <c r="M185" s="42"/>
      <c r="N185" s="88">
        <f>IF(ISBLANK(M185),,VLOOKUP(M185,Classement_points[],2,FALSE)*Paramètres!$M$6)</f>
        <v>0</v>
      </c>
      <c r="O185" s="89">
        <f t="shared" si="5"/>
        <v>70</v>
      </c>
      <c r="P185" s="90">
        <f>COUNTA(Tableau6[[#This Row],[Points]],Tableau6[[#This Row],[Clt2]],Tableau6[[#This Row],[Clt4]],Tableau6[[#This Row],[Clt6]])</f>
        <v>1</v>
      </c>
    </row>
    <row r="186" spans="1:16" x14ac:dyDescent="0.35">
      <c r="A186" s="91">
        <f t="shared" si="4"/>
        <v>179</v>
      </c>
      <c r="B186" s="37" t="s">
        <v>4698</v>
      </c>
      <c r="C186" s="37" t="s">
        <v>86</v>
      </c>
      <c r="D186" s="37" t="s">
        <v>4699</v>
      </c>
      <c r="E186" s="37" t="s">
        <v>3956</v>
      </c>
      <c r="F186" s="52" t="s">
        <v>2956</v>
      </c>
      <c r="G186" s="92">
        <f>IF(ISBLANK(Tableau6[[#This Row],[Points]]),"",RANK(Tableau6[[#This Row],[Points]],H:H))</f>
        <v>169</v>
      </c>
      <c r="H186" s="37">
        <v>70</v>
      </c>
      <c r="I186" s="40"/>
      <c r="J186" s="88">
        <f>IF(ISBLANK(I186),,VLOOKUP(I186,Classement_points[],2,FALSE)*Paramètres!$M$4)</f>
        <v>0</v>
      </c>
      <c r="K186" s="41"/>
      <c r="L186" s="88">
        <f>IF(ISBLANK(K186),,VLOOKUP(K186,Classement_points[],2,FALSE)*Paramètres!$M$5)</f>
        <v>0</v>
      </c>
      <c r="M186" s="42"/>
      <c r="N186" s="88">
        <f>IF(ISBLANK(M186),,VLOOKUP(M186,Classement_points[],2,FALSE)*Paramètres!$M$6)</f>
        <v>0</v>
      </c>
      <c r="O186" s="89">
        <f t="shared" si="5"/>
        <v>70</v>
      </c>
      <c r="P186" s="90">
        <f>COUNTA(Tableau6[[#This Row],[Points]],Tableau6[[#This Row],[Clt2]],Tableau6[[#This Row],[Clt4]],Tableau6[[#This Row],[Clt6]])</f>
        <v>1</v>
      </c>
    </row>
    <row r="187" spans="1:16" x14ac:dyDescent="0.35">
      <c r="A187" s="91">
        <f t="shared" si="4"/>
        <v>183</v>
      </c>
      <c r="B187" s="54" t="s">
        <v>1135</v>
      </c>
      <c r="C187" s="54" t="s">
        <v>546</v>
      </c>
      <c r="D187" s="54" t="s">
        <v>547</v>
      </c>
      <c r="E187" s="54" t="s">
        <v>17</v>
      </c>
      <c r="F187" s="54" t="s">
        <v>714</v>
      </c>
      <c r="G187" s="92">
        <f>IF(ISBLANK(Tableau6[[#This Row],[Points]]),"",RANK(Tableau6[[#This Row],[Points]],H:H))</f>
        <v>173</v>
      </c>
      <c r="H187" s="37">
        <v>69</v>
      </c>
      <c r="I187" s="40"/>
      <c r="J187" s="88">
        <f>IF(ISBLANK(I187),,VLOOKUP(I187,Classement_points[],2,FALSE)*Paramètres!$M$4)</f>
        <v>0</v>
      </c>
      <c r="K187" s="41"/>
      <c r="L187" s="88">
        <f>IF(ISBLANK(K187),,VLOOKUP(K187,Classement_points[],2,FALSE)*Paramètres!$M$5)</f>
        <v>0</v>
      </c>
      <c r="M187" s="42"/>
      <c r="N187" s="88">
        <f>IF(ISBLANK(M187),,VLOOKUP(M187,Classement_points[],2,FALSE)*Paramètres!$M$6)</f>
        <v>0</v>
      </c>
      <c r="O187" s="89">
        <f t="shared" si="5"/>
        <v>69</v>
      </c>
      <c r="P187" s="90">
        <f>COUNTA(Tableau6[[#This Row],[Points]],Tableau6[[#This Row],[Clt2]],Tableau6[[#This Row],[Clt4]],Tableau6[[#This Row],[Clt6]])</f>
        <v>1</v>
      </c>
    </row>
    <row r="188" spans="1:16" x14ac:dyDescent="0.35">
      <c r="A188" s="91">
        <f t="shared" si="4"/>
        <v>184</v>
      </c>
      <c r="B188" s="37" t="s">
        <v>4593</v>
      </c>
      <c r="C188" s="37" t="s">
        <v>4594</v>
      </c>
      <c r="D188" s="37" t="s">
        <v>4595</v>
      </c>
      <c r="E188" s="37" t="s">
        <v>3989</v>
      </c>
      <c r="F188" s="52" t="s">
        <v>2956</v>
      </c>
      <c r="G188" s="92">
        <f>IF(ISBLANK(Tableau6[[#This Row],[Points]]),"",RANK(Tableau6[[#This Row],[Points]],H:H))</f>
        <v>178</v>
      </c>
      <c r="H188" s="37">
        <v>67</v>
      </c>
      <c r="I188" s="40"/>
      <c r="J188" s="88">
        <f>IF(ISBLANK(I188),,VLOOKUP(I188,Classement_points[],2,FALSE)*Paramètres!$M$4)</f>
        <v>0</v>
      </c>
      <c r="K188" s="41"/>
      <c r="L188" s="88">
        <f>IF(ISBLANK(K188),,VLOOKUP(K188,Classement_points[],2,FALSE)*Paramètres!$M$5)</f>
        <v>0</v>
      </c>
      <c r="M188" s="42"/>
      <c r="N188" s="88">
        <f>IF(ISBLANK(M188),,VLOOKUP(M188,Classement_points[],2,FALSE)*Paramètres!$M$6)</f>
        <v>0</v>
      </c>
      <c r="O188" s="89">
        <f t="shared" si="5"/>
        <v>67</v>
      </c>
      <c r="P188" s="90">
        <f>COUNTA(Tableau6[[#This Row],[Points]],Tableau6[[#This Row],[Clt2]],Tableau6[[#This Row],[Clt4]],Tableau6[[#This Row],[Clt6]])</f>
        <v>1</v>
      </c>
    </row>
    <row r="189" spans="1:16" x14ac:dyDescent="0.35">
      <c r="A189" s="91">
        <f t="shared" si="4"/>
        <v>184</v>
      </c>
      <c r="B189" s="37" t="s">
        <v>2396</v>
      </c>
      <c r="C189" s="37" t="s">
        <v>2397</v>
      </c>
      <c r="D189" s="37" t="s">
        <v>2398</v>
      </c>
      <c r="E189" s="52" t="s">
        <v>708</v>
      </c>
      <c r="F189" s="52" t="s">
        <v>648</v>
      </c>
      <c r="G189" s="92">
        <f>IF(ISBLANK(Tableau6[[#This Row],[Points]]),"",RANK(Tableau6[[#This Row],[Points]],H:H))</f>
        <v>178</v>
      </c>
      <c r="H189" s="37">
        <v>67</v>
      </c>
      <c r="I189" s="40"/>
      <c r="J189" s="88">
        <f>IF(ISBLANK(I189),,VLOOKUP(I189,Classement_points[],2,FALSE)*Paramètres!$M$4)</f>
        <v>0</v>
      </c>
      <c r="K189" s="41"/>
      <c r="L189" s="88">
        <f>IF(ISBLANK(K189),,VLOOKUP(K189,Classement_points[],2,FALSE)*Paramètres!$M$5)</f>
        <v>0</v>
      </c>
      <c r="M189" s="42"/>
      <c r="N189" s="88">
        <f>IF(ISBLANK(M189),,VLOOKUP(M189,Classement_points[],2,FALSE)*Paramètres!$M$6)</f>
        <v>0</v>
      </c>
      <c r="O189" s="89">
        <f t="shared" si="5"/>
        <v>67</v>
      </c>
      <c r="P189" s="90">
        <f>COUNTA(Tableau6[[#This Row],[Points]],Tableau6[[#This Row],[Clt2]],Tableau6[[#This Row],[Clt4]],Tableau6[[#This Row],[Clt6]])</f>
        <v>1</v>
      </c>
    </row>
    <row r="190" spans="1:16" x14ac:dyDescent="0.35">
      <c r="A190" s="91">
        <f t="shared" si="4"/>
        <v>184</v>
      </c>
      <c r="B190" s="37" t="s">
        <v>2409</v>
      </c>
      <c r="C190" s="37" t="s">
        <v>52</v>
      </c>
      <c r="D190" s="37" t="s">
        <v>2410</v>
      </c>
      <c r="E190" s="52" t="s">
        <v>693</v>
      </c>
      <c r="F190" s="52" t="s">
        <v>648</v>
      </c>
      <c r="G190" s="92">
        <f>IF(ISBLANK(Tableau6[[#This Row],[Points]]),"",RANK(Tableau6[[#This Row],[Points]],H:H))</f>
        <v>178</v>
      </c>
      <c r="H190" s="37">
        <v>67</v>
      </c>
      <c r="I190" s="40"/>
      <c r="J190" s="88">
        <f>IF(ISBLANK(I190),,VLOOKUP(I190,Classement_points[],2,FALSE)*Paramètres!$M$4)</f>
        <v>0</v>
      </c>
      <c r="K190" s="41"/>
      <c r="L190" s="88">
        <f>IF(ISBLANK(K190),,VLOOKUP(K190,Classement_points[],2,FALSE)*Paramètres!$M$5)</f>
        <v>0</v>
      </c>
      <c r="M190" s="42"/>
      <c r="N190" s="88">
        <f>IF(ISBLANK(M190),,VLOOKUP(M190,Classement_points[],2,FALSE)*Paramètres!$M$6)</f>
        <v>0</v>
      </c>
      <c r="O190" s="89">
        <f t="shared" si="5"/>
        <v>67</v>
      </c>
      <c r="P190" s="90">
        <f>COUNTA(Tableau6[[#This Row],[Points]],Tableau6[[#This Row],[Clt2]],Tableau6[[#This Row],[Clt4]],Tableau6[[#This Row],[Clt6]])</f>
        <v>1</v>
      </c>
    </row>
    <row r="191" spans="1:16" x14ac:dyDescent="0.35">
      <c r="A191" s="91">
        <f t="shared" si="4"/>
        <v>184</v>
      </c>
      <c r="B191" s="37" t="s">
        <v>2457</v>
      </c>
      <c r="C191" s="37" t="s">
        <v>2458</v>
      </c>
      <c r="D191" s="37" t="s">
        <v>2459</v>
      </c>
      <c r="E191" s="37" t="s">
        <v>678</v>
      </c>
      <c r="F191" s="52" t="s">
        <v>648</v>
      </c>
      <c r="G191" s="92">
        <f>IF(ISBLANK(Tableau6[[#This Row],[Points]]),"",RANK(Tableau6[[#This Row],[Points]],H:H))</f>
        <v>210</v>
      </c>
      <c r="H191" s="37">
        <v>32</v>
      </c>
      <c r="I191" s="40"/>
      <c r="J191" s="88">
        <f>IF(ISBLANK(I191),,VLOOKUP(I191,Classement_points[],2,FALSE)*Paramètres!$M$4)</f>
        <v>0</v>
      </c>
      <c r="K191" s="41">
        <v>84</v>
      </c>
      <c r="L191" s="88">
        <f>IF(ISBLANK(K191),,VLOOKUP(K191,Classement_points[],2,FALSE)*Paramètres!$M$5)</f>
        <v>20</v>
      </c>
      <c r="M191" s="42">
        <v>55</v>
      </c>
      <c r="N191" s="88">
        <f>IF(ISBLANK(M191),,VLOOKUP(M191,Classement_points[],2,FALSE)*Paramètres!$M$6)</f>
        <v>15</v>
      </c>
      <c r="O191" s="89">
        <f t="shared" si="5"/>
        <v>67</v>
      </c>
      <c r="P191" s="90">
        <f>COUNTA(Tableau6[[#This Row],[Points]],Tableau6[[#This Row],[Clt2]],Tableau6[[#This Row],[Clt4]],Tableau6[[#This Row],[Clt6]])</f>
        <v>3</v>
      </c>
    </row>
    <row r="192" spans="1:16" x14ac:dyDescent="0.35">
      <c r="A192" s="91">
        <f t="shared" si="4"/>
        <v>188</v>
      </c>
      <c r="B192" s="37" t="s">
        <v>2294</v>
      </c>
      <c r="C192" s="37" t="s">
        <v>1771</v>
      </c>
      <c r="D192" s="37" t="s">
        <v>2295</v>
      </c>
      <c r="E192" s="52" t="s">
        <v>708</v>
      </c>
      <c r="F192" s="52" t="s">
        <v>648</v>
      </c>
      <c r="G192" s="92">
        <f>IF(ISBLANK(Tableau6[[#This Row],[Points]]),"",RANK(Tableau6[[#This Row],[Points]],H:H))</f>
        <v>181</v>
      </c>
      <c r="H192" s="37">
        <v>65</v>
      </c>
      <c r="I192" s="40"/>
      <c r="J192" s="88">
        <f>IF(ISBLANK(I192),,VLOOKUP(I192,Classement_points[],2,FALSE)*Paramètres!$M$4)</f>
        <v>0</v>
      </c>
      <c r="K192" s="41"/>
      <c r="L192" s="88">
        <f>IF(ISBLANK(K192),,VLOOKUP(K192,Classement_points[],2,FALSE)*Paramètres!$M$5)</f>
        <v>0</v>
      </c>
      <c r="M192" s="42"/>
      <c r="N192" s="88">
        <f>IF(ISBLANK(M192),,VLOOKUP(M192,Classement_points[],2,FALSE)*Paramètres!$M$6)</f>
        <v>0</v>
      </c>
      <c r="O192" s="89">
        <f t="shared" si="5"/>
        <v>65</v>
      </c>
      <c r="P192" s="90">
        <f>COUNTA(Tableau6[[#This Row],[Points]],Tableau6[[#This Row],[Clt2]],Tableau6[[#This Row],[Clt4]],Tableau6[[#This Row],[Clt6]])</f>
        <v>1</v>
      </c>
    </row>
    <row r="193" spans="1:16" x14ac:dyDescent="0.35">
      <c r="A193" s="91">
        <f t="shared" si="4"/>
        <v>188</v>
      </c>
      <c r="B193" s="37" t="s">
        <v>3694</v>
      </c>
      <c r="C193" s="37" t="s">
        <v>3695</v>
      </c>
      <c r="D193" s="37" t="s">
        <v>3696</v>
      </c>
      <c r="E193" s="37" t="s">
        <v>2945</v>
      </c>
      <c r="F193" s="52" t="s">
        <v>2957</v>
      </c>
      <c r="G193" s="92">
        <f>IF(ISBLANK(Tableau6[[#This Row],[Points]]),"",RANK(Tableau6[[#This Row],[Points]],H:H))</f>
        <v>181</v>
      </c>
      <c r="H193" s="37">
        <v>65</v>
      </c>
      <c r="I193" s="40"/>
      <c r="J193" s="88">
        <f>IF(ISBLANK(I193),,VLOOKUP(I193,Classement_points[],2,FALSE)*Paramètres!$M$4)</f>
        <v>0</v>
      </c>
      <c r="K193" s="41"/>
      <c r="L193" s="88">
        <f>IF(ISBLANK(K193),,VLOOKUP(K193,Classement_points[],2,FALSE)*Paramètres!$M$5)</f>
        <v>0</v>
      </c>
      <c r="M193" s="42"/>
      <c r="N193" s="88">
        <f>IF(ISBLANK(M193),,VLOOKUP(M193,Classement_points[],2,FALSE)*Paramètres!$M$6)</f>
        <v>0</v>
      </c>
      <c r="O193" s="89">
        <f t="shared" si="5"/>
        <v>65</v>
      </c>
      <c r="P193" s="90">
        <f>COUNTA(Tableau6[[#This Row],[Points]],Tableau6[[#This Row],[Clt2]],Tableau6[[#This Row],[Clt4]],Tableau6[[#This Row],[Clt6]])</f>
        <v>1</v>
      </c>
    </row>
    <row r="194" spans="1:16" x14ac:dyDescent="0.35">
      <c r="A194" s="91">
        <f t="shared" si="4"/>
        <v>188</v>
      </c>
      <c r="B194" s="37" t="s">
        <v>4709</v>
      </c>
      <c r="C194" s="37" t="s">
        <v>1183</v>
      </c>
      <c r="D194" s="37" t="s">
        <v>4710</v>
      </c>
      <c r="E194" s="37" t="s">
        <v>4017</v>
      </c>
      <c r="F194" s="52" t="s">
        <v>2956</v>
      </c>
      <c r="G194" s="92">
        <f>IF(ISBLANK(Tableau6[[#This Row],[Points]]),"",RANK(Tableau6[[#This Row],[Points]],H:H))</f>
        <v>181</v>
      </c>
      <c r="H194" s="37">
        <v>65</v>
      </c>
      <c r="I194" s="40">
        <v>0</v>
      </c>
      <c r="J194" s="88">
        <f>IF(ISBLANK(I194),,VLOOKUP(I194,Classement_points[],2,FALSE)*Paramètres!$M$4)</f>
        <v>0</v>
      </c>
      <c r="K194" s="41"/>
      <c r="L194" s="88">
        <f>IF(ISBLANK(K194),,VLOOKUP(K194,Classement_points[],2,FALSE)*Paramètres!$M$5)</f>
        <v>0</v>
      </c>
      <c r="M194" s="42"/>
      <c r="N194" s="88">
        <f>IF(ISBLANK(M194),,VLOOKUP(M194,Classement_points[],2,FALSE)*Paramètres!$M$6)</f>
        <v>0</v>
      </c>
      <c r="O194" s="89">
        <f t="shared" si="5"/>
        <v>65</v>
      </c>
      <c r="P194" s="90">
        <f>COUNTA(Tableau6[[#This Row],[Points]],Tableau6[[#This Row],[Clt2]],Tableau6[[#This Row],[Clt4]],Tableau6[[#This Row],[Clt6]])</f>
        <v>2</v>
      </c>
    </row>
    <row r="195" spans="1:16" x14ac:dyDescent="0.35">
      <c r="A195" s="91">
        <f t="shared" si="4"/>
        <v>188</v>
      </c>
      <c r="B195" s="37" t="s">
        <v>2485</v>
      </c>
      <c r="C195" s="37" t="s">
        <v>800</v>
      </c>
      <c r="D195" s="37" t="s">
        <v>1608</v>
      </c>
      <c r="E195" s="37" t="s">
        <v>701</v>
      </c>
      <c r="F195" s="52" t="s">
        <v>648</v>
      </c>
      <c r="G195" s="92">
        <f>IF(ISBLANK(Tableau6[[#This Row],[Points]]),"",RANK(Tableau6[[#This Row],[Points]],H:H))</f>
        <v>211</v>
      </c>
      <c r="H195" s="37">
        <v>30</v>
      </c>
      <c r="I195" s="40">
        <v>105</v>
      </c>
      <c r="J195" s="88">
        <f>IF(ISBLANK(I195),,VLOOKUP(I195,Classement_points[],2,FALSE)*Paramètres!$M$4)</f>
        <v>15</v>
      </c>
      <c r="K195" s="41">
        <v>93</v>
      </c>
      <c r="L195" s="88">
        <f>IF(ISBLANK(K195),,VLOOKUP(K195,Classement_points[],2,FALSE)*Paramètres!$M$5)</f>
        <v>20</v>
      </c>
      <c r="M195" s="42"/>
      <c r="N195" s="88">
        <f>IF(ISBLANK(M195),,VLOOKUP(M195,Classement_points[],2,FALSE)*Paramètres!$M$6)</f>
        <v>0</v>
      </c>
      <c r="O195" s="89">
        <f t="shared" si="5"/>
        <v>65</v>
      </c>
      <c r="P195" s="90">
        <f>COUNTA(Tableau6[[#This Row],[Points]],Tableau6[[#This Row],[Clt2]],Tableau6[[#This Row],[Clt4]],Tableau6[[#This Row],[Clt6]])</f>
        <v>3</v>
      </c>
    </row>
    <row r="196" spans="1:16" x14ac:dyDescent="0.35">
      <c r="A196" s="91">
        <f t="shared" si="4"/>
        <v>192</v>
      </c>
      <c r="B196" s="54" t="s">
        <v>1137</v>
      </c>
      <c r="C196" s="54" t="s">
        <v>1138</v>
      </c>
      <c r="D196" s="54" t="s">
        <v>101</v>
      </c>
      <c r="E196" s="54" t="s">
        <v>40</v>
      </c>
      <c r="F196" s="54" t="s">
        <v>714</v>
      </c>
      <c r="G196" s="92">
        <f>IF(ISBLANK(Tableau6[[#This Row],[Points]]),"",RANK(Tableau6[[#This Row],[Points]],H:H))</f>
        <v>186</v>
      </c>
      <c r="H196" s="37">
        <v>63</v>
      </c>
      <c r="I196" s="40"/>
      <c r="J196" s="88">
        <f>IF(ISBLANK(I196),,VLOOKUP(I196,Classement_points[],2,FALSE)*Paramètres!$M$4)</f>
        <v>0</v>
      </c>
      <c r="K196" s="41"/>
      <c r="L196" s="88">
        <f>IF(ISBLANK(K196),,VLOOKUP(K196,Classement_points[],2,FALSE)*Paramètres!$M$5)</f>
        <v>0</v>
      </c>
      <c r="M196" s="42"/>
      <c r="N196" s="88">
        <f>IF(ISBLANK(M196),,VLOOKUP(M196,Classement_points[],2,FALSE)*Paramètres!$M$6)</f>
        <v>0</v>
      </c>
      <c r="O196" s="89">
        <f t="shared" si="5"/>
        <v>63</v>
      </c>
      <c r="P196" s="90">
        <f>COUNTA(Tableau6[[#This Row],[Points]],Tableau6[[#This Row],[Clt2]],Tableau6[[#This Row],[Clt4]],Tableau6[[#This Row],[Clt6]])</f>
        <v>1</v>
      </c>
    </row>
    <row r="197" spans="1:16" x14ac:dyDescent="0.35">
      <c r="A197" s="91">
        <f t="shared" ref="A197:A260" si="6">RANK(O197,O:O)</f>
        <v>193</v>
      </c>
      <c r="B197" s="37" t="s">
        <v>4647</v>
      </c>
      <c r="C197" s="37" t="s">
        <v>4648</v>
      </c>
      <c r="D197" s="37" t="s">
        <v>4649</v>
      </c>
      <c r="E197" s="37" t="s">
        <v>3936</v>
      </c>
      <c r="F197" s="52" t="s">
        <v>2956</v>
      </c>
      <c r="G197" s="92">
        <f>IF(ISBLANK(Tableau6[[#This Row],[Points]]),"",RANK(Tableau6[[#This Row],[Points]],H:H))</f>
        <v>188</v>
      </c>
      <c r="H197" s="37">
        <v>62</v>
      </c>
      <c r="I197" s="40"/>
      <c r="J197" s="88">
        <f>IF(ISBLANK(I197),,VLOOKUP(I197,Classement_points[],2,FALSE)*Paramètres!$M$4)</f>
        <v>0</v>
      </c>
      <c r="K197" s="41"/>
      <c r="L197" s="88">
        <f>IF(ISBLANK(K197),,VLOOKUP(K197,Classement_points[],2,FALSE)*Paramètres!$M$5)</f>
        <v>0</v>
      </c>
      <c r="M197" s="42"/>
      <c r="N197" s="88">
        <f>IF(ISBLANK(M197),,VLOOKUP(M197,Classement_points[],2,FALSE)*Paramètres!$M$6)</f>
        <v>0</v>
      </c>
      <c r="O197" s="89">
        <f t="shared" ref="O197:O260" si="7">H197+J197+L197+N197</f>
        <v>62</v>
      </c>
      <c r="P197" s="90">
        <f>COUNTA(Tableau6[[#This Row],[Points]],Tableau6[[#This Row],[Clt2]],Tableau6[[#This Row],[Clt4]],Tableau6[[#This Row],[Clt6]])</f>
        <v>1</v>
      </c>
    </row>
    <row r="198" spans="1:16" x14ac:dyDescent="0.35">
      <c r="A198" s="91">
        <f t="shared" si="6"/>
        <v>193</v>
      </c>
      <c r="B198" s="37" t="s">
        <v>4719</v>
      </c>
      <c r="C198" s="37" t="s">
        <v>496</v>
      </c>
      <c r="D198" s="37" t="s">
        <v>4720</v>
      </c>
      <c r="E198" s="37" t="s">
        <v>3936</v>
      </c>
      <c r="F198" s="52" t="s">
        <v>2956</v>
      </c>
      <c r="G198" s="92">
        <f>IF(ISBLANK(Tableau6[[#This Row],[Points]]),"",RANK(Tableau6[[#This Row],[Points]],H:H))</f>
        <v>188</v>
      </c>
      <c r="H198" s="37">
        <v>62</v>
      </c>
      <c r="I198" s="40"/>
      <c r="J198" s="88">
        <f>IF(ISBLANK(I198),,VLOOKUP(I198,Classement_points[],2,FALSE)*Paramètres!$M$4)</f>
        <v>0</v>
      </c>
      <c r="K198" s="41"/>
      <c r="L198" s="88">
        <f>IF(ISBLANK(K198),,VLOOKUP(K198,Classement_points[],2,FALSE)*Paramètres!$M$5)</f>
        <v>0</v>
      </c>
      <c r="M198" s="42"/>
      <c r="N198" s="88">
        <f>IF(ISBLANK(M198),,VLOOKUP(M198,Classement_points[],2,FALSE)*Paramètres!$M$6)</f>
        <v>0</v>
      </c>
      <c r="O198" s="89">
        <f t="shared" si="7"/>
        <v>62</v>
      </c>
      <c r="P198" s="90">
        <f>COUNTA(Tableau6[[#This Row],[Points]],Tableau6[[#This Row],[Clt2]],Tableau6[[#This Row],[Clt4]],Tableau6[[#This Row],[Clt6]])</f>
        <v>1</v>
      </c>
    </row>
    <row r="199" spans="1:16" x14ac:dyDescent="0.35">
      <c r="A199" s="91">
        <f t="shared" si="6"/>
        <v>195</v>
      </c>
      <c r="B199" s="37" t="s">
        <v>4620</v>
      </c>
      <c r="C199" s="37" t="s">
        <v>840</v>
      </c>
      <c r="D199" s="37" t="s">
        <v>4621</v>
      </c>
      <c r="E199" s="37" t="s">
        <v>4482</v>
      </c>
      <c r="F199" s="52" t="s">
        <v>2956</v>
      </c>
      <c r="G199" s="92" t="str">
        <f>IF(ISBLANK(Tableau6[[#This Row],[Points]]),"",RANK(Tableau6[[#This Row],[Points]],H:H))</f>
        <v/>
      </c>
      <c r="H199" s="37"/>
      <c r="I199" s="40">
        <v>68</v>
      </c>
      <c r="J199" s="88">
        <f>IF(ISBLANK(I199),,VLOOKUP(I199,Classement_points[],2,FALSE)*Paramètres!$M$4)</f>
        <v>15</v>
      </c>
      <c r="K199" s="41">
        <v>73</v>
      </c>
      <c r="L199" s="88">
        <f>IF(ISBLANK(K199),,VLOOKUP(K199,Classement_points[],2,FALSE)*Paramètres!$M$5)</f>
        <v>20</v>
      </c>
      <c r="M199" s="42">
        <v>28</v>
      </c>
      <c r="N199" s="88">
        <f>IF(ISBLANK(M199),,VLOOKUP(M199,Classement_points[],2,FALSE)*Paramètres!$M$6)</f>
        <v>24</v>
      </c>
      <c r="O199" s="89">
        <f t="shared" si="7"/>
        <v>59</v>
      </c>
      <c r="P199" s="90">
        <f>COUNTA(Tableau6[[#This Row],[Points]],Tableau6[[#This Row],[Clt2]],Tableau6[[#This Row],[Clt4]],Tableau6[[#This Row],[Clt6]])</f>
        <v>3</v>
      </c>
    </row>
    <row r="200" spans="1:16" x14ac:dyDescent="0.35">
      <c r="A200" s="91">
        <f t="shared" si="6"/>
        <v>196</v>
      </c>
      <c r="B200" s="37" t="s">
        <v>4764</v>
      </c>
      <c r="C200" s="37" t="s">
        <v>4765</v>
      </c>
      <c r="D200" s="37" t="s">
        <v>4766</v>
      </c>
      <c r="E200" s="37" t="s">
        <v>3956</v>
      </c>
      <c r="F200" s="52" t="s">
        <v>2956</v>
      </c>
      <c r="G200" s="92">
        <f>IF(ISBLANK(Tableau6[[#This Row],[Points]]),"",RANK(Tableau6[[#This Row],[Points]],H:H))</f>
        <v>190</v>
      </c>
      <c r="H200" s="37">
        <v>58</v>
      </c>
      <c r="I200" s="40"/>
      <c r="J200" s="88">
        <f>IF(ISBLANK(I200),,VLOOKUP(I200,Classement_points[],2,FALSE)*Paramètres!$M$4)</f>
        <v>0</v>
      </c>
      <c r="K200" s="41"/>
      <c r="L200" s="88">
        <f>IF(ISBLANK(K200),,VLOOKUP(K200,Classement_points[],2,FALSE)*Paramètres!$M$5)</f>
        <v>0</v>
      </c>
      <c r="M200" s="42"/>
      <c r="N200" s="88">
        <f>IF(ISBLANK(M200),,VLOOKUP(M200,Classement_points[],2,FALSE)*Paramètres!$M$6)</f>
        <v>0</v>
      </c>
      <c r="O200" s="89">
        <f t="shared" si="7"/>
        <v>58</v>
      </c>
      <c r="P200" s="90">
        <f>COUNTA(Tableau6[[#This Row],[Points]],Tableau6[[#This Row],[Clt2]],Tableau6[[#This Row],[Clt4]],Tableau6[[#This Row],[Clt6]])</f>
        <v>1</v>
      </c>
    </row>
    <row r="201" spans="1:16" x14ac:dyDescent="0.35">
      <c r="A201" s="91">
        <f t="shared" si="6"/>
        <v>196</v>
      </c>
      <c r="B201" s="37" t="s">
        <v>2509</v>
      </c>
      <c r="C201" s="37" t="s">
        <v>2510</v>
      </c>
      <c r="D201" s="37" t="s">
        <v>2511</v>
      </c>
      <c r="E201" s="37" t="s">
        <v>702</v>
      </c>
      <c r="F201" s="52" t="s">
        <v>648</v>
      </c>
      <c r="G201" s="92">
        <f>IF(ISBLANK(Tableau6[[#This Row],[Points]]),"",RANK(Tableau6[[#This Row],[Points]],H:H))</f>
        <v>190</v>
      </c>
      <c r="H201" s="37">
        <v>58</v>
      </c>
      <c r="I201" s="40"/>
      <c r="J201" s="88">
        <f>IF(ISBLANK(I201),,VLOOKUP(I201,Classement_points[],2,FALSE)*Paramètres!$M$4)</f>
        <v>0</v>
      </c>
      <c r="K201" s="41"/>
      <c r="L201" s="88">
        <f>IF(ISBLANK(K201),,VLOOKUP(K201,Classement_points[],2,FALSE)*Paramètres!$M$5)</f>
        <v>0</v>
      </c>
      <c r="M201" s="42"/>
      <c r="N201" s="88">
        <f>IF(ISBLANK(M201),,VLOOKUP(M201,Classement_points[],2,FALSE)*Paramètres!$M$6)</f>
        <v>0</v>
      </c>
      <c r="O201" s="89">
        <f t="shared" si="7"/>
        <v>58</v>
      </c>
      <c r="P201" s="90">
        <f>COUNTA(Tableau6[[#This Row],[Points]],Tableau6[[#This Row],[Clt2]],Tableau6[[#This Row],[Clt4]],Tableau6[[#This Row],[Clt6]])</f>
        <v>1</v>
      </c>
    </row>
    <row r="202" spans="1:16" x14ac:dyDescent="0.35">
      <c r="A202" s="91">
        <f t="shared" si="6"/>
        <v>198</v>
      </c>
      <c r="B202" s="37" t="s">
        <v>3670</v>
      </c>
      <c r="C202" s="37" t="s">
        <v>3671</v>
      </c>
      <c r="D202" s="37" t="s">
        <v>3672</v>
      </c>
      <c r="E202" s="37" t="s">
        <v>2927</v>
      </c>
      <c r="F202" s="52" t="s">
        <v>2957</v>
      </c>
      <c r="G202" s="92">
        <f>IF(ISBLANK(Tableau6[[#This Row],[Points]]),"",RANK(Tableau6[[#This Row],[Points]],H:H))</f>
        <v>193</v>
      </c>
      <c r="H202" s="37">
        <v>56</v>
      </c>
      <c r="I202" s="40"/>
      <c r="J202" s="88">
        <f>IF(ISBLANK(I202),,VLOOKUP(I202,Classement_points[],2,FALSE)*Paramètres!$M$4)</f>
        <v>0</v>
      </c>
      <c r="K202" s="41"/>
      <c r="L202" s="88">
        <f>IF(ISBLANK(K202),,VLOOKUP(K202,Classement_points[],2,FALSE)*Paramètres!$M$5)</f>
        <v>0</v>
      </c>
      <c r="M202" s="42"/>
      <c r="N202" s="88">
        <f>IF(ISBLANK(M202),,VLOOKUP(M202,Classement_points[],2,FALSE)*Paramètres!$M$6)</f>
        <v>0</v>
      </c>
      <c r="O202" s="89">
        <f t="shared" si="7"/>
        <v>56</v>
      </c>
      <c r="P202" s="90">
        <f>COUNTA(Tableau6[[#This Row],[Points]],Tableau6[[#This Row],[Clt2]],Tableau6[[#This Row],[Clt4]],Tableau6[[#This Row],[Clt6]])</f>
        <v>1</v>
      </c>
    </row>
    <row r="203" spans="1:16" x14ac:dyDescent="0.35">
      <c r="A203" s="91">
        <f t="shared" si="6"/>
        <v>199</v>
      </c>
      <c r="B203" s="37" t="s">
        <v>4653</v>
      </c>
      <c r="C203" s="37" t="s">
        <v>4654</v>
      </c>
      <c r="D203" s="37" t="s">
        <v>1714</v>
      </c>
      <c r="E203" s="37" t="s">
        <v>3936</v>
      </c>
      <c r="F203" s="52" t="s">
        <v>2956</v>
      </c>
      <c r="G203" s="92">
        <f>IF(ISBLANK(Tableau6[[#This Row],[Points]]),"",RANK(Tableau6[[#This Row],[Points]],H:H))</f>
        <v>194</v>
      </c>
      <c r="H203" s="37">
        <v>55</v>
      </c>
      <c r="I203" s="40"/>
      <c r="J203" s="88">
        <f>IF(ISBLANK(I203),,VLOOKUP(I203,Classement_points[],2,FALSE)*Paramètres!$M$4)</f>
        <v>0</v>
      </c>
      <c r="K203" s="41"/>
      <c r="L203" s="88">
        <f>IF(ISBLANK(K203),,VLOOKUP(K203,Classement_points[],2,FALSE)*Paramètres!$M$5)</f>
        <v>0</v>
      </c>
      <c r="M203" s="42"/>
      <c r="N203" s="88">
        <f>IF(ISBLANK(M203),,VLOOKUP(M203,Classement_points[],2,FALSE)*Paramètres!$M$6)</f>
        <v>0</v>
      </c>
      <c r="O203" s="89">
        <f t="shared" si="7"/>
        <v>55</v>
      </c>
      <c r="P203" s="90">
        <f>COUNTA(Tableau6[[#This Row],[Points]],Tableau6[[#This Row],[Clt2]],Tableau6[[#This Row],[Clt4]],Tableau6[[#This Row],[Clt6]])</f>
        <v>1</v>
      </c>
    </row>
    <row r="204" spans="1:16" x14ac:dyDescent="0.35">
      <c r="A204" s="91">
        <f t="shared" si="6"/>
        <v>199</v>
      </c>
      <c r="B204" s="54" t="s">
        <v>1132</v>
      </c>
      <c r="C204" s="54" t="s">
        <v>260</v>
      </c>
      <c r="D204" s="54" t="s">
        <v>1133</v>
      </c>
      <c r="E204" s="54" t="s">
        <v>17</v>
      </c>
      <c r="F204" s="54" t="s">
        <v>714</v>
      </c>
      <c r="G204" s="92">
        <f>IF(ISBLANK(Tableau6[[#This Row],[Points]]),"",RANK(Tableau6[[#This Row],[Points]],H:H))</f>
        <v>194</v>
      </c>
      <c r="H204" s="37">
        <v>55</v>
      </c>
      <c r="I204" s="40"/>
      <c r="J204" s="88">
        <f>IF(ISBLANK(I204),,VLOOKUP(I204,Classement_points[],2,FALSE)*Paramètres!$M$4)</f>
        <v>0</v>
      </c>
      <c r="K204" s="41"/>
      <c r="L204" s="88">
        <f>IF(ISBLANK(K204),,VLOOKUP(K204,Classement_points[],2,FALSE)*Paramètres!$M$5)</f>
        <v>0</v>
      </c>
      <c r="M204" s="42"/>
      <c r="N204" s="88">
        <f>IF(ISBLANK(M204),,VLOOKUP(M204,Classement_points[],2,FALSE)*Paramètres!$M$6)</f>
        <v>0</v>
      </c>
      <c r="O204" s="89">
        <f t="shared" si="7"/>
        <v>55</v>
      </c>
      <c r="P204" s="90">
        <f>COUNTA(Tableau6[[#This Row],[Points]],Tableau6[[#This Row],[Clt2]],Tableau6[[#This Row],[Clt4]],Tableau6[[#This Row],[Clt6]])</f>
        <v>1</v>
      </c>
    </row>
    <row r="205" spans="1:16" x14ac:dyDescent="0.35">
      <c r="A205" s="91">
        <f t="shared" si="6"/>
        <v>201</v>
      </c>
      <c r="B205" s="37" t="s">
        <v>4718</v>
      </c>
      <c r="C205" s="37" t="s">
        <v>837</v>
      </c>
      <c r="D205" s="37" t="s">
        <v>4012</v>
      </c>
      <c r="E205" s="37" t="s">
        <v>3963</v>
      </c>
      <c r="F205" s="52" t="s">
        <v>2956</v>
      </c>
      <c r="G205" s="92">
        <f>IF(ISBLANK(Tableau6[[#This Row],[Points]]),"",RANK(Tableau6[[#This Row],[Points]],H:H))</f>
        <v>196</v>
      </c>
      <c r="H205" s="37">
        <v>54</v>
      </c>
      <c r="I205" s="40"/>
      <c r="J205" s="88">
        <f>IF(ISBLANK(I205),,VLOOKUP(I205,Classement_points[],2,FALSE)*Paramètres!$M$4)</f>
        <v>0</v>
      </c>
      <c r="K205" s="41"/>
      <c r="L205" s="88">
        <f>IF(ISBLANK(K205),,VLOOKUP(K205,Classement_points[],2,FALSE)*Paramètres!$M$5)</f>
        <v>0</v>
      </c>
      <c r="M205" s="42"/>
      <c r="N205" s="88">
        <f>IF(ISBLANK(M205),,VLOOKUP(M205,Classement_points[],2,FALSE)*Paramètres!$M$6)</f>
        <v>0</v>
      </c>
      <c r="O205" s="89">
        <f t="shared" si="7"/>
        <v>54</v>
      </c>
      <c r="P205" s="90">
        <f>COUNTA(Tableau6[[#This Row],[Points]],Tableau6[[#This Row],[Clt2]],Tableau6[[#This Row],[Clt4]],Tableau6[[#This Row],[Clt6]])</f>
        <v>1</v>
      </c>
    </row>
    <row r="206" spans="1:16" x14ac:dyDescent="0.35">
      <c r="A206" s="91">
        <f t="shared" si="6"/>
        <v>202</v>
      </c>
      <c r="B206" s="54" t="s">
        <v>1107</v>
      </c>
      <c r="C206" s="54" t="s">
        <v>231</v>
      </c>
      <c r="D206" s="54" t="s">
        <v>279</v>
      </c>
      <c r="E206" s="54" t="s">
        <v>17</v>
      </c>
      <c r="F206" s="54" t="s">
        <v>714</v>
      </c>
      <c r="G206" s="92">
        <f>IF(ISBLANK(Tableau6[[#This Row],[Points]]),"",RANK(Tableau6[[#This Row],[Points]],H:H))</f>
        <v>197</v>
      </c>
      <c r="H206" s="37">
        <v>53</v>
      </c>
      <c r="I206" s="40"/>
      <c r="J206" s="88">
        <f>IF(ISBLANK(I206),,VLOOKUP(I206,Classement_points[],2,FALSE)*Paramètres!$M$4)</f>
        <v>0</v>
      </c>
      <c r="K206" s="41"/>
      <c r="L206" s="88">
        <f>IF(ISBLANK(K206),,VLOOKUP(K206,Classement_points[],2,FALSE)*Paramètres!$M$5)</f>
        <v>0</v>
      </c>
      <c r="M206" s="42"/>
      <c r="N206" s="88">
        <f>IF(ISBLANK(M206),,VLOOKUP(M206,Classement_points[],2,FALSE)*Paramètres!$M$6)</f>
        <v>0</v>
      </c>
      <c r="O206" s="89">
        <f t="shared" si="7"/>
        <v>53</v>
      </c>
      <c r="P206" s="90">
        <f>COUNTA(Tableau6[[#This Row],[Points]],Tableau6[[#This Row],[Clt2]],Tableau6[[#This Row],[Clt4]],Tableau6[[#This Row],[Clt6]])</f>
        <v>1</v>
      </c>
    </row>
    <row r="207" spans="1:16" x14ac:dyDescent="0.35">
      <c r="A207" s="91">
        <f t="shared" si="6"/>
        <v>203</v>
      </c>
      <c r="B207" s="37" t="s">
        <v>2337</v>
      </c>
      <c r="C207" s="37" t="s">
        <v>2338</v>
      </c>
      <c r="D207" s="37" t="s">
        <v>2339</v>
      </c>
      <c r="E207" s="52" t="s">
        <v>693</v>
      </c>
      <c r="F207" s="52" t="s">
        <v>648</v>
      </c>
      <c r="G207" s="92">
        <f>IF(ISBLANK(Tableau6[[#This Row],[Points]]),"",RANK(Tableau6[[#This Row],[Points]],H:H))</f>
        <v>198</v>
      </c>
      <c r="H207" s="37">
        <v>50</v>
      </c>
      <c r="I207" s="40"/>
      <c r="J207" s="88">
        <f>IF(ISBLANK(I207),,VLOOKUP(I207,Classement_points[],2,FALSE)*Paramètres!$M$4)</f>
        <v>0</v>
      </c>
      <c r="K207" s="41"/>
      <c r="L207" s="88">
        <f>IF(ISBLANK(K207),,VLOOKUP(K207,Classement_points[],2,FALSE)*Paramètres!$M$5)</f>
        <v>0</v>
      </c>
      <c r="M207" s="42"/>
      <c r="N207" s="88">
        <f>IF(ISBLANK(M207),,VLOOKUP(M207,Classement_points[],2,FALSE)*Paramètres!$M$6)</f>
        <v>0</v>
      </c>
      <c r="O207" s="89">
        <f t="shared" si="7"/>
        <v>50</v>
      </c>
      <c r="P207" s="90">
        <f>COUNTA(Tableau6[[#This Row],[Points]],Tableau6[[#This Row],[Clt2]],Tableau6[[#This Row],[Clt4]],Tableau6[[#This Row],[Clt6]])</f>
        <v>1</v>
      </c>
    </row>
    <row r="208" spans="1:16" x14ac:dyDescent="0.35">
      <c r="A208" s="91">
        <f t="shared" si="6"/>
        <v>203</v>
      </c>
      <c r="B208" s="37" t="s">
        <v>4596</v>
      </c>
      <c r="C208" s="37" t="s">
        <v>3394</v>
      </c>
      <c r="D208" s="37" t="s">
        <v>4597</v>
      </c>
      <c r="E208" s="37" t="s">
        <v>4017</v>
      </c>
      <c r="F208" s="52" t="s">
        <v>2956</v>
      </c>
      <c r="G208" s="92" t="str">
        <f>IF(ISBLANK(Tableau6[[#This Row],[Points]]),"",RANK(Tableau6[[#This Row],[Points]],H:H))</f>
        <v/>
      </c>
      <c r="H208" s="37"/>
      <c r="I208" s="40">
        <v>75</v>
      </c>
      <c r="J208" s="88">
        <f>IF(ISBLANK(I208),,VLOOKUP(I208,Classement_points[],2,FALSE)*Paramètres!$M$4)</f>
        <v>15</v>
      </c>
      <c r="K208" s="41">
        <v>108</v>
      </c>
      <c r="L208" s="88">
        <f>IF(ISBLANK(K208),,VLOOKUP(K208,Classement_points[],2,FALSE)*Paramètres!$M$5)</f>
        <v>20</v>
      </c>
      <c r="M208" s="42">
        <v>51</v>
      </c>
      <c r="N208" s="88">
        <f>IF(ISBLANK(M208),,VLOOKUP(M208,Classement_points[],2,FALSE)*Paramètres!$M$6)</f>
        <v>15</v>
      </c>
      <c r="O208" s="89">
        <f t="shared" si="7"/>
        <v>50</v>
      </c>
      <c r="P208" s="90">
        <f>COUNTA(Tableau6[[#This Row],[Points]],Tableau6[[#This Row],[Clt2]],Tableau6[[#This Row],[Clt4]],Tableau6[[#This Row],[Clt6]])</f>
        <v>3</v>
      </c>
    </row>
    <row r="209" spans="1:16" x14ac:dyDescent="0.35">
      <c r="A209" s="91">
        <f t="shared" si="6"/>
        <v>203</v>
      </c>
      <c r="B209" s="54" t="s">
        <v>1117</v>
      </c>
      <c r="C209" s="54" t="s">
        <v>356</v>
      </c>
      <c r="D209" s="54" t="s">
        <v>316</v>
      </c>
      <c r="E209" s="54" t="s">
        <v>39</v>
      </c>
      <c r="F209" s="54" t="s">
        <v>714</v>
      </c>
      <c r="G209" s="92" t="str">
        <f>IF(ISBLANK(Tableau6[[#This Row],[Points]]),"",RANK(Tableau6[[#This Row],[Points]],H:H))</f>
        <v/>
      </c>
      <c r="H209" s="37"/>
      <c r="I209" s="40">
        <v>84</v>
      </c>
      <c r="J209" s="88">
        <f>IF(ISBLANK(I209),,VLOOKUP(I209,Classement_points[],2,FALSE)*Paramètres!$M$4)</f>
        <v>15</v>
      </c>
      <c r="K209" s="41">
        <v>92</v>
      </c>
      <c r="L209" s="88">
        <f>IF(ISBLANK(K209),,VLOOKUP(K209,Classement_points[],2,FALSE)*Paramètres!$M$5)</f>
        <v>20</v>
      </c>
      <c r="M209" s="42">
        <v>41</v>
      </c>
      <c r="N209" s="88">
        <f>IF(ISBLANK(M209),,VLOOKUP(M209,Classement_points[],2,FALSE)*Paramètres!$M$6)</f>
        <v>15</v>
      </c>
      <c r="O209" s="89">
        <f t="shared" si="7"/>
        <v>50</v>
      </c>
      <c r="P209" s="90">
        <f>COUNTA(Tableau6[[#This Row],[Points]],Tableau6[[#This Row],[Clt2]],Tableau6[[#This Row],[Clt4]],Tableau6[[#This Row],[Clt6]])</f>
        <v>3</v>
      </c>
    </row>
    <row r="210" spans="1:16" x14ac:dyDescent="0.35">
      <c r="A210" s="91">
        <f t="shared" si="6"/>
        <v>206</v>
      </c>
      <c r="B210" s="37" t="s">
        <v>2463</v>
      </c>
      <c r="C210" s="37" t="s">
        <v>496</v>
      </c>
      <c r="D210" s="37" t="s">
        <v>2464</v>
      </c>
      <c r="E210" s="37" t="s">
        <v>704</v>
      </c>
      <c r="F210" s="52" t="s">
        <v>648</v>
      </c>
      <c r="G210" s="92">
        <f>IF(ISBLANK(Tableau6[[#This Row],[Points]]),"",RANK(Tableau6[[#This Row],[Points]],H:H))</f>
        <v>199</v>
      </c>
      <c r="H210" s="37">
        <v>47</v>
      </c>
      <c r="I210" s="40"/>
      <c r="J210" s="88">
        <f>IF(ISBLANK(I210),,VLOOKUP(I210,Classement_points[],2,FALSE)*Paramètres!$M$4)</f>
        <v>0</v>
      </c>
      <c r="K210" s="41"/>
      <c r="L210" s="88">
        <f>IF(ISBLANK(K210),,VLOOKUP(K210,Classement_points[],2,FALSE)*Paramètres!$M$5)</f>
        <v>0</v>
      </c>
      <c r="M210" s="42"/>
      <c r="N210" s="88">
        <f>IF(ISBLANK(M210),,VLOOKUP(M210,Classement_points[],2,FALSE)*Paramètres!$M$6)</f>
        <v>0</v>
      </c>
      <c r="O210" s="89">
        <f t="shared" si="7"/>
        <v>47</v>
      </c>
      <c r="P210" s="90">
        <f>COUNTA(Tableau6[[#This Row],[Points]],Tableau6[[#This Row],[Clt2]],Tableau6[[#This Row],[Clt4]],Tableau6[[#This Row],[Clt6]])</f>
        <v>1</v>
      </c>
    </row>
    <row r="211" spans="1:16" x14ac:dyDescent="0.35">
      <c r="A211" s="91">
        <f t="shared" si="6"/>
        <v>207</v>
      </c>
      <c r="B211" s="54" t="s">
        <v>606</v>
      </c>
      <c r="C211" s="54" t="s">
        <v>252</v>
      </c>
      <c r="D211" s="54" t="s">
        <v>607</v>
      </c>
      <c r="E211" s="54" t="s">
        <v>724</v>
      </c>
      <c r="F211" s="54" t="s">
        <v>714</v>
      </c>
      <c r="G211" s="92">
        <f>IF(ISBLANK(Tableau6[[#This Row],[Points]]),"",RANK(Tableau6[[#This Row],[Points]],H:H))</f>
        <v>200</v>
      </c>
      <c r="H211" s="37">
        <v>46</v>
      </c>
      <c r="I211" s="40"/>
      <c r="J211" s="88">
        <f>IF(ISBLANK(I211),,VLOOKUP(I211,Classement_points[],2,FALSE)*Paramètres!$M$4)</f>
        <v>0</v>
      </c>
      <c r="K211" s="41"/>
      <c r="L211" s="88">
        <f>IF(ISBLANK(K211),,VLOOKUP(K211,Classement_points[],2,FALSE)*Paramètres!$M$5)</f>
        <v>0</v>
      </c>
      <c r="M211" s="42"/>
      <c r="N211" s="88">
        <f>IF(ISBLANK(M211),,VLOOKUP(M211,Classement_points[],2,FALSE)*Paramètres!$M$6)</f>
        <v>0</v>
      </c>
      <c r="O211" s="89">
        <f t="shared" si="7"/>
        <v>46</v>
      </c>
      <c r="P211" s="90">
        <f>COUNTA(Tableau6[[#This Row],[Points]],Tableau6[[#This Row],[Clt2]],Tableau6[[#This Row],[Clt4]],Tableau6[[#This Row],[Clt6]])</f>
        <v>1</v>
      </c>
    </row>
    <row r="212" spans="1:16" x14ac:dyDescent="0.35">
      <c r="A212" s="91">
        <f t="shared" si="6"/>
        <v>207</v>
      </c>
      <c r="B212" s="37" t="s">
        <v>2387</v>
      </c>
      <c r="C212" s="37" t="s">
        <v>2388</v>
      </c>
      <c r="D212" s="37" t="s">
        <v>2389</v>
      </c>
      <c r="E212" s="52" t="s">
        <v>701</v>
      </c>
      <c r="F212" s="52" t="s">
        <v>648</v>
      </c>
      <c r="G212" s="92">
        <f>IF(ISBLANK(Tableau6[[#This Row],[Points]]),"",RANK(Tableau6[[#This Row],[Points]],H:H))</f>
        <v>212</v>
      </c>
      <c r="H212" s="37">
        <v>26</v>
      </c>
      <c r="I212" s="40"/>
      <c r="J212" s="88">
        <f>IF(ISBLANK(I212),,VLOOKUP(I212,Classement_points[],2,FALSE)*Paramètres!$M$4)</f>
        <v>0</v>
      </c>
      <c r="K212" s="41">
        <v>115</v>
      </c>
      <c r="L212" s="88">
        <f>IF(ISBLANK(K212),,VLOOKUP(K212,Classement_points[],2,FALSE)*Paramètres!$M$5)</f>
        <v>20</v>
      </c>
      <c r="M212" s="42"/>
      <c r="N212" s="88">
        <f>IF(ISBLANK(M212),,VLOOKUP(M212,Classement_points[],2,FALSE)*Paramètres!$M$6)</f>
        <v>0</v>
      </c>
      <c r="O212" s="89">
        <f t="shared" si="7"/>
        <v>46</v>
      </c>
      <c r="P212" s="90">
        <f>COUNTA(Tableau6[[#This Row],[Points]],Tableau6[[#This Row],[Clt2]],Tableau6[[#This Row],[Clt4]],Tableau6[[#This Row],[Clt6]])</f>
        <v>2</v>
      </c>
    </row>
    <row r="213" spans="1:16" x14ac:dyDescent="0.35">
      <c r="A213" s="91">
        <f t="shared" si="6"/>
        <v>209</v>
      </c>
      <c r="B213" s="37" t="s">
        <v>2309</v>
      </c>
      <c r="C213" s="37" t="s">
        <v>272</v>
      </c>
      <c r="D213" s="37" t="s">
        <v>2310</v>
      </c>
      <c r="E213" s="52" t="s">
        <v>656</v>
      </c>
      <c r="F213" s="52" t="s">
        <v>648</v>
      </c>
      <c r="G213" s="92">
        <f>IF(ISBLANK(Tableau6[[#This Row],[Points]]),"",RANK(Tableau6[[#This Row],[Points]],H:H))</f>
        <v>201</v>
      </c>
      <c r="H213" s="37">
        <v>45</v>
      </c>
      <c r="I213" s="40"/>
      <c r="J213" s="88">
        <f>IF(ISBLANK(I213),,VLOOKUP(I213,Classement_points[],2,FALSE)*Paramètres!$M$4)</f>
        <v>0</v>
      </c>
      <c r="K213" s="41"/>
      <c r="L213" s="88">
        <f>IF(ISBLANK(K213),,VLOOKUP(K213,Classement_points[],2,FALSE)*Paramètres!$M$5)</f>
        <v>0</v>
      </c>
      <c r="M213" s="42"/>
      <c r="N213" s="88">
        <f>IF(ISBLANK(M213),,VLOOKUP(M213,Classement_points[],2,FALSE)*Paramètres!$M$6)</f>
        <v>0</v>
      </c>
      <c r="O213" s="89">
        <f t="shared" si="7"/>
        <v>45</v>
      </c>
      <c r="P213" s="90">
        <f>COUNTA(Tableau6[[#This Row],[Points]],Tableau6[[#This Row],[Clt2]],Tableau6[[#This Row],[Clt4]],Tableau6[[#This Row],[Clt6]])</f>
        <v>1</v>
      </c>
    </row>
    <row r="214" spans="1:16" x14ac:dyDescent="0.35">
      <c r="A214" s="91">
        <f t="shared" si="6"/>
        <v>210</v>
      </c>
      <c r="B214" s="37" t="s">
        <v>3723</v>
      </c>
      <c r="C214" s="37" t="s">
        <v>52</v>
      </c>
      <c r="D214" s="37" t="s">
        <v>3586</v>
      </c>
      <c r="E214" s="37" t="s">
        <v>2921</v>
      </c>
      <c r="F214" s="52" t="s">
        <v>2957</v>
      </c>
      <c r="G214" s="92">
        <f>IF(ISBLANK(Tableau6[[#This Row],[Points]]),"",RANK(Tableau6[[#This Row],[Points]],H:H))</f>
        <v>202</v>
      </c>
      <c r="H214" s="37">
        <v>40</v>
      </c>
      <c r="I214" s="40"/>
      <c r="J214" s="88">
        <f>IF(ISBLANK(I214),,VLOOKUP(I214,Classement_points[],2,FALSE)*Paramètres!$M$4)</f>
        <v>0</v>
      </c>
      <c r="K214" s="41"/>
      <c r="L214" s="88">
        <f>IF(ISBLANK(K214),,VLOOKUP(K214,Classement_points[],2,FALSE)*Paramètres!$M$5)</f>
        <v>0</v>
      </c>
      <c r="M214" s="42"/>
      <c r="N214" s="88">
        <f>IF(ISBLANK(M214),,VLOOKUP(M214,Classement_points[],2,FALSE)*Paramètres!$M$6)</f>
        <v>0</v>
      </c>
      <c r="O214" s="89">
        <f t="shared" si="7"/>
        <v>40</v>
      </c>
      <c r="P214" s="90">
        <f>COUNTA(Tableau6[[#This Row],[Points]],Tableau6[[#This Row],[Clt2]],Tableau6[[#This Row],[Clt4]],Tableau6[[#This Row],[Clt6]])</f>
        <v>1</v>
      </c>
    </row>
    <row r="215" spans="1:16" x14ac:dyDescent="0.35">
      <c r="A215" s="91">
        <f t="shared" si="6"/>
        <v>211</v>
      </c>
      <c r="B215" s="54" t="s">
        <v>598</v>
      </c>
      <c r="C215" s="54" t="s">
        <v>335</v>
      </c>
      <c r="D215" s="54" t="s">
        <v>333</v>
      </c>
      <c r="E215" s="54" t="s">
        <v>39</v>
      </c>
      <c r="F215" s="54" t="s">
        <v>714</v>
      </c>
      <c r="G215" s="92" t="str">
        <f>IF(ISBLANK(Tableau6[[#This Row],[Points]]),"",RANK(Tableau6[[#This Row],[Points]],H:H))</f>
        <v/>
      </c>
      <c r="H215" s="37"/>
      <c r="I215" s="40">
        <v>31</v>
      </c>
      <c r="J215" s="88">
        <f>IF(ISBLANK(I215),,VLOOKUP(I215,Classement_points[],2,FALSE)*Paramètres!$M$4)</f>
        <v>19.5</v>
      </c>
      <c r="K215" s="41">
        <v>36</v>
      </c>
      <c r="L215" s="88">
        <f>IF(ISBLANK(K215),,VLOOKUP(K215,Classement_points[],2,FALSE)*Paramètres!$M$5)</f>
        <v>20</v>
      </c>
      <c r="M215" s="42"/>
      <c r="N215" s="88">
        <f>IF(ISBLANK(M215),,VLOOKUP(M215,Classement_points[],2,FALSE)*Paramètres!$M$6)</f>
        <v>0</v>
      </c>
      <c r="O215" s="89">
        <f t="shared" si="7"/>
        <v>39.5</v>
      </c>
      <c r="P215" s="90">
        <f>COUNTA(Tableau6[[#This Row],[Points]],Tableau6[[#This Row],[Clt2]],Tableau6[[#This Row],[Clt4]],Tableau6[[#This Row],[Clt6]])</f>
        <v>2</v>
      </c>
    </row>
    <row r="216" spans="1:16" x14ac:dyDescent="0.35">
      <c r="A216" s="91">
        <f t="shared" si="6"/>
        <v>212</v>
      </c>
      <c r="B216" s="37" t="s">
        <v>2289</v>
      </c>
      <c r="C216" s="37" t="s">
        <v>123</v>
      </c>
      <c r="D216" s="37" t="s">
        <v>328</v>
      </c>
      <c r="E216" s="52" t="s">
        <v>658</v>
      </c>
      <c r="F216" s="52" t="s">
        <v>648</v>
      </c>
      <c r="G216" s="92">
        <f>IF(ISBLANK(Tableau6[[#This Row],[Points]]),"",RANK(Tableau6[[#This Row],[Points]],H:H))</f>
        <v>203</v>
      </c>
      <c r="H216" s="37">
        <v>38</v>
      </c>
      <c r="I216" s="40">
        <v>0</v>
      </c>
      <c r="J216" s="88">
        <f>IF(ISBLANK(I216),,VLOOKUP(I216,Classement_points[],2,FALSE)*Paramètres!$M$4)</f>
        <v>0</v>
      </c>
      <c r="K216" s="41"/>
      <c r="L216" s="88">
        <f>IF(ISBLANK(K216),,VLOOKUP(K216,Classement_points[],2,FALSE)*Paramètres!$M$5)</f>
        <v>0</v>
      </c>
      <c r="M216" s="42"/>
      <c r="N216" s="88">
        <f>IF(ISBLANK(M216),,VLOOKUP(M216,Classement_points[],2,FALSE)*Paramètres!$M$6)</f>
        <v>0</v>
      </c>
      <c r="O216" s="89">
        <f t="shared" si="7"/>
        <v>38</v>
      </c>
      <c r="P216" s="90">
        <f>COUNTA(Tableau6[[#This Row],[Points]],Tableau6[[#This Row],[Clt2]],Tableau6[[#This Row],[Clt4]],Tableau6[[#This Row],[Clt6]])</f>
        <v>2</v>
      </c>
    </row>
    <row r="217" spans="1:16" x14ac:dyDescent="0.35">
      <c r="A217" s="91">
        <f t="shared" si="6"/>
        <v>212</v>
      </c>
      <c r="B217" s="37" t="s">
        <v>3641</v>
      </c>
      <c r="C217" s="37" t="s">
        <v>1702</v>
      </c>
      <c r="D217" s="37" t="s">
        <v>3642</v>
      </c>
      <c r="E217" s="37" t="s">
        <v>2917</v>
      </c>
      <c r="F217" s="52" t="s">
        <v>2957</v>
      </c>
      <c r="G217" s="92">
        <f>IF(ISBLANK(Tableau6[[#This Row],[Points]]),"",RANK(Tableau6[[#This Row],[Points]],H:H))</f>
        <v>203</v>
      </c>
      <c r="H217" s="37">
        <v>38</v>
      </c>
      <c r="I217" s="40"/>
      <c r="J217" s="88">
        <f>IF(ISBLANK(I217),,VLOOKUP(I217,Classement_points[],2,FALSE)*Paramètres!$M$4)</f>
        <v>0</v>
      </c>
      <c r="K217" s="41"/>
      <c r="L217" s="88">
        <f>IF(ISBLANK(K217),,VLOOKUP(K217,Classement_points[],2,FALSE)*Paramètres!$M$5)</f>
        <v>0</v>
      </c>
      <c r="M217" s="42"/>
      <c r="N217" s="88">
        <f>IF(ISBLANK(M217),,VLOOKUP(M217,Classement_points[],2,FALSE)*Paramètres!$M$6)</f>
        <v>0</v>
      </c>
      <c r="O217" s="89">
        <f t="shared" si="7"/>
        <v>38</v>
      </c>
      <c r="P217" s="90">
        <f>COUNTA(Tableau6[[#This Row],[Points]],Tableau6[[#This Row],[Clt2]],Tableau6[[#This Row],[Clt4]],Tableau6[[#This Row],[Clt6]])</f>
        <v>1</v>
      </c>
    </row>
    <row r="218" spans="1:16" x14ac:dyDescent="0.35">
      <c r="A218" s="91">
        <f t="shared" si="6"/>
        <v>212</v>
      </c>
      <c r="B218" s="37" t="s">
        <v>3653</v>
      </c>
      <c r="C218" s="37" t="s">
        <v>55</v>
      </c>
      <c r="D218" s="37" t="s">
        <v>3489</v>
      </c>
      <c r="E218" s="37" t="s">
        <v>2913</v>
      </c>
      <c r="F218" s="52" t="s">
        <v>2957</v>
      </c>
      <c r="G218" s="92">
        <f>IF(ISBLANK(Tableau6[[#This Row],[Points]]),"",RANK(Tableau6[[#This Row],[Points]],H:H))</f>
        <v>203</v>
      </c>
      <c r="H218" s="37">
        <v>38</v>
      </c>
      <c r="I218" s="42"/>
      <c r="J218" s="88">
        <f>IF(ISBLANK(I218),,VLOOKUP(I218,Classement_points[],2,FALSE)*Paramètres!$M$4)</f>
        <v>0</v>
      </c>
      <c r="K218" s="41"/>
      <c r="L218" s="88">
        <f>IF(ISBLANK(K218),,VLOOKUP(K218,Classement_points[],2,FALSE)*Paramètres!$M$5)</f>
        <v>0</v>
      </c>
      <c r="M218" s="42"/>
      <c r="N218" s="88">
        <f>IF(ISBLANK(M218),,VLOOKUP(M218,Classement_points[],2,FALSE)*Paramètres!$M$6)</f>
        <v>0</v>
      </c>
      <c r="O218" s="89">
        <f t="shared" si="7"/>
        <v>38</v>
      </c>
      <c r="P218" s="90">
        <f>COUNTA(Tableau6[[#This Row],[Points]],Tableau6[[#This Row],[Clt2]],Tableau6[[#This Row],[Clt4]],Tableau6[[#This Row],[Clt6]])</f>
        <v>1</v>
      </c>
    </row>
    <row r="219" spans="1:16" x14ac:dyDescent="0.35">
      <c r="A219" s="91">
        <f t="shared" si="6"/>
        <v>215</v>
      </c>
      <c r="B219" s="54" t="s">
        <v>1118</v>
      </c>
      <c r="C219" s="54" t="s">
        <v>638</v>
      </c>
      <c r="D219" s="54" t="s">
        <v>1119</v>
      </c>
      <c r="E219" s="54" t="s">
        <v>16</v>
      </c>
      <c r="F219" s="54" t="s">
        <v>714</v>
      </c>
      <c r="G219" s="92">
        <f>IF(ISBLANK(Tableau6[[#This Row],[Points]]),"",RANK(Tableau6[[#This Row],[Points]],H:H))</f>
        <v>206</v>
      </c>
      <c r="H219" s="37">
        <v>36</v>
      </c>
      <c r="I219" s="42"/>
      <c r="J219" s="88">
        <f>IF(ISBLANK(I219),,VLOOKUP(I219,Classement_points[],2,FALSE)*Paramètres!$M$4)</f>
        <v>0</v>
      </c>
      <c r="K219" s="41"/>
      <c r="L219" s="88">
        <f>IF(ISBLANK(K219),,VLOOKUP(K219,Classement_points[],2,FALSE)*Paramètres!$M$5)</f>
        <v>0</v>
      </c>
      <c r="M219" s="42"/>
      <c r="N219" s="88">
        <f>IF(ISBLANK(M219),,VLOOKUP(M219,Classement_points[],2,FALSE)*Paramètres!$M$6)</f>
        <v>0</v>
      </c>
      <c r="O219" s="89">
        <f t="shared" si="7"/>
        <v>36</v>
      </c>
      <c r="P219" s="90">
        <f>COUNTA(Tableau6[[#This Row],[Points]],Tableau6[[#This Row],[Clt2]],Tableau6[[#This Row],[Clt4]],Tableau6[[#This Row],[Clt6]])</f>
        <v>1</v>
      </c>
    </row>
    <row r="220" spans="1:16" x14ac:dyDescent="0.35">
      <c r="A220" s="91">
        <f t="shared" si="6"/>
        <v>215</v>
      </c>
      <c r="B220" s="54" t="s">
        <v>1120</v>
      </c>
      <c r="C220" s="54" t="s">
        <v>1121</v>
      </c>
      <c r="D220" s="54" t="s">
        <v>1122</v>
      </c>
      <c r="E220" s="54" t="s">
        <v>40</v>
      </c>
      <c r="F220" s="54" t="s">
        <v>714</v>
      </c>
      <c r="G220" s="92">
        <f>IF(ISBLANK(Tableau6[[#This Row],[Points]]),"",RANK(Tableau6[[#This Row],[Points]],H:H))</f>
        <v>206</v>
      </c>
      <c r="H220" s="37">
        <v>36</v>
      </c>
      <c r="I220" s="42"/>
      <c r="J220" s="88">
        <f>IF(ISBLANK(I220),,VLOOKUP(I220,Classement_points[],2,FALSE)*Paramètres!$M$4)</f>
        <v>0</v>
      </c>
      <c r="K220" s="41"/>
      <c r="L220" s="88">
        <f>IF(ISBLANK(K220),,VLOOKUP(K220,Classement_points[],2,FALSE)*Paramètres!$M$5)</f>
        <v>0</v>
      </c>
      <c r="M220" s="42"/>
      <c r="N220" s="88">
        <f>IF(ISBLANK(M220),,VLOOKUP(M220,Classement_points[],2,FALSE)*Paramètres!$M$6)</f>
        <v>0</v>
      </c>
      <c r="O220" s="89">
        <f t="shared" si="7"/>
        <v>36</v>
      </c>
      <c r="P220" s="90">
        <f>COUNTA(Tableau6[[#This Row],[Points]],Tableau6[[#This Row],[Clt2]],Tableau6[[#This Row],[Clt4]],Tableau6[[#This Row],[Clt6]])</f>
        <v>1</v>
      </c>
    </row>
    <row r="221" spans="1:16" x14ac:dyDescent="0.35">
      <c r="A221" s="91">
        <f t="shared" si="6"/>
        <v>215</v>
      </c>
      <c r="B221" s="37" t="s">
        <v>3720</v>
      </c>
      <c r="C221" s="37" t="s">
        <v>141</v>
      </c>
      <c r="D221" s="37" t="s">
        <v>3346</v>
      </c>
      <c r="E221" s="37" t="s">
        <v>2929</v>
      </c>
      <c r="F221" s="52" t="s">
        <v>2957</v>
      </c>
      <c r="G221" s="92" t="str">
        <f>IF(ISBLANK(Tableau6[[#This Row],[Points]]),"",RANK(Tableau6[[#This Row],[Points]],H:H))</f>
        <v/>
      </c>
      <c r="H221" s="37"/>
      <c r="I221" s="42">
        <v>20</v>
      </c>
      <c r="J221" s="88">
        <f>IF(ISBLANK(I221),,VLOOKUP(I221,Classement_points[],2,FALSE)*Paramètres!$M$4)</f>
        <v>36</v>
      </c>
      <c r="K221" s="41"/>
      <c r="L221" s="88">
        <f>IF(ISBLANK(K221),,VLOOKUP(K221,Classement_points[],2,FALSE)*Paramètres!$M$5)</f>
        <v>0</v>
      </c>
      <c r="M221" s="42"/>
      <c r="N221" s="88">
        <f>IF(ISBLANK(M221),,VLOOKUP(M221,Classement_points[],2,FALSE)*Paramètres!$M$6)</f>
        <v>0</v>
      </c>
      <c r="O221" s="89">
        <f t="shared" si="7"/>
        <v>36</v>
      </c>
      <c r="P221" s="90">
        <f>COUNTA(Tableau6[[#This Row],[Points]],Tableau6[[#This Row],[Clt2]],Tableau6[[#This Row],[Clt4]],Tableau6[[#This Row],[Clt6]])</f>
        <v>1</v>
      </c>
    </row>
    <row r="222" spans="1:16" x14ac:dyDescent="0.35">
      <c r="A222" s="91">
        <f t="shared" si="6"/>
        <v>218</v>
      </c>
      <c r="B222" s="54" t="s">
        <v>1134</v>
      </c>
      <c r="C222" s="54" t="s">
        <v>387</v>
      </c>
      <c r="D222" s="54" t="s">
        <v>283</v>
      </c>
      <c r="E222" s="54" t="s">
        <v>17</v>
      </c>
      <c r="F222" s="54" t="s">
        <v>714</v>
      </c>
      <c r="G222" s="92">
        <f>IF(ISBLANK(Tableau6[[#This Row],[Points]]),"",RANK(Tableau6[[#This Row],[Points]],H:H))</f>
        <v>208</v>
      </c>
      <c r="H222" s="37">
        <v>35</v>
      </c>
      <c r="I222" s="42"/>
      <c r="J222" s="88">
        <f>IF(ISBLANK(I222),,VLOOKUP(I222,Classement_points[],2,FALSE)*Paramètres!$M$4)</f>
        <v>0</v>
      </c>
      <c r="K222" s="41"/>
      <c r="L222" s="88">
        <f>IF(ISBLANK(K222),,VLOOKUP(K222,Classement_points[],2,FALSE)*Paramètres!$M$5)</f>
        <v>0</v>
      </c>
      <c r="M222" s="42"/>
      <c r="N222" s="88">
        <f>IF(ISBLANK(M222),,VLOOKUP(M222,Classement_points[],2,FALSE)*Paramètres!$M$6)</f>
        <v>0</v>
      </c>
      <c r="O222" s="89">
        <f t="shared" si="7"/>
        <v>35</v>
      </c>
      <c r="P222" s="90">
        <f>COUNTA(Tableau6[[#This Row],[Points]],Tableau6[[#This Row],[Clt2]],Tableau6[[#This Row],[Clt4]],Tableau6[[#This Row],[Clt6]])</f>
        <v>1</v>
      </c>
    </row>
    <row r="223" spans="1:16" x14ac:dyDescent="0.35">
      <c r="A223" s="91">
        <f t="shared" si="6"/>
        <v>218</v>
      </c>
      <c r="B223" s="37" t="s">
        <v>3622</v>
      </c>
      <c r="C223" s="37" t="s">
        <v>507</v>
      </c>
      <c r="D223" s="37" t="s">
        <v>3623</v>
      </c>
      <c r="E223" s="37" t="s">
        <v>2952</v>
      </c>
      <c r="F223" s="52" t="s">
        <v>2957</v>
      </c>
      <c r="G223" s="92" t="str">
        <f>IF(ISBLANK(Tableau6[[#This Row],[Points]]),"",RANK(Tableau6[[#This Row],[Points]],H:H))</f>
        <v/>
      </c>
      <c r="H223" s="37"/>
      <c r="I223" s="42">
        <v>43</v>
      </c>
      <c r="J223" s="88">
        <f>IF(ISBLANK(I223),,VLOOKUP(I223,Classement_points[],2,FALSE)*Paramètres!$M$4)</f>
        <v>15</v>
      </c>
      <c r="K223" s="41">
        <v>113</v>
      </c>
      <c r="L223" s="88">
        <f>IF(ISBLANK(K223),,VLOOKUP(K223,Classement_points[],2,FALSE)*Paramètres!$M$5)</f>
        <v>20</v>
      </c>
      <c r="M223" s="42"/>
      <c r="N223" s="88">
        <f>IF(ISBLANK(M223),,VLOOKUP(M223,Classement_points[],2,FALSE)*Paramètres!$M$6)</f>
        <v>0</v>
      </c>
      <c r="O223" s="89">
        <f t="shared" si="7"/>
        <v>35</v>
      </c>
      <c r="P223" s="90">
        <f>COUNTA(Tableau6[[#This Row],[Points]],Tableau6[[#This Row],[Clt2]],Tableau6[[#This Row],[Clt4]],Tableau6[[#This Row],[Clt6]])</f>
        <v>2</v>
      </c>
    </row>
    <row r="224" spans="1:16" x14ac:dyDescent="0.35">
      <c r="A224" s="91">
        <f t="shared" si="6"/>
        <v>218</v>
      </c>
      <c r="B224" s="54" t="s">
        <v>1130</v>
      </c>
      <c r="C224" s="54" t="s">
        <v>404</v>
      </c>
      <c r="D224" s="54" t="s">
        <v>1131</v>
      </c>
      <c r="E224" s="54" t="s">
        <v>14</v>
      </c>
      <c r="F224" s="54" t="s">
        <v>714</v>
      </c>
      <c r="G224" s="92" t="str">
        <f>IF(ISBLANK(Tableau6[[#This Row],[Points]]),"",RANK(Tableau6[[#This Row],[Points]],H:H))</f>
        <v/>
      </c>
      <c r="H224" s="37"/>
      <c r="I224" s="42">
        <v>67</v>
      </c>
      <c r="J224" s="88">
        <f>IF(ISBLANK(I224),,VLOOKUP(I224,Classement_points[],2,FALSE)*Paramètres!$M$4)</f>
        <v>15</v>
      </c>
      <c r="K224" s="41">
        <v>56</v>
      </c>
      <c r="L224" s="88">
        <f>IF(ISBLANK(K224),,VLOOKUP(K224,Classement_points[],2,FALSE)*Paramètres!$M$5)</f>
        <v>20</v>
      </c>
      <c r="M224" s="42"/>
      <c r="N224" s="88">
        <f>IF(ISBLANK(M224),,VLOOKUP(M224,Classement_points[],2,FALSE)*Paramètres!$M$6)</f>
        <v>0</v>
      </c>
      <c r="O224" s="89">
        <f t="shared" si="7"/>
        <v>35</v>
      </c>
      <c r="P224" s="90">
        <f>COUNTA(Tableau6[[#This Row],[Points]],Tableau6[[#This Row],[Clt2]],Tableau6[[#This Row],[Clt4]],Tableau6[[#This Row],[Clt6]])</f>
        <v>2</v>
      </c>
    </row>
    <row r="225" spans="1:16" x14ac:dyDescent="0.35">
      <c r="A225" s="91">
        <f t="shared" si="6"/>
        <v>218</v>
      </c>
      <c r="B225" s="37" t="s">
        <v>4721</v>
      </c>
      <c r="C225" s="37" t="s">
        <v>368</v>
      </c>
      <c r="D225" s="37" t="s">
        <v>4722</v>
      </c>
      <c r="E225" s="37" t="s">
        <v>3963</v>
      </c>
      <c r="F225" s="52" t="s">
        <v>2956</v>
      </c>
      <c r="G225" s="92" t="str">
        <f>IF(ISBLANK(Tableau6[[#This Row],[Points]]),"",RANK(Tableau6[[#This Row],[Points]],H:H))</f>
        <v/>
      </c>
      <c r="H225" s="37"/>
      <c r="I225" s="42">
        <v>55</v>
      </c>
      <c r="J225" s="88">
        <f>IF(ISBLANK(I225),,VLOOKUP(I225,Classement_points[],2,FALSE)*Paramètres!$M$4)</f>
        <v>15</v>
      </c>
      <c r="K225" s="41">
        <v>46</v>
      </c>
      <c r="L225" s="88">
        <f>IF(ISBLANK(K225),,VLOOKUP(K225,Classement_points[],2,FALSE)*Paramètres!$M$5)</f>
        <v>20</v>
      </c>
      <c r="M225" s="42"/>
      <c r="N225" s="88">
        <f>IF(ISBLANK(M225),,VLOOKUP(M225,Classement_points[],2,FALSE)*Paramètres!$M$6)</f>
        <v>0</v>
      </c>
      <c r="O225" s="89">
        <f t="shared" si="7"/>
        <v>35</v>
      </c>
      <c r="P225" s="90">
        <f>COUNTA(Tableau6[[#This Row],[Points]],Tableau6[[#This Row],[Clt2]],Tableau6[[#This Row],[Clt4]],Tableau6[[#This Row],[Clt6]])</f>
        <v>2</v>
      </c>
    </row>
    <row r="226" spans="1:16" x14ac:dyDescent="0.35">
      <c r="A226" s="91">
        <f t="shared" si="6"/>
        <v>218</v>
      </c>
      <c r="B226" s="37" t="s">
        <v>3673</v>
      </c>
      <c r="C226" s="37" t="s">
        <v>166</v>
      </c>
      <c r="D226" s="37" t="s">
        <v>3674</v>
      </c>
      <c r="E226" s="37" t="s">
        <v>2952</v>
      </c>
      <c r="F226" s="52" t="s">
        <v>2957</v>
      </c>
      <c r="G226" s="92" t="str">
        <f>IF(ISBLANK(Tableau6[[#This Row],[Points]]),"",RANK(Tableau6[[#This Row],[Points]],H:H))</f>
        <v/>
      </c>
      <c r="H226" s="37"/>
      <c r="I226" s="42">
        <v>54</v>
      </c>
      <c r="J226" s="88">
        <f>IF(ISBLANK(I226),,VLOOKUP(I226,Classement_points[],2,FALSE)*Paramètres!$M$4)</f>
        <v>15</v>
      </c>
      <c r="K226" s="41">
        <v>55</v>
      </c>
      <c r="L226" s="88">
        <f>IF(ISBLANK(K226),,VLOOKUP(K226,Classement_points[],2,FALSE)*Paramètres!$M$5)</f>
        <v>20</v>
      </c>
      <c r="M226" s="42"/>
      <c r="N226" s="88">
        <f>IF(ISBLANK(M226),,VLOOKUP(M226,Classement_points[],2,FALSE)*Paramètres!$M$6)</f>
        <v>0</v>
      </c>
      <c r="O226" s="89">
        <f t="shared" si="7"/>
        <v>35</v>
      </c>
      <c r="P226" s="90">
        <f>COUNTA(Tableau6[[#This Row],[Points]],Tableau6[[#This Row],[Clt2]],Tableau6[[#This Row],[Clt4]],Tableau6[[#This Row],[Clt6]])</f>
        <v>2</v>
      </c>
    </row>
    <row r="227" spans="1:16" x14ac:dyDescent="0.35">
      <c r="A227" s="91">
        <f t="shared" si="6"/>
        <v>223</v>
      </c>
      <c r="B227" s="55"/>
      <c r="C227" s="56" t="s">
        <v>493</v>
      </c>
      <c r="D227" s="56" t="s">
        <v>5058</v>
      </c>
      <c r="E227" s="56" t="s">
        <v>708</v>
      </c>
      <c r="F227" s="56" t="s">
        <v>648</v>
      </c>
      <c r="G227" s="92">
        <f>IF(ISBLANK(Tableau6[[#This Row],[Points]]),"",RANK(Tableau6[[#This Row],[Points]],H:H))</f>
        <v>209</v>
      </c>
      <c r="H227" s="37">
        <v>34</v>
      </c>
      <c r="I227" s="42"/>
      <c r="J227" s="88">
        <f>IF(ISBLANK(I227),,VLOOKUP(I227,Classement_points[],2,FALSE)*Paramètres!$M$4)</f>
        <v>0</v>
      </c>
      <c r="K227" s="41"/>
      <c r="L227" s="88">
        <f>IF(ISBLANK(K227),,VLOOKUP(K227,Classement_points[],2,FALSE)*Paramètres!$M$5)</f>
        <v>0</v>
      </c>
      <c r="M227" s="42"/>
      <c r="N227" s="88">
        <f>IF(ISBLANK(M227),,VLOOKUP(M227,Classement_points[],2,FALSE)*Paramètres!$M$6)</f>
        <v>0</v>
      </c>
      <c r="O227" s="89">
        <f t="shared" si="7"/>
        <v>34</v>
      </c>
      <c r="P227" s="90">
        <f>COUNTA(Tableau6[[#This Row],[Points]],Tableau6[[#This Row],[Clt2]],Tableau6[[#This Row],[Clt4]],Tableau6[[#This Row],[Clt6]])</f>
        <v>1</v>
      </c>
    </row>
    <row r="228" spans="1:16" x14ac:dyDescent="0.35">
      <c r="A228" s="91">
        <f t="shared" si="6"/>
        <v>224</v>
      </c>
      <c r="B228" s="37" t="s">
        <v>2488</v>
      </c>
      <c r="C228" s="37" t="s">
        <v>496</v>
      </c>
      <c r="D228" s="37" t="s">
        <v>1891</v>
      </c>
      <c r="E228" s="37" t="s">
        <v>709</v>
      </c>
      <c r="F228" s="52" t="s">
        <v>648</v>
      </c>
      <c r="G228" s="92" t="str">
        <f>IF(ISBLANK(Tableau6[[#This Row],[Points]]),"",RANK(Tableau6[[#This Row],[Points]],H:H))</f>
        <v/>
      </c>
      <c r="H228" s="37"/>
      <c r="I228" s="42">
        <v>22</v>
      </c>
      <c r="J228" s="88">
        <f>IF(ISBLANK(I228),,VLOOKUP(I228,Classement_points[],2,FALSE)*Paramètres!$M$4)</f>
        <v>33</v>
      </c>
      <c r="K228" s="41"/>
      <c r="L228" s="88">
        <f>IF(ISBLANK(K228),,VLOOKUP(K228,Classement_points[],2,FALSE)*Paramètres!$M$5)</f>
        <v>0</v>
      </c>
      <c r="M228" s="42"/>
      <c r="N228" s="88">
        <f>IF(ISBLANK(M228),,VLOOKUP(M228,Classement_points[],2,FALSE)*Paramètres!$M$6)</f>
        <v>0</v>
      </c>
      <c r="O228" s="89">
        <f t="shared" si="7"/>
        <v>33</v>
      </c>
      <c r="P228" s="90">
        <f>COUNTA(Tableau6[[#This Row],[Points]],Tableau6[[#This Row],[Clt2]],Tableau6[[#This Row],[Clt4]],Tableau6[[#This Row],[Clt6]])</f>
        <v>1</v>
      </c>
    </row>
    <row r="229" spans="1:16" x14ac:dyDescent="0.35">
      <c r="A229" s="91">
        <f t="shared" si="6"/>
        <v>225</v>
      </c>
      <c r="B229" s="54" t="s">
        <v>1108</v>
      </c>
      <c r="C229" s="54" t="s">
        <v>318</v>
      </c>
      <c r="D229" s="54" t="s">
        <v>319</v>
      </c>
      <c r="E229" s="54" t="s">
        <v>39</v>
      </c>
      <c r="F229" s="54" t="s">
        <v>714</v>
      </c>
      <c r="G229" s="92" t="str">
        <f>IF(ISBLANK(Tableau6[[#This Row],[Points]]),"",RANK(Tableau6[[#This Row],[Points]],H:H))</f>
        <v/>
      </c>
      <c r="H229" s="37"/>
      <c r="I229" s="42">
        <v>91</v>
      </c>
      <c r="J229" s="88">
        <f>IF(ISBLANK(I229),,VLOOKUP(I229,Classement_points[],2,FALSE)*Paramètres!$M$4)</f>
        <v>15</v>
      </c>
      <c r="K229" s="41">
        <v>0</v>
      </c>
      <c r="L229" s="88">
        <f>IF(ISBLANK(K229),,VLOOKUP(K229,Classement_points[],2,FALSE)*Paramètres!$M$5)</f>
        <v>0</v>
      </c>
      <c r="M229" s="42">
        <v>56</v>
      </c>
      <c r="N229" s="88">
        <f>IF(ISBLANK(M229),,VLOOKUP(M229,Classement_points[],2,FALSE)*Paramètres!$M$6)</f>
        <v>15</v>
      </c>
      <c r="O229" s="89">
        <f t="shared" si="7"/>
        <v>30</v>
      </c>
      <c r="P229" s="90">
        <f>COUNTA(Tableau6[[#This Row],[Points]],Tableau6[[#This Row],[Clt2]],Tableau6[[#This Row],[Clt4]],Tableau6[[#This Row],[Clt6]])</f>
        <v>3</v>
      </c>
    </row>
    <row r="230" spans="1:16" x14ac:dyDescent="0.35">
      <c r="A230" s="91">
        <f t="shared" si="6"/>
        <v>226</v>
      </c>
      <c r="B230" s="37" t="s">
        <v>4731</v>
      </c>
      <c r="C230" s="37" t="s">
        <v>974</v>
      </c>
      <c r="D230" s="37" t="s">
        <v>4364</v>
      </c>
      <c r="E230" s="37" t="s">
        <v>3933</v>
      </c>
      <c r="F230" s="52" t="s">
        <v>2956</v>
      </c>
      <c r="G230" s="92" t="str">
        <f>IF(ISBLANK(Tableau6[[#This Row],[Points]]),"",RANK(Tableau6[[#This Row],[Points]],H:H))</f>
        <v/>
      </c>
      <c r="H230" s="37"/>
      <c r="I230" s="42"/>
      <c r="J230" s="88">
        <f>IF(ISBLANK(I230),,VLOOKUP(I230,Classement_points[],2,FALSE)*Paramètres!$M$4)</f>
        <v>0</v>
      </c>
      <c r="K230" s="41">
        <v>30</v>
      </c>
      <c r="L230" s="88">
        <f>IF(ISBLANK(K230),,VLOOKUP(K230,Classement_points[],2,FALSE)*Paramètres!$M$5)</f>
        <v>28</v>
      </c>
      <c r="M230" s="42"/>
      <c r="N230" s="88">
        <f>IF(ISBLANK(M230),,VLOOKUP(M230,Classement_points[],2,FALSE)*Paramètres!$M$6)</f>
        <v>0</v>
      </c>
      <c r="O230" s="89">
        <f t="shared" si="7"/>
        <v>28</v>
      </c>
      <c r="P230" s="90">
        <f>COUNTA(Tableau6[[#This Row],[Points]],Tableau6[[#This Row],[Clt2]],Tableau6[[#This Row],[Clt4]],Tableau6[[#This Row],[Clt6]])</f>
        <v>1</v>
      </c>
    </row>
    <row r="231" spans="1:16" x14ac:dyDescent="0.35">
      <c r="A231" s="91">
        <f t="shared" si="6"/>
        <v>227</v>
      </c>
      <c r="B231" s="37" t="s">
        <v>4770</v>
      </c>
      <c r="C231" s="37" t="s">
        <v>1723</v>
      </c>
      <c r="D231" s="37" t="s">
        <v>4771</v>
      </c>
      <c r="E231" s="37" t="s">
        <v>3998</v>
      </c>
      <c r="F231" s="52" t="s">
        <v>2956</v>
      </c>
      <c r="G231" s="92" t="str">
        <f>IF(ISBLANK(Tableau6[[#This Row],[Points]]),"",RANK(Tableau6[[#This Row],[Points]],H:H))</f>
        <v/>
      </c>
      <c r="H231" s="37"/>
      <c r="I231" s="42">
        <v>0</v>
      </c>
      <c r="J231" s="88">
        <f>IF(ISBLANK(I231),,VLOOKUP(I231,Classement_points[],2,FALSE)*Paramètres!$M$4)</f>
        <v>0</v>
      </c>
      <c r="K231" s="41">
        <v>31</v>
      </c>
      <c r="L231" s="88">
        <f>IF(ISBLANK(K231),,VLOOKUP(K231,Classement_points[],2,FALSE)*Paramètres!$M$5)</f>
        <v>26</v>
      </c>
      <c r="M231" s="42"/>
      <c r="N231" s="88">
        <f>IF(ISBLANK(M231),,VLOOKUP(M231,Classement_points[],2,FALSE)*Paramètres!$M$6)</f>
        <v>0</v>
      </c>
      <c r="O231" s="89">
        <f t="shared" si="7"/>
        <v>26</v>
      </c>
      <c r="P231" s="90">
        <f>COUNTA(Tableau6[[#This Row],[Points]],Tableau6[[#This Row],[Clt2]],Tableau6[[#This Row],[Clt4]],Tableau6[[#This Row],[Clt6]])</f>
        <v>2</v>
      </c>
    </row>
    <row r="232" spans="1:16" x14ac:dyDescent="0.35">
      <c r="A232" s="91">
        <f t="shared" si="6"/>
        <v>228</v>
      </c>
      <c r="B232" s="54" t="s">
        <v>1103</v>
      </c>
      <c r="C232" s="54" t="s">
        <v>55</v>
      </c>
      <c r="D232" s="54" t="s">
        <v>214</v>
      </c>
      <c r="E232" s="54" t="s">
        <v>39</v>
      </c>
      <c r="F232" s="54" t="s">
        <v>714</v>
      </c>
      <c r="G232" s="92" t="str">
        <f>IF(ISBLANK(Tableau6[[#This Row],[Points]]),"",RANK(Tableau6[[#This Row],[Points]],H:H))</f>
        <v/>
      </c>
      <c r="H232" s="37"/>
      <c r="I232" s="42">
        <v>0</v>
      </c>
      <c r="J232" s="88">
        <f>IF(ISBLANK(I232),,VLOOKUP(I232,Classement_points[],2,FALSE)*Paramètres!$M$4)</f>
        <v>0</v>
      </c>
      <c r="K232" s="41">
        <v>117</v>
      </c>
      <c r="L232" s="88">
        <f>IF(ISBLANK(K232),,VLOOKUP(K232,Classement_points[],2,FALSE)*Paramètres!$M$5)</f>
        <v>20</v>
      </c>
      <c r="M232" s="42"/>
      <c r="N232" s="88">
        <f>IF(ISBLANK(M232),,VLOOKUP(M232,Classement_points[],2,FALSE)*Paramètres!$M$6)</f>
        <v>0</v>
      </c>
      <c r="O232" s="89">
        <f t="shared" si="7"/>
        <v>20</v>
      </c>
      <c r="P232" s="90">
        <f>COUNTA(Tableau6[[#This Row],[Points]],Tableau6[[#This Row],[Clt2]],Tableau6[[#This Row],[Clt4]],Tableau6[[#This Row],[Clt6]])</f>
        <v>2</v>
      </c>
    </row>
    <row r="233" spans="1:16" x14ac:dyDescent="0.35">
      <c r="A233" s="91">
        <f t="shared" si="6"/>
        <v>228</v>
      </c>
      <c r="B233" s="37" t="s">
        <v>4600</v>
      </c>
      <c r="C233" s="37" t="s">
        <v>2393</v>
      </c>
      <c r="D233" s="37" t="s">
        <v>4601</v>
      </c>
      <c r="E233" s="37" t="s">
        <v>4000</v>
      </c>
      <c r="F233" s="52" t="s">
        <v>2956</v>
      </c>
      <c r="G233" s="92" t="str">
        <f>IF(ISBLANK(Tableau6[[#This Row],[Points]]),"",RANK(Tableau6[[#This Row],[Points]],H:H))</f>
        <v/>
      </c>
      <c r="H233" s="37"/>
      <c r="I233" s="42"/>
      <c r="J233" s="88">
        <f>IF(ISBLANK(I233),,VLOOKUP(I233,Classement_points[],2,FALSE)*Paramètres!$M$4)</f>
        <v>0</v>
      </c>
      <c r="K233" s="41">
        <v>89</v>
      </c>
      <c r="L233" s="88">
        <f>IF(ISBLANK(K233),,VLOOKUP(K233,Classement_points[],2,FALSE)*Paramètres!$M$5)</f>
        <v>20</v>
      </c>
      <c r="M233" s="42"/>
      <c r="N233" s="88">
        <f>IF(ISBLANK(M233),,VLOOKUP(M233,Classement_points[],2,FALSE)*Paramètres!$M$6)</f>
        <v>0</v>
      </c>
      <c r="O233" s="89">
        <f t="shared" si="7"/>
        <v>20</v>
      </c>
      <c r="P233" s="90">
        <f>COUNTA(Tableau6[[#This Row],[Points]],Tableau6[[#This Row],[Clt2]],Tableau6[[#This Row],[Clt4]],Tableau6[[#This Row],[Clt6]])</f>
        <v>1</v>
      </c>
    </row>
    <row r="234" spans="1:16" x14ac:dyDescent="0.35">
      <c r="A234" s="91">
        <f t="shared" si="6"/>
        <v>228</v>
      </c>
      <c r="B234" s="37" t="s">
        <v>4606</v>
      </c>
      <c r="C234" s="37" t="s">
        <v>86</v>
      </c>
      <c r="D234" s="37" t="s">
        <v>4607</v>
      </c>
      <c r="E234" s="37" t="s">
        <v>4608</v>
      </c>
      <c r="F234" s="52" t="s">
        <v>2956</v>
      </c>
      <c r="G234" s="92" t="str">
        <f>IF(ISBLANK(Tableau6[[#This Row],[Points]]),"",RANK(Tableau6[[#This Row],[Points]],H:H))</f>
        <v/>
      </c>
      <c r="H234" s="37"/>
      <c r="I234" s="42"/>
      <c r="J234" s="88">
        <f>IF(ISBLANK(I234),,VLOOKUP(I234,Classement_points[],2,FALSE)*Paramètres!$M$4)</f>
        <v>0</v>
      </c>
      <c r="K234" s="41">
        <v>34</v>
      </c>
      <c r="L234" s="88">
        <f>IF(ISBLANK(K234),,VLOOKUP(K234,Classement_points[],2,FALSE)*Paramètres!$M$5)</f>
        <v>20</v>
      </c>
      <c r="M234" s="42"/>
      <c r="N234" s="88">
        <f>IF(ISBLANK(M234),,VLOOKUP(M234,Classement_points[],2,FALSE)*Paramètres!$M$6)</f>
        <v>0</v>
      </c>
      <c r="O234" s="89">
        <f t="shared" si="7"/>
        <v>20</v>
      </c>
      <c r="P234" s="90">
        <f>COUNTA(Tableau6[[#This Row],[Points]],Tableau6[[#This Row],[Clt2]],Tableau6[[#This Row],[Clt4]],Tableau6[[#This Row],[Clt6]])</f>
        <v>1</v>
      </c>
    </row>
    <row r="235" spans="1:16" x14ac:dyDescent="0.35">
      <c r="A235" s="91">
        <f t="shared" si="6"/>
        <v>228</v>
      </c>
      <c r="B235" s="37" t="s">
        <v>4612</v>
      </c>
      <c r="C235" s="37" t="s">
        <v>4613</v>
      </c>
      <c r="D235" s="37" t="s">
        <v>4614</v>
      </c>
      <c r="E235" s="37" t="s">
        <v>4007</v>
      </c>
      <c r="F235" s="52" t="s">
        <v>2956</v>
      </c>
      <c r="G235" s="92" t="str">
        <f>IF(ISBLANK(Tableau6[[#This Row],[Points]]),"",RANK(Tableau6[[#This Row],[Points]],H:H))</f>
        <v/>
      </c>
      <c r="H235" s="37"/>
      <c r="I235" s="42"/>
      <c r="J235" s="88">
        <f>IF(ISBLANK(I235),,VLOOKUP(I235,Classement_points[],2,FALSE)*Paramètres!$M$4)</f>
        <v>0</v>
      </c>
      <c r="K235" s="41">
        <v>128</v>
      </c>
      <c r="L235" s="88">
        <f>IF(ISBLANK(K235),,VLOOKUP(K235,Classement_points[],2,FALSE)*Paramètres!$M$5)</f>
        <v>20</v>
      </c>
      <c r="M235" s="42"/>
      <c r="N235" s="88">
        <f>IF(ISBLANK(M235),,VLOOKUP(M235,Classement_points[],2,FALSE)*Paramètres!$M$6)</f>
        <v>0</v>
      </c>
      <c r="O235" s="89">
        <f t="shared" si="7"/>
        <v>20</v>
      </c>
      <c r="P235" s="90">
        <f>COUNTA(Tableau6[[#This Row],[Points]],Tableau6[[#This Row],[Clt2]],Tableau6[[#This Row],[Clt4]],Tableau6[[#This Row],[Clt6]])</f>
        <v>1</v>
      </c>
    </row>
    <row r="236" spans="1:16" x14ac:dyDescent="0.35">
      <c r="A236" s="91">
        <f t="shared" si="6"/>
        <v>228</v>
      </c>
      <c r="B236" s="37" t="s">
        <v>4615</v>
      </c>
      <c r="C236" s="37" t="s">
        <v>4616</v>
      </c>
      <c r="D236" s="37" t="s">
        <v>4617</v>
      </c>
      <c r="E236" s="37" t="s">
        <v>4020</v>
      </c>
      <c r="F236" s="52" t="s">
        <v>2956</v>
      </c>
      <c r="G236" s="92" t="str">
        <f>IF(ISBLANK(Tableau6[[#This Row],[Points]]),"",RANK(Tableau6[[#This Row],[Points]],H:H))</f>
        <v/>
      </c>
      <c r="H236" s="37"/>
      <c r="I236" s="42"/>
      <c r="J236" s="88">
        <f>IF(ISBLANK(I236),,VLOOKUP(I236,Classement_points[],2,FALSE)*Paramètres!$M$4)</f>
        <v>0</v>
      </c>
      <c r="K236" s="41">
        <v>107</v>
      </c>
      <c r="L236" s="88">
        <f>IF(ISBLANK(K236),,VLOOKUP(K236,Classement_points[],2,FALSE)*Paramètres!$M$5)</f>
        <v>20</v>
      </c>
      <c r="M236" s="42"/>
      <c r="N236" s="88">
        <f>IF(ISBLANK(M236),,VLOOKUP(M236,Classement_points[],2,FALSE)*Paramètres!$M$6)</f>
        <v>0</v>
      </c>
      <c r="O236" s="89">
        <f t="shared" si="7"/>
        <v>20</v>
      </c>
      <c r="P236" s="90">
        <f>COUNTA(Tableau6[[#This Row],[Points]],Tableau6[[#This Row],[Clt2]],Tableau6[[#This Row],[Clt4]],Tableau6[[#This Row],[Clt6]])</f>
        <v>1</v>
      </c>
    </row>
    <row r="237" spans="1:16" x14ac:dyDescent="0.35">
      <c r="A237" s="91">
        <f t="shared" si="6"/>
        <v>228</v>
      </c>
      <c r="B237" s="37" t="s">
        <v>2299</v>
      </c>
      <c r="C237" s="37" t="s">
        <v>2300</v>
      </c>
      <c r="D237" s="37" t="s">
        <v>2301</v>
      </c>
      <c r="E237" s="52" t="s">
        <v>694</v>
      </c>
      <c r="F237" s="52" t="s">
        <v>648</v>
      </c>
      <c r="G237" s="92" t="str">
        <f>IF(ISBLANK(Tableau6[[#This Row],[Points]]),"",RANK(Tableau6[[#This Row],[Points]],H:H))</f>
        <v/>
      </c>
      <c r="H237" s="37"/>
      <c r="I237" s="42"/>
      <c r="J237" s="88">
        <f>IF(ISBLANK(I237),,VLOOKUP(I237,Classement_points[],2,FALSE)*Paramètres!$M$4)</f>
        <v>0</v>
      </c>
      <c r="K237" s="41">
        <v>77</v>
      </c>
      <c r="L237" s="88">
        <f>IF(ISBLANK(K237),,VLOOKUP(K237,Classement_points[],2,FALSE)*Paramètres!$M$5)</f>
        <v>20</v>
      </c>
      <c r="M237" s="42"/>
      <c r="N237" s="88">
        <f>IF(ISBLANK(M237),,VLOOKUP(M237,Classement_points[],2,FALSE)*Paramètres!$M$6)</f>
        <v>0</v>
      </c>
      <c r="O237" s="89">
        <f t="shared" si="7"/>
        <v>20</v>
      </c>
      <c r="P237" s="90">
        <f>COUNTA(Tableau6[[#This Row],[Points]],Tableau6[[#This Row],[Clt2]],Tableau6[[#This Row],[Clt4]],Tableau6[[#This Row],[Clt6]])</f>
        <v>1</v>
      </c>
    </row>
    <row r="238" spans="1:16" x14ac:dyDescent="0.35">
      <c r="A238" s="91">
        <f t="shared" si="6"/>
        <v>228</v>
      </c>
      <c r="B238" s="37" t="s">
        <v>2342</v>
      </c>
      <c r="C238" s="37" t="s">
        <v>2343</v>
      </c>
      <c r="D238" s="37" t="s">
        <v>2344</v>
      </c>
      <c r="E238" s="52" t="s">
        <v>651</v>
      </c>
      <c r="F238" s="52" t="s">
        <v>648</v>
      </c>
      <c r="G238" s="92" t="str">
        <f>IF(ISBLANK(Tableau6[[#This Row],[Points]]),"",RANK(Tableau6[[#This Row],[Points]],H:H))</f>
        <v/>
      </c>
      <c r="H238" s="37"/>
      <c r="I238" s="42"/>
      <c r="J238" s="88">
        <f>IF(ISBLANK(I238),,VLOOKUP(I238,Classement_points[],2,FALSE)*Paramètres!$M$4)</f>
        <v>0</v>
      </c>
      <c r="K238" s="41">
        <v>119</v>
      </c>
      <c r="L238" s="88">
        <f>IF(ISBLANK(K238),,VLOOKUP(K238,Classement_points[],2,FALSE)*Paramètres!$M$5)</f>
        <v>20</v>
      </c>
      <c r="M238" s="42"/>
      <c r="N238" s="88">
        <f>IF(ISBLANK(M238),,VLOOKUP(M238,Classement_points[],2,FALSE)*Paramètres!$M$6)</f>
        <v>0</v>
      </c>
      <c r="O238" s="89">
        <f t="shared" si="7"/>
        <v>20</v>
      </c>
      <c r="P238" s="90">
        <f>COUNTA(Tableau6[[#This Row],[Points]],Tableau6[[#This Row],[Clt2]],Tableau6[[#This Row],[Clt4]],Tableau6[[#This Row],[Clt6]])</f>
        <v>1</v>
      </c>
    </row>
    <row r="239" spans="1:16" x14ac:dyDescent="0.35">
      <c r="A239" s="91">
        <f t="shared" si="6"/>
        <v>228</v>
      </c>
      <c r="B239" s="37" t="s">
        <v>3699</v>
      </c>
      <c r="C239" s="37" t="s">
        <v>3700</v>
      </c>
      <c r="D239" s="37" t="s">
        <v>404</v>
      </c>
      <c r="E239" s="37" t="s">
        <v>2929</v>
      </c>
      <c r="F239" s="52" t="s">
        <v>2957</v>
      </c>
      <c r="G239" s="92" t="str">
        <f>IF(ISBLANK(Tableau6[[#This Row],[Points]]),"",RANK(Tableau6[[#This Row],[Points]],H:H))</f>
        <v/>
      </c>
      <c r="H239" s="37"/>
      <c r="I239" s="42"/>
      <c r="J239" s="88">
        <f>IF(ISBLANK(I239),,VLOOKUP(I239,Classement_points[],2,FALSE)*Paramètres!$M$4)</f>
        <v>0</v>
      </c>
      <c r="K239" s="41">
        <v>70</v>
      </c>
      <c r="L239" s="88">
        <f>IF(ISBLANK(K239),,VLOOKUP(K239,Classement_points[],2,FALSE)*Paramètres!$M$5)</f>
        <v>20</v>
      </c>
      <c r="M239" s="42"/>
      <c r="N239" s="88">
        <f>IF(ISBLANK(M239),,VLOOKUP(M239,Classement_points[],2,FALSE)*Paramètres!$M$6)</f>
        <v>0</v>
      </c>
      <c r="O239" s="89">
        <f t="shared" si="7"/>
        <v>20</v>
      </c>
      <c r="P239" s="90">
        <f>COUNTA(Tableau6[[#This Row],[Points]],Tableau6[[#This Row],[Clt2]],Tableau6[[#This Row],[Clt4]],Tableau6[[#This Row],[Clt6]])</f>
        <v>1</v>
      </c>
    </row>
    <row r="240" spans="1:16" x14ac:dyDescent="0.35">
      <c r="A240" s="91">
        <f t="shared" si="6"/>
        <v>228</v>
      </c>
      <c r="B240" s="37" t="s">
        <v>4742</v>
      </c>
      <c r="C240" s="37" t="s">
        <v>67</v>
      </c>
      <c r="D240" s="37" t="s">
        <v>4743</v>
      </c>
      <c r="E240" s="37" t="s">
        <v>4578</v>
      </c>
      <c r="F240" s="52" t="s">
        <v>2956</v>
      </c>
      <c r="G240" s="92" t="str">
        <f>IF(ISBLANK(Tableau6[[#This Row],[Points]]),"",RANK(Tableau6[[#This Row],[Points]],H:H))</f>
        <v/>
      </c>
      <c r="H240" s="37"/>
      <c r="I240" s="42"/>
      <c r="J240" s="88">
        <f>IF(ISBLANK(I240),,VLOOKUP(I240,Classement_points[],2,FALSE)*Paramètres!$M$4)</f>
        <v>0</v>
      </c>
      <c r="K240" s="41">
        <v>88</v>
      </c>
      <c r="L240" s="88">
        <f>IF(ISBLANK(K240),,VLOOKUP(K240,Classement_points[],2,FALSE)*Paramètres!$M$5)</f>
        <v>20</v>
      </c>
      <c r="M240" s="42"/>
      <c r="N240" s="88">
        <f>IF(ISBLANK(M240),,VLOOKUP(M240,Classement_points[],2,FALSE)*Paramètres!$M$6)</f>
        <v>0</v>
      </c>
      <c r="O240" s="89">
        <f t="shared" si="7"/>
        <v>20</v>
      </c>
      <c r="P240" s="90">
        <f>COUNTA(Tableau6[[#This Row],[Points]],Tableau6[[#This Row],[Clt2]],Tableau6[[#This Row],[Clt4]],Tableau6[[#This Row],[Clt6]])</f>
        <v>1</v>
      </c>
    </row>
    <row r="241" spans="1:16" x14ac:dyDescent="0.35">
      <c r="A241" s="91">
        <f t="shared" si="6"/>
        <v>228</v>
      </c>
      <c r="B241" s="37" t="s">
        <v>4781</v>
      </c>
      <c r="C241" s="37" t="s">
        <v>1464</v>
      </c>
      <c r="D241" s="37" t="s">
        <v>4782</v>
      </c>
      <c r="E241" s="37" t="s">
        <v>4017</v>
      </c>
      <c r="F241" s="52" t="s">
        <v>2956</v>
      </c>
      <c r="G241" s="92" t="str">
        <f>IF(ISBLANK(Tableau6[[#This Row],[Points]]),"",RANK(Tableau6[[#This Row],[Points]],H:H))</f>
        <v/>
      </c>
      <c r="H241" s="37"/>
      <c r="I241" s="42"/>
      <c r="J241" s="88">
        <f>IF(ISBLANK(I241),,VLOOKUP(I241,Classement_points[],2,FALSE)*Paramètres!$M$4)</f>
        <v>0</v>
      </c>
      <c r="K241" s="41">
        <v>132</v>
      </c>
      <c r="L241" s="88">
        <f>IF(ISBLANK(K241),,VLOOKUP(K241,Classement_points[],2,FALSE)*Paramètres!$M$5)</f>
        <v>20</v>
      </c>
      <c r="M241" s="42"/>
      <c r="N241" s="88">
        <f>IF(ISBLANK(M241),,VLOOKUP(M241,Classement_points[],2,FALSE)*Paramètres!$M$6)</f>
        <v>0</v>
      </c>
      <c r="O241" s="89">
        <f t="shared" si="7"/>
        <v>20</v>
      </c>
      <c r="P241" s="90">
        <f>COUNTA(Tableau6[[#This Row],[Points]],Tableau6[[#This Row],[Clt2]],Tableau6[[#This Row],[Clt4]],Tableau6[[#This Row],[Clt6]])</f>
        <v>1</v>
      </c>
    </row>
    <row r="242" spans="1:16" x14ac:dyDescent="0.35">
      <c r="A242" s="91">
        <f t="shared" si="6"/>
        <v>228</v>
      </c>
      <c r="B242" s="54" t="s">
        <v>1157</v>
      </c>
      <c r="C242" s="54" t="s">
        <v>125</v>
      </c>
      <c r="D242" s="54" t="s">
        <v>144</v>
      </c>
      <c r="E242" s="54" t="s">
        <v>39</v>
      </c>
      <c r="F242" s="54" t="s">
        <v>714</v>
      </c>
      <c r="G242" s="92" t="str">
        <f>IF(ISBLANK(Tableau6[[#This Row],[Points]]),"",RANK(Tableau6[[#This Row],[Points]],H:H))</f>
        <v/>
      </c>
      <c r="H242" s="37"/>
      <c r="I242" s="42">
        <v>0</v>
      </c>
      <c r="J242" s="88">
        <f>IF(ISBLANK(I242),,VLOOKUP(I242,Classement_points[],2,FALSE)*Paramètres!$M$4)</f>
        <v>0</v>
      </c>
      <c r="K242" s="41">
        <v>124</v>
      </c>
      <c r="L242" s="88">
        <f>IF(ISBLANK(K242),,VLOOKUP(K242,Classement_points[],2,FALSE)*Paramètres!$M$5)</f>
        <v>20</v>
      </c>
      <c r="M242" s="42"/>
      <c r="N242" s="88">
        <f>IF(ISBLANK(M242),,VLOOKUP(M242,Classement_points[],2,FALSE)*Paramètres!$M$6)</f>
        <v>0</v>
      </c>
      <c r="O242" s="89">
        <f t="shared" si="7"/>
        <v>20</v>
      </c>
      <c r="P242" s="90">
        <f>COUNTA(Tableau6[[#This Row],[Points]],Tableau6[[#This Row],[Clt2]],Tableau6[[#This Row],[Clt4]],Tableau6[[#This Row],[Clt6]])</f>
        <v>2</v>
      </c>
    </row>
    <row r="243" spans="1:16" x14ac:dyDescent="0.35">
      <c r="A243" s="91">
        <f t="shared" si="6"/>
        <v>239</v>
      </c>
      <c r="B243" s="37" t="s">
        <v>3626</v>
      </c>
      <c r="C243" s="37" t="s">
        <v>1743</v>
      </c>
      <c r="D243" s="37" t="s">
        <v>3627</v>
      </c>
      <c r="E243" s="37" t="s">
        <v>2938</v>
      </c>
      <c r="F243" s="52" t="s">
        <v>2957</v>
      </c>
      <c r="G243" s="92">
        <f>IF(ISBLANK(Tableau6[[#This Row],[Points]]),"",RANK(Tableau6[[#This Row],[Points]],H:H))</f>
        <v>213</v>
      </c>
      <c r="H243" s="37">
        <v>18</v>
      </c>
      <c r="I243" s="42"/>
      <c r="J243" s="88">
        <f>IF(ISBLANK(I243),,VLOOKUP(I243,Classement_points[],2,FALSE)*Paramètres!$M$4)</f>
        <v>0</v>
      </c>
      <c r="K243" s="41"/>
      <c r="L243" s="88">
        <f>IF(ISBLANK(K243),,VLOOKUP(K243,Classement_points[],2,FALSE)*Paramètres!$M$5)</f>
        <v>0</v>
      </c>
      <c r="M243" s="42"/>
      <c r="N243" s="88">
        <f>IF(ISBLANK(M243),,VLOOKUP(M243,Classement_points[],2,FALSE)*Paramètres!$M$6)</f>
        <v>0</v>
      </c>
      <c r="O243" s="89">
        <f t="shared" si="7"/>
        <v>18</v>
      </c>
      <c r="P243" s="90">
        <f>COUNTA(Tableau6[[#This Row],[Points]],Tableau6[[#This Row],[Clt2]],Tableau6[[#This Row],[Clt4]],Tableau6[[#This Row],[Clt6]])</f>
        <v>1</v>
      </c>
    </row>
    <row r="244" spans="1:16" x14ac:dyDescent="0.35">
      <c r="A244" s="91">
        <f t="shared" si="6"/>
        <v>240</v>
      </c>
      <c r="B244" s="37" t="s">
        <v>3719</v>
      </c>
      <c r="C244" s="37" t="s">
        <v>53</v>
      </c>
      <c r="D244" s="37" t="s">
        <v>3344</v>
      </c>
      <c r="E244" s="37" t="s">
        <v>2929</v>
      </c>
      <c r="F244" s="52" t="s">
        <v>2957</v>
      </c>
      <c r="G244" s="92" t="str">
        <f>IF(ISBLANK(Tableau6[[#This Row],[Points]]),"",RANK(Tableau6[[#This Row],[Points]],H:H))</f>
        <v/>
      </c>
      <c r="H244" s="37"/>
      <c r="I244" s="42">
        <v>108</v>
      </c>
      <c r="J244" s="88">
        <f>IF(ISBLANK(I244),,VLOOKUP(I244,Classement_points[],2,FALSE)*Paramètres!$M$4)</f>
        <v>15</v>
      </c>
      <c r="K244" s="41"/>
      <c r="L244" s="88">
        <f>IF(ISBLANK(K244),,VLOOKUP(K244,Classement_points[],2,FALSE)*Paramètres!$M$5)</f>
        <v>0</v>
      </c>
      <c r="M244" s="42"/>
      <c r="N244" s="88">
        <f>IF(ISBLANK(M244),,VLOOKUP(M244,Classement_points[],2,FALSE)*Paramètres!$M$6)</f>
        <v>0</v>
      </c>
      <c r="O244" s="89">
        <f t="shared" si="7"/>
        <v>15</v>
      </c>
      <c r="P244" s="90">
        <f>COUNTA(Tableau6[[#This Row],[Points]],Tableau6[[#This Row],[Clt2]],Tableau6[[#This Row],[Clt4]],Tableau6[[#This Row],[Clt6]])</f>
        <v>1</v>
      </c>
    </row>
    <row r="245" spans="1:16" x14ac:dyDescent="0.35">
      <c r="A245" s="91">
        <f t="shared" si="6"/>
        <v>240</v>
      </c>
      <c r="B245" s="37" t="s">
        <v>2461</v>
      </c>
      <c r="C245" s="37" t="s">
        <v>166</v>
      </c>
      <c r="D245" s="37" t="s">
        <v>2462</v>
      </c>
      <c r="E245" s="37" t="s">
        <v>651</v>
      </c>
      <c r="F245" s="52" t="s">
        <v>648</v>
      </c>
      <c r="G245" s="92" t="str">
        <f>IF(ISBLANK(Tableau6[[#This Row],[Points]]),"",RANK(Tableau6[[#This Row],[Points]],H:H))</f>
        <v/>
      </c>
      <c r="H245" s="37"/>
      <c r="I245" s="42">
        <v>71</v>
      </c>
      <c r="J245" s="88">
        <f>IF(ISBLANK(I245),,VLOOKUP(I245,Classement_points[],2,FALSE)*Paramètres!$M$4)</f>
        <v>15</v>
      </c>
      <c r="K245" s="41"/>
      <c r="L245" s="88">
        <f>IF(ISBLANK(K245),,VLOOKUP(K245,Classement_points[],2,FALSE)*Paramètres!$M$5)</f>
        <v>0</v>
      </c>
      <c r="M245" s="42"/>
      <c r="N245" s="88">
        <f>IF(ISBLANK(M245),,VLOOKUP(M245,Classement_points[],2,FALSE)*Paramètres!$M$6)</f>
        <v>0</v>
      </c>
      <c r="O245" s="89">
        <f t="shared" si="7"/>
        <v>15</v>
      </c>
      <c r="P245" s="90">
        <f>COUNTA(Tableau6[[#This Row],[Points]],Tableau6[[#This Row],[Clt2]],Tableau6[[#This Row],[Clt4]],Tableau6[[#This Row],[Clt6]])</f>
        <v>1</v>
      </c>
    </row>
    <row r="246" spans="1:16" x14ac:dyDescent="0.35">
      <c r="A246" s="91">
        <f t="shared" si="6"/>
        <v>240</v>
      </c>
      <c r="B246" s="54" t="s">
        <v>614</v>
      </c>
      <c r="C246" s="54" t="s">
        <v>272</v>
      </c>
      <c r="D246" s="54" t="s">
        <v>378</v>
      </c>
      <c r="E246" s="54" t="s">
        <v>18</v>
      </c>
      <c r="F246" s="54" t="s">
        <v>714</v>
      </c>
      <c r="G246" s="92" t="str">
        <f>IF(ISBLANK(Tableau6[[#This Row],[Points]]),"",RANK(Tableau6[[#This Row],[Points]],H:H))</f>
        <v/>
      </c>
      <c r="H246" s="37"/>
      <c r="I246" s="42">
        <v>58</v>
      </c>
      <c r="J246" s="88">
        <f>IF(ISBLANK(I246),,VLOOKUP(I246,Classement_points[],2,FALSE)*Paramètres!$M$4)</f>
        <v>15</v>
      </c>
      <c r="K246" s="41"/>
      <c r="L246" s="88">
        <f>IF(ISBLANK(K246),,VLOOKUP(K246,Classement_points[],2,FALSE)*Paramètres!$M$5)</f>
        <v>0</v>
      </c>
      <c r="M246" s="42"/>
      <c r="N246" s="88">
        <f>IF(ISBLANK(M246),,VLOOKUP(M246,Classement_points[],2,FALSE)*Paramètres!$M$6)</f>
        <v>0</v>
      </c>
      <c r="O246" s="89">
        <f t="shared" si="7"/>
        <v>15</v>
      </c>
      <c r="P246" s="90">
        <f>COUNTA(Tableau6[[#This Row],[Points]],Tableau6[[#This Row],[Clt2]],Tableau6[[#This Row],[Clt4]],Tableau6[[#This Row],[Clt6]])</f>
        <v>1</v>
      </c>
    </row>
    <row r="247" spans="1:16" x14ac:dyDescent="0.35">
      <c r="A247" s="91">
        <f t="shared" si="6"/>
        <v>240</v>
      </c>
      <c r="B247" s="54" t="s">
        <v>600</v>
      </c>
      <c r="C247" s="54" t="s">
        <v>141</v>
      </c>
      <c r="D247" s="54" t="s">
        <v>142</v>
      </c>
      <c r="E247" s="54" t="s">
        <v>39</v>
      </c>
      <c r="F247" s="54" t="s">
        <v>714</v>
      </c>
      <c r="G247" s="92" t="str">
        <f>IF(ISBLANK(Tableau6[[#This Row],[Points]]),"",RANK(Tableau6[[#This Row],[Points]],H:H))</f>
        <v/>
      </c>
      <c r="H247" s="37"/>
      <c r="I247" s="42">
        <v>114</v>
      </c>
      <c r="J247" s="88">
        <f>IF(ISBLANK(I247),,VLOOKUP(I247,Classement_points[],2,FALSE)*Paramètres!$M$4)</f>
        <v>15</v>
      </c>
      <c r="K247" s="41"/>
      <c r="L247" s="88">
        <f>IF(ISBLANK(K247),,VLOOKUP(K247,Classement_points[],2,FALSE)*Paramètres!$M$5)</f>
        <v>0</v>
      </c>
      <c r="M247" s="42"/>
      <c r="N247" s="88">
        <f>IF(ISBLANK(M247),,VLOOKUP(M247,Classement_points[],2,FALSE)*Paramètres!$M$6)</f>
        <v>0</v>
      </c>
      <c r="O247" s="89">
        <f t="shared" si="7"/>
        <v>15</v>
      </c>
      <c r="P247" s="90">
        <f>COUNTA(Tableau6[[#This Row],[Points]],Tableau6[[#This Row],[Clt2]],Tableau6[[#This Row],[Clt4]],Tableau6[[#This Row],[Clt6]])</f>
        <v>1</v>
      </c>
    </row>
    <row r="248" spans="1:16" x14ac:dyDescent="0.35">
      <c r="A248" s="91">
        <f t="shared" si="6"/>
        <v>240</v>
      </c>
      <c r="B248" s="54" t="s">
        <v>1136</v>
      </c>
      <c r="C248" s="54" t="s">
        <v>58</v>
      </c>
      <c r="D248" s="54" t="s">
        <v>100</v>
      </c>
      <c r="E248" s="54" t="s">
        <v>41</v>
      </c>
      <c r="F248" s="54" t="s">
        <v>714</v>
      </c>
      <c r="G248" s="92" t="str">
        <f>IF(ISBLANK(Tableau6[[#This Row],[Points]]),"",RANK(Tableau6[[#This Row],[Points]],H:H))</f>
        <v/>
      </c>
      <c r="H248" s="37"/>
      <c r="I248" s="42"/>
      <c r="J248" s="88">
        <f>IF(ISBLANK(I248),,VLOOKUP(I248,Classement_points[],2,FALSE)*Paramètres!$M$4)</f>
        <v>0</v>
      </c>
      <c r="K248" s="41"/>
      <c r="L248" s="88">
        <f>IF(ISBLANK(K248),,VLOOKUP(K248,Classement_points[],2,FALSE)*Paramètres!$M$5)</f>
        <v>0</v>
      </c>
      <c r="M248" s="42">
        <v>65</v>
      </c>
      <c r="N248" s="88">
        <f>IF(ISBLANK(M248),,VLOOKUP(M248,Classement_points[],2,FALSE)*Paramètres!$M$6)</f>
        <v>15</v>
      </c>
      <c r="O248" s="89">
        <f t="shared" si="7"/>
        <v>15</v>
      </c>
      <c r="P248" s="90">
        <f>COUNTA(Tableau6[[#This Row],[Points]],Tableau6[[#This Row],[Clt2]],Tableau6[[#This Row],[Clt4]],Tableau6[[#This Row],[Clt6]])</f>
        <v>1</v>
      </c>
    </row>
    <row r="249" spans="1:16" x14ac:dyDescent="0.35">
      <c r="A249" s="91">
        <f t="shared" si="6"/>
        <v>245</v>
      </c>
      <c r="B249" s="37" t="s">
        <v>2257</v>
      </c>
      <c r="C249" s="37" t="s">
        <v>2258</v>
      </c>
      <c r="D249" s="37" t="s">
        <v>2259</v>
      </c>
      <c r="E249" s="52" t="s">
        <v>679</v>
      </c>
      <c r="F249" s="52" t="s">
        <v>648</v>
      </c>
      <c r="G249" s="92" t="str">
        <f>IF(ISBLANK(Tableau6[[#This Row],[Points]]),"",RANK(Tableau6[[#This Row],[Points]],H:H))</f>
        <v/>
      </c>
      <c r="H249" s="37"/>
      <c r="I249" s="42"/>
      <c r="J249" s="88">
        <f>IF(ISBLANK(I249),,VLOOKUP(I249,Classement_points[],2,FALSE)*Paramètres!$M$4)</f>
        <v>0</v>
      </c>
      <c r="K249" s="41"/>
      <c r="L249" s="88">
        <f>IF(ISBLANK(K249),,VLOOKUP(K249,Classement_points[],2,FALSE)*Paramètres!$M$5)</f>
        <v>0</v>
      </c>
      <c r="M249" s="42"/>
      <c r="N249" s="88">
        <f>IF(ISBLANK(M249),,VLOOKUP(M249,Classement_points[],2,FALSE)*Paramètres!$M$6)</f>
        <v>0</v>
      </c>
      <c r="O249" s="89">
        <f t="shared" si="7"/>
        <v>0</v>
      </c>
      <c r="P249" s="90">
        <f>COUNTA(Tableau6[[#This Row],[Points]],Tableau6[[#This Row],[Clt2]],Tableau6[[#This Row],[Clt4]],Tableau6[[#This Row],[Clt6]])</f>
        <v>0</v>
      </c>
    </row>
    <row r="250" spans="1:16" x14ac:dyDescent="0.35">
      <c r="A250" s="91">
        <f t="shared" si="6"/>
        <v>245</v>
      </c>
      <c r="B250" s="54" t="s">
        <v>1101</v>
      </c>
      <c r="C250" s="54" t="s">
        <v>141</v>
      </c>
      <c r="D250" s="54" t="s">
        <v>1102</v>
      </c>
      <c r="E250" s="54" t="s">
        <v>612</v>
      </c>
      <c r="F250" s="54" t="s">
        <v>714</v>
      </c>
      <c r="G250" s="92" t="str">
        <f>IF(ISBLANK(Tableau6[[#This Row],[Points]]),"",RANK(Tableau6[[#This Row],[Points]],H:H))</f>
        <v/>
      </c>
      <c r="H250" s="37"/>
      <c r="I250" s="42"/>
      <c r="J250" s="88">
        <f>IF(ISBLANK(I250),,VLOOKUP(I250,Classement_points[],2,FALSE)*Paramètres!$M$4)</f>
        <v>0</v>
      </c>
      <c r="K250" s="41"/>
      <c r="L250" s="88">
        <f>IF(ISBLANK(K250),,VLOOKUP(K250,Classement_points[],2,FALSE)*Paramètres!$M$5)</f>
        <v>0</v>
      </c>
      <c r="M250" s="42"/>
      <c r="N250" s="88">
        <f>IF(ISBLANK(M250),,VLOOKUP(M250,Classement_points[],2,FALSE)*Paramètres!$M$6)</f>
        <v>0</v>
      </c>
      <c r="O250" s="89">
        <f t="shared" si="7"/>
        <v>0</v>
      </c>
      <c r="P250" s="90">
        <f>COUNTA(Tableau6[[#This Row],[Points]],Tableau6[[#This Row],[Clt2]],Tableau6[[#This Row],[Clt4]],Tableau6[[#This Row],[Clt6]])</f>
        <v>0</v>
      </c>
    </row>
    <row r="251" spans="1:16" x14ac:dyDescent="0.35">
      <c r="A251" s="91">
        <f t="shared" si="6"/>
        <v>245</v>
      </c>
      <c r="B251" s="37" t="s">
        <v>4586</v>
      </c>
      <c r="C251" s="37" t="s">
        <v>630</v>
      </c>
      <c r="D251" s="37" t="s">
        <v>3938</v>
      </c>
      <c r="E251" s="37" t="s">
        <v>3939</v>
      </c>
      <c r="F251" s="52" t="s">
        <v>2956</v>
      </c>
      <c r="G251" s="92" t="str">
        <f>IF(ISBLANK(Tableau6[[#This Row],[Points]]),"",RANK(Tableau6[[#This Row],[Points]],H:H))</f>
        <v/>
      </c>
      <c r="H251" s="37"/>
      <c r="I251" s="42"/>
      <c r="J251" s="88">
        <f>IF(ISBLANK(I251),,VLOOKUP(I251,Classement_points[],2,FALSE)*Paramètres!$M$4)</f>
        <v>0</v>
      </c>
      <c r="K251" s="41"/>
      <c r="L251" s="88">
        <f>IF(ISBLANK(K251),,VLOOKUP(K251,Classement_points[],2,FALSE)*Paramètres!$M$5)</f>
        <v>0</v>
      </c>
      <c r="M251" s="42"/>
      <c r="N251" s="88">
        <f>IF(ISBLANK(M251),,VLOOKUP(M251,Classement_points[],2,FALSE)*Paramètres!$M$6)</f>
        <v>0</v>
      </c>
      <c r="O251" s="89">
        <f t="shared" si="7"/>
        <v>0</v>
      </c>
      <c r="P251" s="90">
        <f>COUNTA(Tableau6[[#This Row],[Points]],Tableau6[[#This Row],[Clt2]],Tableau6[[#This Row],[Clt4]],Tableau6[[#This Row],[Clt6]])</f>
        <v>0</v>
      </c>
    </row>
    <row r="252" spans="1:16" x14ac:dyDescent="0.35">
      <c r="A252" s="91">
        <f t="shared" si="6"/>
        <v>245</v>
      </c>
      <c r="B252" s="37" t="s">
        <v>2267</v>
      </c>
      <c r="C252" s="37" t="s">
        <v>166</v>
      </c>
      <c r="D252" s="37" t="s">
        <v>2268</v>
      </c>
      <c r="E252" s="52" t="s">
        <v>651</v>
      </c>
      <c r="F252" s="52" t="s">
        <v>648</v>
      </c>
      <c r="G252" s="92" t="str">
        <f>IF(ISBLANK(Tableau6[[#This Row],[Points]]),"",RANK(Tableau6[[#This Row],[Points]],H:H))</f>
        <v/>
      </c>
      <c r="H252" s="37"/>
      <c r="I252" s="42"/>
      <c r="J252" s="88">
        <f>IF(ISBLANK(I252),,VLOOKUP(I252,Classement_points[],2,FALSE)*Paramètres!$M$4)</f>
        <v>0</v>
      </c>
      <c r="K252" s="41"/>
      <c r="L252" s="88">
        <f>IF(ISBLANK(K252),,VLOOKUP(K252,Classement_points[],2,FALSE)*Paramètres!$M$5)</f>
        <v>0</v>
      </c>
      <c r="M252" s="42"/>
      <c r="N252" s="88">
        <f>IF(ISBLANK(M252),,VLOOKUP(M252,Classement_points[],2,FALSE)*Paramètres!$M$6)</f>
        <v>0</v>
      </c>
      <c r="O252" s="89">
        <f t="shared" si="7"/>
        <v>0</v>
      </c>
      <c r="P252" s="90">
        <f>COUNTA(Tableau6[[#This Row],[Points]],Tableau6[[#This Row],[Clt2]],Tableau6[[#This Row],[Clt4]],Tableau6[[#This Row],[Clt6]])</f>
        <v>0</v>
      </c>
    </row>
    <row r="253" spans="1:16" x14ac:dyDescent="0.35">
      <c r="A253" s="91">
        <f t="shared" si="6"/>
        <v>245</v>
      </c>
      <c r="B253" s="37" t="s">
        <v>3683</v>
      </c>
      <c r="C253" s="37" t="s">
        <v>54</v>
      </c>
      <c r="D253" s="37" t="s">
        <v>3684</v>
      </c>
      <c r="E253" s="37" t="s">
        <v>2929</v>
      </c>
      <c r="F253" s="52" t="s">
        <v>2957</v>
      </c>
      <c r="G253" s="92" t="str">
        <f>IF(ISBLANK(Tableau6[[#This Row],[Points]]),"",RANK(Tableau6[[#This Row],[Points]],H:H))</f>
        <v/>
      </c>
      <c r="H253" s="37"/>
      <c r="I253" s="42"/>
      <c r="J253" s="88">
        <f>IF(ISBLANK(I253),,VLOOKUP(I253,Classement_points[],2,FALSE)*Paramètres!$M$4)</f>
        <v>0</v>
      </c>
      <c r="K253" s="41"/>
      <c r="L253" s="88">
        <f>IF(ISBLANK(K253),,VLOOKUP(K253,Classement_points[],2,FALSE)*Paramètres!$M$5)</f>
        <v>0</v>
      </c>
      <c r="M253" s="42"/>
      <c r="N253" s="88">
        <f>IF(ISBLANK(M253),,VLOOKUP(M253,Classement_points[],2,FALSE)*Paramètres!$M$6)</f>
        <v>0</v>
      </c>
      <c r="O253" s="89">
        <f t="shared" si="7"/>
        <v>0</v>
      </c>
      <c r="P253" s="90">
        <f>COUNTA(Tableau6[[#This Row],[Points]],Tableau6[[#This Row],[Clt2]],Tableau6[[#This Row],[Clt4]],Tableau6[[#This Row],[Clt6]])</f>
        <v>0</v>
      </c>
    </row>
    <row r="254" spans="1:16" x14ac:dyDescent="0.35">
      <c r="A254" s="91">
        <f t="shared" si="6"/>
        <v>245</v>
      </c>
      <c r="B254" s="37" t="s">
        <v>2271</v>
      </c>
      <c r="C254" s="37" t="s">
        <v>54</v>
      </c>
      <c r="D254" s="37" t="s">
        <v>1628</v>
      </c>
      <c r="E254" s="52" t="s">
        <v>702</v>
      </c>
      <c r="F254" s="52" t="s">
        <v>648</v>
      </c>
      <c r="G254" s="92" t="str">
        <f>IF(ISBLANK(Tableau6[[#This Row],[Points]]),"",RANK(Tableau6[[#This Row],[Points]],H:H))</f>
        <v/>
      </c>
      <c r="H254" s="37"/>
      <c r="I254" s="42"/>
      <c r="J254" s="88">
        <f>IF(ISBLANK(I254),,VLOOKUP(I254,Classement_points[],2,FALSE)*Paramètres!$M$4)</f>
        <v>0</v>
      </c>
      <c r="K254" s="41"/>
      <c r="L254" s="88">
        <f>IF(ISBLANK(K254),,VLOOKUP(K254,Classement_points[],2,FALSE)*Paramètres!$M$5)</f>
        <v>0</v>
      </c>
      <c r="M254" s="42"/>
      <c r="N254" s="88">
        <f>IF(ISBLANK(M254),,VLOOKUP(M254,Classement_points[],2,FALSE)*Paramètres!$M$6)</f>
        <v>0</v>
      </c>
      <c r="O254" s="89">
        <f t="shared" si="7"/>
        <v>0</v>
      </c>
      <c r="P254" s="90">
        <f>COUNTA(Tableau6[[#This Row],[Points]],Tableau6[[#This Row],[Clt2]],Tableau6[[#This Row],[Clt4]],Tableau6[[#This Row],[Clt6]])</f>
        <v>0</v>
      </c>
    </row>
    <row r="255" spans="1:16" x14ac:dyDescent="0.35">
      <c r="A255" s="91">
        <f t="shared" si="6"/>
        <v>245</v>
      </c>
      <c r="B255" s="37" t="s">
        <v>3656</v>
      </c>
      <c r="C255" s="37" t="s">
        <v>857</v>
      </c>
      <c r="D255" s="37" t="s">
        <v>3503</v>
      </c>
      <c r="E255" s="37" t="s">
        <v>2939</v>
      </c>
      <c r="F255" s="52" t="s">
        <v>2957</v>
      </c>
      <c r="G255" s="92" t="str">
        <f>IF(ISBLANK(Tableau6[[#This Row],[Points]]),"",RANK(Tableau6[[#This Row],[Points]],H:H))</f>
        <v/>
      </c>
      <c r="H255" s="37"/>
      <c r="I255" s="42"/>
      <c r="J255" s="88">
        <f>IF(ISBLANK(I255),,VLOOKUP(I255,Classement_points[],2,FALSE)*Paramètres!$M$4)</f>
        <v>0</v>
      </c>
      <c r="K255" s="41"/>
      <c r="L255" s="88">
        <f>IF(ISBLANK(K255),,VLOOKUP(K255,Classement_points[],2,FALSE)*Paramètres!$M$5)</f>
        <v>0</v>
      </c>
      <c r="M255" s="42"/>
      <c r="N255" s="88">
        <f>IF(ISBLANK(M255),,VLOOKUP(M255,Classement_points[],2,FALSE)*Paramètres!$M$6)</f>
        <v>0</v>
      </c>
      <c r="O255" s="89">
        <f t="shared" si="7"/>
        <v>0</v>
      </c>
      <c r="P255" s="90">
        <f>COUNTA(Tableau6[[#This Row],[Points]],Tableau6[[#This Row],[Clt2]],Tableau6[[#This Row],[Clt4]],Tableau6[[#This Row],[Clt6]])</f>
        <v>0</v>
      </c>
    </row>
    <row r="256" spans="1:16" x14ac:dyDescent="0.35">
      <c r="A256" s="91">
        <f t="shared" si="6"/>
        <v>245</v>
      </c>
      <c r="B256" s="37" t="s">
        <v>3707</v>
      </c>
      <c r="C256" s="37" t="s">
        <v>3708</v>
      </c>
      <c r="D256" s="37" t="s">
        <v>3709</v>
      </c>
      <c r="E256" s="37" t="s">
        <v>2929</v>
      </c>
      <c r="F256" s="52" t="s">
        <v>2957</v>
      </c>
      <c r="G256" s="92" t="str">
        <f>IF(ISBLANK(Tableau6[[#This Row],[Points]]),"",RANK(Tableau6[[#This Row],[Points]],H:H))</f>
        <v/>
      </c>
      <c r="H256" s="37"/>
      <c r="I256" s="42"/>
      <c r="J256" s="88">
        <f>IF(ISBLANK(I256),,VLOOKUP(I256,Classement_points[],2,FALSE)*Paramètres!$M$4)</f>
        <v>0</v>
      </c>
      <c r="K256" s="41"/>
      <c r="L256" s="88">
        <f>IF(ISBLANK(K256),,VLOOKUP(K256,Classement_points[],2,FALSE)*Paramètres!$M$5)</f>
        <v>0</v>
      </c>
      <c r="M256" s="42"/>
      <c r="N256" s="88">
        <f>IF(ISBLANK(M256),,VLOOKUP(M256,Classement_points[],2,FALSE)*Paramètres!$M$6)</f>
        <v>0</v>
      </c>
      <c r="O256" s="89">
        <f t="shared" si="7"/>
        <v>0</v>
      </c>
      <c r="P256" s="90">
        <f>COUNTA(Tableau6[[#This Row],[Points]],Tableau6[[#This Row],[Clt2]],Tableau6[[#This Row],[Clt4]],Tableau6[[#This Row],[Clt6]])</f>
        <v>0</v>
      </c>
    </row>
    <row r="257" spans="1:16" x14ac:dyDescent="0.35">
      <c r="A257" s="91">
        <f t="shared" si="6"/>
        <v>245</v>
      </c>
      <c r="B257" s="37" t="s">
        <v>4591</v>
      </c>
      <c r="C257" s="37" t="s">
        <v>75</v>
      </c>
      <c r="D257" s="37" t="s">
        <v>4592</v>
      </c>
      <c r="E257" s="37" t="s">
        <v>3933</v>
      </c>
      <c r="F257" s="52" t="s">
        <v>2956</v>
      </c>
      <c r="G257" s="92" t="str">
        <f>IF(ISBLANK(Tableau6[[#This Row],[Points]]),"",RANK(Tableau6[[#This Row],[Points]],H:H))</f>
        <v/>
      </c>
      <c r="H257" s="37"/>
      <c r="I257" s="42"/>
      <c r="J257" s="88">
        <f>IF(ISBLANK(I257),,VLOOKUP(I257,Classement_points[],2,FALSE)*Paramètres!$M$4)</f>
        <v>0</v>
      </c>
      <c r="K257" s="41"/>
      <c r="L257" s="88">
        <f>IF(ISBLANK(K257),,VLOOKUP(K257,Classement_points[],2,FALSE)*Paramètres!$M$5)</f>
        <v>0</v>
      </c>
      <c r="M257" s="42"/>
      <c r="N257" s="88">
        <f>IF(ISBLANK(M257),,VLOOKUP(M257,Classement_points[],2,FALSE)*Paramètres!$M$6)</f>
        <v>0</v>
      </c>
      <c r="O257" s="89">
        <f t="shared" si="7"/>
        <v>0</v>
      </c>
      <c r="P257" s="90">
        <f>COUNTA(Tableau6[[#This Row],[Points]],Tableau6[[#This Row],[Clt2]],Tableau6[[#This Row],[Clt4]],Tableau6[[#This Row],[Clt6]])</f>
        <v>0</v>
      </c>
    </row>
    <row r="258" spans="1:16" x14ac:dyDescent="0.35">
      <c r="A258" s="91">
        <f t="shared" si="6"/>
        <v>245</v>
      </c>
      <c r="B258" s="37" t="s">
        <v>2274</v>
      </c>
      <c r="C258" s="37" t="s">
        <v>106</v>
      </c>
      <c r="D258" s="37" t="s">
        <v>2275</v>
      </c>
      <c r="E258" s="52" t="s">
        <v>693</v>
      </c>
      <c r="F258" s="52" t="s">
        <v>648</v>
      </c>
      <c r="G258" s="92" t="str">
        <f>IF(ISBLANK(Tableau6[[#This Row],[Points]]),"",RANK(Tableau6[[#This Row],[Points]],H:H))</f>
        <v/>
      </c>
      <c r="H258" s="37"/>
      <c r="I258" s="42"/>
      <c r="J258" s="88">
        <f>IF(ISBLANK(I258),,VLOOKUP(I258,Classement_points[],2,FALSE)*Paramètres!$M$4)</f>
        <v>0</v>
      </c>
      <c r="K258" s="41"/>
      <c r="L258" s="88">
        <f>IF(ISBLANK(K258),,VLOOKUP(K258,Classement_points[],2,FALSE)*Paramètres!$M$5)</f>
        <v>0</v>
      </c>
      <c r="M258" s="42"/>
      <c r="N258" s="88">
        <f>IF(ISBLANK(M258),,VLOOKUP(M258,Classement_points[],2,FALSE)*Paramètres!$M$6)</f>
        <v>0</v>
      </c>
      <c r="O258" s="89">
        <f t="shared" si="7"/>
        <v>0</v>
      </c>
      <c r="P258" s="90">
        <f>COUNTA(Tableau6[[#This Row],[Points]],Tableau6[[#This Row],[Clt2]],Tableau6[[#This Row],[Clt4]],Tableau6[[#This Row],[Clt6]])</f>
        <v>0</v>
      </c>
    </row>
    <row r="259" spans="1:16" x14ac:dyDescent="0.35">
      <c r="A259" s="91">
        <f t="shared" si="6"/>
        <v>245</v>
      </c>
      <c r="B259" s="37" t="s">
        <v>3742</v>
      </c>
      <c r="C259" s="37" t="s">
        <v>260</v>
      </c>
      <c r="D259" s="37" t="s">
        <v>3500</v>
      </c>
      <c r="E259" s="37" t="s">
        <v>2948</v>
      </c>
      <c r="F259" s="52" t="s">
        <v>2957</v>
      </c>
      <c r="G259" s="92" t="str">
        <f>IF(ISBLANK(Tableau6[[#This Row],[Points]]),"",RANK(Tableau6[[#This Row],[Points]],H:H))</f>
        <v/>
      </c>
      <c r="H259" s="37"/>
      <c r="I259" s="42"/>
      <c r="J259" s="88">
        <f>IF(ISBLANK(I259),,VLOOKUP(I259,Classement_points[],2,FALSE)*Paramètres!$M$4)</f>
        <v>0</v>
      </c>
      <c r="K259" s="41"/>
      <c r="L259" s="88">
        <f>IF(ISBLANK(K259),,VLOOKUP(K259,Classement_points[],2,FALSE)*Paramètres!$M$5)</f>
        <v>0</v>
      </c>
      <c r="M259" s="42"/>
      <c r="N259" s="88">
        <f>IF(ISBLANK(M259),,VLOOKUP(M259,Classement_points[],2,FALSE)*Paramètres!$M$6)</f>
        <v>0</v>
      </c>
      <c r="O259" s="89">
        <f t="shared" si="7"/>
        <v>0</v>
      </c>
      <c r="P259" s="90">
        <f>COUNTA(Tableau6[[#This Row],[Points]],Tableau6[[#This Row],[Clt2]],Tableau6[[#This Row],[Clt4]],Tableau6[[#This Row],[Clt6]])</f>
        <v>0</v>
      </c>
    </row>
    <row r="260" spans="1:16" x14ac:dyDescent="0.35">
      <c r="A260" s="91">
        <f t="shared" si="6"/>
        <v>245</v>
      </c>
      <c r="B260" s="37" t="s">
        <v>2278</v>
      </c>
      <c r="C260" s="37" t="s">
        <v>125</v>
      </c>
      <c r="D260" s="37" t="s">
        <v>2279</v>
      </c>
      <c r="E260" s="52" t="s">
        <v>693</v>
      </c>
      <c r="F260" s="52" t="s">
        <v>648</v>
      </c>
      <c r="G260" s="92" t="str">
        <f>IF(ISBLANK(Tableau6[[#This Row],[Points]]),"",RANK(Tableau6[[#This Row],[Points]],H:H))</f>
        <v/>
      </c>
      <c r="H260" s="37"/>
      <c r="I260" s="42"/>
      <c r="J260" s="88">
        <f>IF(ISBLANK(I260),,VLOOKUP(I260,Classement_points[],2,FALSE)*Paramètres!$M$4)</f>
        <v>0</v>
      </c>
      <c r="K260" s="41"/>
      <c r="L260" s="88">
        <f>IF(ISBLANK(K260),,VLOOKUP(K260,Classement_points[],2,FALSE)*Paramètres!$M$5)</f>
        <v>0</v>
      </c>
      <c r="M260" s="42"/>
      <c r="N260" s="88">
        <f>IF(ISBLANK(M260),,VLOOKUP(M260,Classement_points[],2,FALSE)*Paramètres!$M$6)</f>
        <v>0</v>
      </c>
      <c r="O260" s="89">
        <f t="shared" si="7"/>
        <v>0</v>
      </c>
      <c r="P260" s="90">
        <f>COUNTA(Tableau6[[#This Row],[Points]],Tableau6[[#This Row],[Clt2]],Tableau6[[#This Row],[Clt4]],Tableau6[[#This Row],[Clt6]])</f>
        <v>0</v>
      </c>
    </row>
    <row r="261" spans="1:16" x14ac:dyDescent="0.35">
      <c r="A261" s="91">
        <f t="shared" ref="A261:A324" si="8">RANK(O261,O:O)</f>
        <v>245</v>
      </c>
      <c r="B261" s="37" t="s">
        <v>3710</v>
      </c>
      <c r="C261" s="37" t="s">
        <v>105</v>
      </c>
      <c r="D261" s="37" t="s">
        <v>3045</v>
      </c>
      <c r="E261" s="37" t="s">
        <v>2919</v>
      </c>
      <c r="F261" s="52" t="s">
        <v>2957</v>
      </c>
      <c r="G261" s="92" t="str">
        <f>IF(ISBLANK(Tableau6[[#This Row],[Points]]),"",RANK(Tableau6[[#This Row],[Points]],H:H))</f>
        <v/>
      </c>
      <c r="H261" s="37"/>
      <c r="I261" s="42"/>
      <c r="J261" s="88">
        <f>IF(ISBLANK(I261),,VLOOKUP(I261,Classement_points[],2,FALSE)*Paramètres!$M$4)</f>
        <v>0</v>
      </c>
      <c r="K261" s="41"/>
      <c r="L261" s="88">
        <f>IF(ISBLANK(K261),,VLOOKUP(K261,Classement_points[],2,FALSE)*Paramètres!$M$5)</f>
        <v>0</v>
      </c>
      <c r="M261" s="42"/>
      <c r="N261" s="88">
        <f>IF(ISBLANK(M261),,VLOOKUP(M261,Classement_points[],2,FALSE)*Paramètres!$M$6)</f>
        <v>0</v>
      </c>
      <c r="O261" s="89">
        <f t="shared" ref="O261:O324" si="9">H261+J261+L261+N261</f>
        <v>0</v>
      </c>
      <c r="P261" s="90">
        <f>COUNTA(Tableau6[[#This Row],[Points]],Tableau6[[#This Row],[Clt2]],Tableau6[[#This Row],[Clt4]],Tableau6[[#This Row],[Clt6]])</f>
        <v>0</v>
      </c>
    </row>
    <row r="262" spans="1:16" x14ac:dyDescent="0.35">
      <c r="A262" s="91">
        <f t="shared" si="8"/>
        <v>245</v>
      </c>
      <c r="B262" s="37" t="s">
        <v>4602</v>
      </c>
      <c r="C262" s="37" t="s">
        <v>86</v>
      </c>
      <c r="D262" s="37" t="s">
        <v>4603</v>
      </c>
      <c r="E262" s="37" t="s">
        <v>3998</v>
      </c>
      <c r="F262" s="52" t="s">
        <v>2956</v>
      </c>
      <c r="G262" s="92" t="str">
        <f>IF(ISBLANK(Tableau6[[#This Row],[Points]]),"",RANK(Tableau6[[#This Row],[Points]],H:H))</f>
        <v/>
      </c>
      <c r="H262" s="37"/>
      <c r="I262" s="42"/>
      <c r="J262" s="88">
        <f>IF(ISBLANK(I262),,VLOOKUP(I262,Classement_points[],2,FALSE)*Paramètres!$M$4)</f>
        <v>0</v>
      </c>
      <c r="K262" s="41"/>
      <c r="L262" s="88">
        <f>IF(ISBLANK(K262),,VLOOKUP(K262,Classement_points[],2,FALSE)*Paramètres!$M$5)</f>
        <v>0</v>
      </c>
      <c r="M262" s="42"/>
      <c r="N262" s="88">
        <f>IF(ISBLANK(M262),,VLOOKUP(M262,Classement_points[],2,FALSE)*Paramètres!$M$6)</f>
        <v>0</v>
      </c>
      <c r="O262" s="89">
        <f t="shared" si="9"/>
        <v>0</v>
      </c>
      <c r="P262" s="90">
        <f>COUNTA(Tableau6[[#This Row],[Points]],Tableau6[[#This Row],[Clt2]],Tableau6[[#This Row],[Clt4]],Tableau6[[#This Row],[Clt6]])</f>
        <v>0</v>
      </c>
    </row>
    <row r="263" spans="1:16" x14ac:dyDescent="0.35">
      <c r="A263" s="91">
        <f t="shared" si="8"/>
        <v>245</v>
      </c>
      <c r="B263" s="37" t="s">
        <v>2285</v>
      </c>
      <c r="C263" s="37" t="s">
        <v>73</v>
      </c>
      <c r="D263" s="37" t="s">
        <v>2286</v>
      </c>
      <c r="E263" s="52" t="s">
        <v>677</v>
      </c>
      <c r="F263" s="52" t="s">
        <v>648</v>
      </c>
      <c r="G263" s="92" t="str">
        <f>IF(ISBLANK(Tableau6[[#This Row],[Points]]),"",RANK(Tableau6[[#This Row],[Points]],H:H))</f>
        <v/>
      </c>
      <c r="H263" s="37"/>
      <c r="I263" s="42"/>
      <c r="J263" s="88">
        <f>IF(ISBLANK(I263),,VLOOKUP(I263,Classement_points[],2,FALSE)*Paramètres!$M$4)</f>
        <v>0</v>
      </c>
      <c r="K263" s="41"/>
      <c r="L263" s="88">
        <f>IF(ISBLANK(K263),,VLOOKUP(K263,Classement_points[],2,FALSE)*Paramètres!$M$5)</f>
        <v>0</v>
      </c>
      <c r="M263" s="42"/>
      <c r="N263" s="88">
        <f>IF(ISBLANK(M263),,VLOOKUP(M263,Classement_points[],2,FALSE)*Paramètres!$M$6)</f>
        <v>0</v>
      </c>
      <c r="O263" s="89">
        <f t="shared" si="9"/>
        <v>0</v>
      </c>
      <c r="P263" s="90">
        <f>COUNTA(Tableau6[[#This Row],[Points]],Tableau6[[#This Row],[Clt2]],Tableau6[[#This Row],[Clt4]],Tableau6[[#This Row],[Clt6]])</f>
        <v>0</v>
      </c>
    </row>
    <row r="264" spans="1:16" x14ac:dyDescent="0.35">
      <c r="A264" s="91">
        <f t="shared" si="8"/>
        <v>245</v>
      </c>
      <c r="B264" s="37" t="s">
        <v>2287</v>
      </c>
      <c r="C264" s="37" t="s">
        <v>1144</v>
      </c>
      <c r="D264" s="37" t="s">
        <v>2288</v>
      </c>
      <c r="E264" s="52" t="s">
        <v>686</v>
      </c>
      <c r="F264" s="52" t="s">
        <v>648</v>
      </c>
      <c r="G264" s="92" t="str">
        <f>IF(ISBLANK(Tableau6[[#This Row],[Points]]),"",RANK(Tableau6[[#This Row],[Points]],H:H))</f>
        <v/>
      </c>
      <c r="H264" s="37"/>
      <c r="I264" s="42"/>
      <c r="J264" s="88">
        <f>IF(ISBLANK(I264),,VLOOKUP(I264,Classement_points[],2,FALSE)*Paramètres!$M$4)</f>
        <v>0</v>
      </c>
      <c r="K264" s="41"/>
      <c r="L264" s="88">
        <f>IF(ISBLANK(K264),,VLOOKUP(K264,Classement_points[],2,FALSE)*Paramètres!$M$5)</f>
        <v>0</v>
      </c>
      <c r="M264" s="42"/>
      <c r="N264" s="88">
        <f>IF(ISBLANK(M264),,VLOOKUP(M264,Classement_points[],2,FALSE)*Paramètres!$M$6)</f>
        <v>0</v>
      </c>
      <c r="O264" s="89">
        <f t="shared" si="9"/>
        <v>0</v>
      </c>
      <c r="P264" s="90">
        <f>COUNTA(Tableau6[[#This Row],[Points]],Tableau6[[#This Row],[Clt2]],Tableau6[[#This Row],[Clt4]],Tableau6[[#This Row],[Clt6]])</f>
        <v>0</v>
      </c>
    </row>
    <row r="265" spans="1:16" x14ac:dyDescent="0.35">
      <c r="A265" s="91">
        <f t="shared" si="8"/>
        <v>245</v>
      </c>
      <c r="B265" s="37" t="s">
        <v>3612</v>
      </c>
      <c r="C265" s="37" t="s">
        <v>302</v>
      </c>
      <c r="D265" s="37" t="s">
        <v>3613</v>
      </c>
      <c r="E265" s="37" t="s">
        <v>2928</v>
      </c>
      <c r="F265" s="52" t="s">
        <v>2957</v>
      </c>
      <c r="G265" s="92" t="str">
        <f>IF(ISBLANK(Tableau6[[#This Row],[Points]]),"",RANK(Tableau6[[#This Row],[Points]],H:H))</f>
        <v/>
      </c>
      <c r="H265" s="37"/>
      <c r="I265" s="42"/>
      <c r="J265" s="88">
        <f>IF(ISBLANK(I265),,VLOOKUP(I265,Classement_points[],2,FALSE)*Paramètres!$M$4)</f>
        <v>0</v>
      </c>
      <c r="K265" s="41"/>
      <c r="L265" s="88">
        <f>IF(ISBLANK(K265),,VLOOKUP(K265,Classement_points[],2,FALSE)*Paramètres!$M$5)</f>
        <v>0</v>
      </c>
      <c r="M265" s="42"/>
      <c r="N265" s="88">
        <f>IF(ISBLANK(M265),,VLOOKUP(M265,Classement_points[],2,FALSE)*Paramètres!$M$6)</f>
        <v>0</v>
      </c>
      <c r="O265" s="89">
        <f t="shared" si="9"/>
        <v>0</v>
      </c>
      <c r="P265" s="90">
        <f>COUNTA(Tableau6[[#This Row],[Points]],Tableau6[[#This Row],[Clt2]],Tableau6[[#This Row],[Clt4]],Tableau6[[#This Row],[Clt6]])</f>
        <v>0</v>
      </c>
    </row>
    <row r="266" spans="1:16" x14ac:dyDescent="0.35">
      <c r="A266" s="91">
        <f t="shared" si="8"/>
        <v>245</v>
      </c>
      <c r="B266" s="37" t="s">
        <v>4609</v>
      </c>
      <c r="C266" s="37" t="s">
        <v>255</v>
      </c>
      <c r="D266" s="37" t="s">
        <v>4610</v>
      </c>
      <c r="E266" s="37" t="s">
        <v>4611</v>
      </c>
      <c r="F266" s="52" t="s">
        <v>2956</v>
      </c>
      <c r="G266" s="92" t="str">
        <f>IF(ISBLANK(Tableau6[[#This Row],[Points]]),"",RANK(Tableau6[[#This Row],[Points]],H:H))</f>
        <v/>
      </c>
      <c r="H266" s="37"/>
      <c r="I266" s="42"/>
      <c r="J266" s="88">
        <f>IF(ISBLANK(I266),,VLOOKUP(I266,Classement_points[],2,FALSE)*Paramètres!$M$4)</f>
        <v>0</v>
      </c>
      <c r="K266" s="41"/>
      <c r="L266" s="88">
        <f>IF(ISBLANK(K266),,VLOOKUP(K266,Classement_points[],2,FALSE)*Paramètres!$M$5)</f>
        <v>0</v>
      </c>
      <c r="M266" s="42"/>
      <c r="N266" s="88">
        <f>IF(ISBLANK(M266),,VLOOKUP(M266,Classement_points[],2,FALSE)*Paramètres!$M$6)</f>
        <v>0</v>
      </c>
      <c r="O266" s="89">
        <f t="shared" si="9"/>
        <v>0</v>
      </c>
      <c r="P266" s="90">
        <f>COUNTA(Tableau6[[#This Row],[Points]],Tableau6[[#This Row],[Clt2]],Tableau6[[#This Row],[Clt4]],Tableau6[[#This Row],[Clt6]])</f>
        <v>0</v>
      </c>
    </row>
    <row r="267" spans="1:16" x14ac:dyDescent="0.35">
      <c r="A267" s="91">
        <f t="shared" si="8"/>
        <v>245</v>
      </c>
      <c r="B267" s="54" t="s">
        <v>1113</v>
      </c>
      <c r="C267" s="54" t="s">
        <v>843</v>
      </c>
      <c r="D267" s="54" t="s">
        <v>1114</v>
      </c>
      <c r="E267" s="54" t="s">
        <v>314</v>
      </c>
      <c r="F267" s="54" t="s">
        <v>714</v>
      </c>
      <c r="G267" s="92" t="str">
        <f>IF(ISBLANK(Tableau6[[#This Row],[Points]]),"",RANK(Tableau6[[#This Row],[Points]],H:H))</f>
        <v/>
      </c>
      <c r="H267" s="37"/>
      <c r="I267" s="42"/>
      <c r="J267" s="88">
        <f>IF(ISBLANK(I267),,VLOOKUP(I267,Classement_points[],2,FALSE)*Paramètres!$M$4)</f>
        <v>0</v>
      </c>
      <c r="K267" s="41"/>
      <c r="L267" s="88">
        <f>IF(ISBLANK(K267),,VLOOKUP(K267,Classement_points[],2,FALSE)*Paramètres!$M$5)</f>
        <v>0</v>
      </c>
      <c r="M267" s="42"/>
      <c r="N267" s="88">
        <f>IF(ISBLANK(M267),,VLOOKUP(M267,Classement_points[],2,FALSE)*Paramètres!$M$6)</f>
        <v>0</v>
      </c>
      <c r="O267" s="89">
        <f t="shared" si="9"/>
        <v>0</v>
      </c>
      <c r="P267" s="90">
        <f>COUNTA(Tableau6[[#This Row],[Points]],Tableau6[[#This Row],[Clt2]],Tableau6[[#This Row],[Clt4]],Tableau6[[#This Row],[Clt6]])</f>
        <v>0</v>
      </c>
    </row>
    <row r="268" spans="1:16" x14ac:dyDescent="0.35">
      <c r="A268" s="91">
        <f t="shared" si="8"/>
        <v>245</v>
      </c>
      <c r="B268" s="54" t="s">
        <v>1115</v>
      </c>
      <c r="C268" s="54" t="s">
        <v>86</v>
      </c>
      <c r="D268" s="54" t="s">
        <v>1116</v>
      </c>
      <c r="E268" s="54" t="s">
        <v>42</v>
      </c>
      <c r="F268" s="54" t="s">
        <v>714</v>
      </c>
      <c r="G268" s="92" t="str">
        <f>IF(ISBLANK(Tableau6[[#This Row],[Points]]),"",RANK(Tableau6[[#This Row],[Points]],H:H))</f>
        <v/>
      </c>
      <c r="H268" s="37"/>
      <c r="I268" s="42"/>
      <c r="J268" s="88">
        <f>IF(ISBLANK(I268),,VLOOKUP(I268,Classement_points[],2,FALSE)*Paramètres!$M$4)</f>
        <v>0</v>
      </c>
      <c r="K268" s="41"/>
      <c r="L268" s="88">
        <f>IF(ISBLANK(K268),,VLOOKUP(K268,Classement_points[],2,FALSE)*Paramètres!$M$5)</f>
        <v>0</v>
      </c>
      <c r="M268" s="42"/>
      <c r="N268" s="88">
        <f>IF(ISBLANK(M268),,VLOOKUP(M268,Classement_points[],2,FALSE)*Paramètres!$M$6)</f>
        <v>0</v>
      </c>
      <c r="O268" s="89">
        <f t="shared" si="9"/>
        <v>0</v>
      </c>
      <c r="P268" s="90">
        <f>COUNTA(Tableau6[[#This Row],[Points]],Tableau6[[#This Row],[Clt2]],Tableau6[[#This Row],[Clt4]],Tableau6[[#This Row],[Clt6]])</f>
        <v>0</v>
      </c>
    </row>
    <row r="269" spans="1:16" x14ac:dyDescent="0.35">
      <c r="A269" s="91">
        <f t="shared" si="8"/>
        <v>245</v>
      </c>
      <c r="B269" s="37" t="s">
        <v>3688</v>
      </c>
      <c r="C269" s="37" t="s">
        <v>3689</v>
      </c>
      <c r="D269" s="37" t="s">
        <v>3100</v>
      </c>
      <c r="E269" s="37" t="s">
        <v>2924</v>
      </c>
      <c r="F269" s="52" t="s">
        <v>2957</v>
      </c>
      <c r="G269" s="92" t="str">
        <f>IF(ISBLANK(Tableau6[[#This Row],[Points]]),"",RANK(Tableau6[[#This Row],[Points]],H:H))</f>
        <v/>
      </c>
      <c r="H269" s="37"/>
      <c r="I269" s="42"/>
      <c r="J269" s="88">
        <f>IF(ISBLANK(I269),,VLOOKUP(I269,Classement_points[],2,FALSE)*Paramètres!$M$4)</f>
        <v>0</v>
      </c>
      <c r="K269" s="41"/>
      <c r="L269" s="88">
        <f>IF(ISBLANK(K269),,VLOOKUP(K269,Classement_points[],2,FALSE)*Paramètres!$M$5)</f>
        <v>0</v>
      </c>
      <c r="M269" s="42"/>
      <c r="N269" s="88">
        <f>IF(ISBLANK(M269),,VLOOKUP(M269,Classement_points[],2,FALSE)*Paramètres!$M$6)</f>
        <v>0</v>
      </c>
      <c r="O269" s="89">
        <f t="shared" si="9"/>
        <v>0</v>
      </c>
      <c r="P269" s="90">
        <f>COUNTA(Tableau6[[#This Row],[Points]],Tableau6[[#This Row],[Clt2]],Tableau6[[#This Row],[Clt4]],Tableau6[[#This Row],[Clt6]])</f>
        <v>0</v>
      </c>
    </row>
    <row r="270" spans="1:16" x14ac:dyDescent="0.35">
      <c r="A270" s="91">
        <f t="shared" si="8"/>
        <v>245</v>
      </c>
      <c r="B270" s="37" t="s">
        <v>4618</v>
      </c>
      <c r="C270" s="37" t="s">
        <v>60</v>
      </c>
      <c r="D270" s="37" t="s">
        <v>4619</v>
      </c>
      <c r="E270" s="37" t="s">
        <v>4046</v>
      </c>
      <c r="F270" s="52" t="s">
        <v>2956</v>
      </c>
      <c r="G270" s="92" t="str">
        <f>IF(ISBLANK(Tableau6[[#This Row],[Points]]),"",RANK(Tableau6[[#This Row],[Points]],H:H))</f>
        <v/>
      </c>
      <c r="H270" s="37"/>
      <c r="I270" s="42"/>
      <c r="J270" s="88">
        <f>IF(ISBLANK(I270),,VLOOKUP(I270,Classement_points[],2,FALSE)*Paramètres!$M$4)</f>
        <v>0</v>
      </c>
      <c r="K270" s="41"/>
      <c r="L270" s="88">
        <f>IF(ISBLANK(K270),,VLOOKUP(K270,Classement_points[],2,FALSE)*Paramètres!$M$5)</f>
        <v>0</v>
      </c>
      <c r="M270" s="42"/>
      <c r="N270" s="88">
        <f>IF(ISBLANK(M270),,VLOOKUP(M270,Classement_points[],2,FALSE)*Paramètres!$M$6)</f>
        <v>0</v>
      </c>
      <c r="O270" s="89">
        <f t="shared" si="9"/>
        <v>0</v>
      </c>
      <c r="P270" s="90">
        <f>COUNTA(Tableau6[[#This Row],[Points]],Tableau6[[#This Row],[Clt2]],Tableau6[[#This Row],[Clt4]],Tableau6[[#This Row],[Clt6]])</f>
        <v>0</v>
      </c>
    </row>
    <row r="271" spans="1:16" x14ac:dyDescent="0.35">
      <c r="A271" s="91">
        <f t="shared" si="8"/>
        <v>245</v>
      </c>
      <c r="B271" s="37" t="s">
        <v>3677</v>
      </c>
      <c r="C271" s="37" t="s">
        <v>2308</v>
      </c>
      <c r="D271" s="37" t="s">
        <v>3678</v>
      </c>
      <c r="E271" s="37" t="s">
        <v>2949</v>
      </c>
      <c r="F271" s="52" t="s">
        <v>2957</v>
      </c>
      <c r="G271" s="92" t="str">
        <f>IF(ISBLANK(Tableau6[[#This Row],[Points]]),"",RANK(Tableau6[[#This Row],[Points]],H:H))</f>
        <v/>
      </c>
      <c r="H271" s="37"/>
      <c r="I271" s="42"/>
      <c r="J271" s="88">
        <f>IF(ISBLANK(I271),,VLOOKUP(I271,Classement_points[],2,FALSE)*Paramètres!$M$4)</f>
        <v>0</v>
      </c>
      <c r="K271" s="41"/>
      <c r="L271" s="88">
        <f>IF(ISBLANK(K271),,VLOOKUP(K271,Classement_points[],2,FALSE)*Paramètres!$M$5)</f>
        <v>0</v>
      </c>
      <c r="M271" s="42"/>
      <c r="N271" s="88">
        <f>IF(ISBLANK(M271),,VLOOKUP(M271,Classement_points[],2,FALSE)*Paramètres!$M$6)</f>
        <v>0</v>
      </c>
      <c r="O271" s="89">
        <f t="shared" si="9"/>
        <v>0</v>
      </c>
      <c r="P271" s="90">
        <f>COUNTA(Tableau6[[#This Row],[Points]],Tableau6[[#This Row],[Clt2]],Tableau6[[#This Row],[Clt4]],Tableau6[[#This Row],[Clt6]])</f>
        <v>0</v>
      </c>
    </row>
    <row r="272" spans="1:16" x14ac:dyDescent="0.35">
      <c r="A272" s="91">
        <f t="shared" si="8"/>
        <v>245</v>
      </c>
      <c r="B272" s="37" t="s">
        <v>4624</v>
      </c>
      <c r="C272" s="37" t="s">
        <v>81</v>
      </c>
      <c r="D272" s="37" t="s">
        <v>4625</v>
      </c>
      <c r="E272" s="37" t="s">
        <v>4389</v>
      </c>
      <c r="F272" s="52" t="s">
        <v>2956</v>
      </c>
      <c r="G272" s="92" t="str">
        <f>IF(ISBLANK(Tableau6[[#This Row],[Points]]),"",RANK(Tableau6[[#This Row],[Points]],H:H))</f>
        <v/>
      </c>
      <c r="H272" s="37"/>
      <c r="I272" s="42"/>
      <c r="J272" s="88">
        <f>IF(ISBLANK(I272),,VLOOKUP(I272,Classement_points[],2,FALSE)*Paramètres!$M$4)</f>
        <v>0</v>
      </c>
      <c r="K272" s="41">
        <v>0</v>
      </c>
      <c r="L272" s="88">
        <f>IF(ISBLANK(K272),,VLOOKUP(K272,Classement_points[],2,FALSE)*Paramètres!$M$5)</f>
        <v>0</v>
      </c>
      <c r="M272" s="42"/>
      <c r="N272" s="88">
        <f>IF(ISBLANK(M272),,VLOOKUP(M272,Classement_points[],2,FALSE)*Paramètres!$M$6)</f>
        <v>0</v>
      </c>
      <c r="O272" s="89">
        <f t="shared" si="9"/>
        <v>0</v>
      </c>
      <c r="P272" s="90">
        <f>COUNTA(Tableau6[[#This Row],[Points]],Tableau6[[#This Row],[Clt2]],Tableau6[[#This Row],[Clt4]],Tableau6[[#This Row],[Clt6]])</f>
        <v>1</v>
      </c>
    </row>
    <row r="273" spans="1:16" x14ac:dyDescent="0.35">
      <c r="A273" s="91">
        <f t="shared" si="8"/>
        <v>245</v>
      </c>
      <c r="B273" s="37" t="s">
        <v>2296</v>
      </c>
      <c r="C273" s="37" t="s">
        <v>2297</v>
      </c>
      <c r="D273" s="37" t="s">
        <v>2298</v>
      </c>
      <c r="E273" s="52" t="s">
        <v>651</v>
      </c>
      <c r="F273" s="52" t="s">
        <v>648</v>
      </c>
      <c r="G273" s="92" t="str">
        <f>IF(ISBLANK(Tableau6[[#This Row],[Points]]),"",RANK(Tableau6[[#This Row],[Points]],H:H))</f>
        <v/>
      </c>
      <c r="H273" s="37"/>
      <c r="I273" s="42"/>
      <c r="J273" s="88">
        <f>IF(ISBLANK(I273),,VLOOKUP(I273,Classement_points[],2,FALSE)*Paramètres!$M$4)</f>
        <v>0</v>
      </c>
      <c r="K273" s="41"/>
      <c r="L273" s="88">
        <f>IF(ISBLANK(K273),,VLOOKUP(K273,Classement_points[],2,FALSE)*Paramètres!$M$5)</f>
        <v>0</v>
      </c>
      <c r="M273" s="42"/>
      <c r="N273" s="88">
        <f>IF(ISBLANK(M273),,VLOOKUP(M273,Classement_points[],2,FALSE)*Paramètres!$M$6)</f>
        <v>0</v>
      </c>
      <c r="O273" s="89">
        <f t="shared" si="9"/>
        <v>0</v>
      </c>
      <c r="P273" s="90">
        <f>COUNTA(Tableau6[[#This Row],[Points]],Tableau6[[#This Row],[Clt2]],Tableau6[[#This Row],[Clt4]],Tableau6[[#This Row],[Clt6]])</f>
        <v>0</v>
      </c>
    </row>
    <row r="274" spans="1:16" x14ac:dyDescent="0.35">
      <c r="A274" s="91">
        <f t="shared" si="8"/>
        <v>245</v>
      </c>
      <c r="B274" s="37" t="s">
        <v>3663</v>
      </c>
      <c r="C274" s="37" t="s">
        <v>2353</v>
      </c>
      <c r="D274" s="37" t="s">
        <v>3664</v>
      </c>
      <c r="E274" s="37" t="s">
        <v>2924</v>
      </c>
      <c r="F274" s="52" t="s">
        <v>2957</v>
      </c>
      <c r="G274" s="92" t="str">
        <f>IF(ISBLANK(Tableau6[[#This Row],[Points]]),"",RANK(Tableau6[[#This Row],[Points]],H:H))</f>
        <v/>
      </c>
      <c r="H274" s="37"/>
      <c r="I274" s="42"/>
      <c r="J274" s="88">
        <f>IF(ISBLANK(I274),,VLOOKUP(I274,Classement_points[],2,FALSE)*Paramètres!$M$4)</f>
        <v>0</v>
      </c>
      <c r="K274" s="41"/>
      <c r="L274" s="88">
        <f>IF(ISBLANK(K274),,VLOOKUP(K274,Classement_points[],2,FALSE)*Paramètres!$M$5)</f>
        <v>0</v>
      </c>
      <c r="M274" s="42"/>
      <c r="N274" s="88">
        <f>IF(ISBLANK(M274),,VLOOKUP(M274,Classement_points[],2,FALSE)*Paramètres!$M$6)</f>
        <v>0</v>
      </c>
      <c r="O274" s="89">
        <f t="shared" si="9"/>
        <v>0</v>
      </c>
      <c r="P274" s="90">
        <f>COUNTA(Tableau6[[#This Row],[Points]],Tableau6[[#This Row],[Clt2]],Tableau6[[#This Row],[Clt4]],Tableau6[[#This Row],[Clt6]])</f>
        <v>0</v>
      </c>
    </row>
    <row r="275" spans="1:16" x14ac:dyDescent="0.35">
      <c r="A275" s="91">
        <f t="shared" si="8"/>
        <v>245</v>
      </c>
      <c r="B275" s="37" t="s">
        <v>2305</v>
      </c>
      <c r="C275" s="37" t="s">
        <v>52</v>
      </c>
      <c r="D275" s="37" t="s">
        <v>2306</v>
      </c>
      <c r="E275" s="52" t="s">
        <v>683</v>
      </c>
      <c r="F275" s="52" t="s">
        <v>648</v>
      </c>
      <c r="G275" s="92" t="str">
        <f>IF(ISBLANK(Tableau6[[#This Row],[Points]]),"",RANK(Tableau6[[#This Row],[Points]],H:H))</f>
        <v/>
      </c>
      <c r="H275" s="37"/>
      <c r="I275" s="42"/>
      <c r="J275" s="88">
        <f>IF(ISBLANK(I275),,VLOOKUP(I275,Classement_points[],2,FALSE)*Paramètres!$M$4)</f>
        <v>0</v>
      </c>
      <c r="K275" s="41"/>
      <c r="L275" s="88">
        <f>IF(ISBLANK(K275),,VLOOKUP(K275,Classement_points[],2,FALSE)*Paramètres!$M$5)</f>
        <v>0</v>
      </c>
      <c r="M275" s="42"/>
      <c r="N275" s="88">
        <f>IF(ISBLANK(M275),,VLOOKUP(M275,Classement_points[],2,FALSE)*Paramètres!$M$6)</f>
        <v>0</v>
      </c>
      <c r="O275" s="89">
        <f t="shared" si="9"/>
        <v>0</v>
      </c>
      <c r="P275" s="90">
        <f>COUNTA(Tableau6[[#This Row],[Points]],Tableau6[[#This Row],[Clt2]],Tableau6[[#This Row],[Clt4]],Tableau6[[#This Row],[Clt6]])</f>
        <v>0</v>
      </c>
    </row>
    <row r="276" spans="1:16" x14ac:dyDescent="0.35">
      <c r="A276" s="91">
        <f t="shared" si="8"/>
        <v>245</v>
      </c>
      <c r="B276" s="37" t="s">
        <v>2307</v>
      </c>
      <c r="C276" s="37" t="s">
        <v>102</v>
      </c>
      <c r="D276" s="37" t="s">
        <v>2308</v>
      </c>
      <c r="E276" s="52" t="s">
        <v>666</v>
      </c>
      <c r="F276" s="52" t="s">
        <v>648</v>
      </c>
      <c r="G276" s="92" t="str">
        <f>IF(ISBLANK(Tableau6[[#This Row],[Points]]),"",RANK(Tableau6[[#This Row],[Points]],H:H))</f>
        <v/>
      </c>
      <c r="H276" s="37"/>
      <c r="I276" s="42"/>
      <c r="J276" s="88">
        <f>IF(ISBLANK(I276),,VLOOKUP(I276,Classement_points[],2,FALSE)*Paramètres!$M$4)</f>
        <v>0</v>
      </c>
      <c r="K276" s="41"/>
      <c r="L276" s="88">
        <f>IF(ISBLANK(K276),,VLOOKUP(K276,Classement_points[],2,FALSE)*Paramètres!$M$5)</f>
        <v>0</v>
      </c>
      <c r="M276" s="42"/>
      <c r="N276" s="88">
        <f>IF(ISBLANK(M276),,VLOOKUP(M276,Classement_points[],2,FALSE)*Paramètres!$M$6)</f>
        <v>0</v>
      </c>
      <c r="O276" s="89">
        <f t="shared" si="9"/>
        <v>0</v>
      </c>
      <c r="P276" s="90">
        <f>COUNTA(Tableau6[[#This Row],[Points]],Tableau6[[#This Row],[Clt2]],Tableau6[[#This Row],[Clt4]],Tableau6[[#This Row],[Clt6]])</f>
        <v>0</v>
      </c>
    </row>
    <row r="277" spans="1:16" x14ac:dyDescent="0.35">
      <c r="A277" s="91">
        <f t="shared" si="8"/>
        <v>245</v>
      </c>
      <c r="B277" s="37" t="s">
        <v>3724</v>
      </c>
      <c r="C277" s="37" t="s">
        <v>71</v>
      </c>
      <c r="D277" s="37" t="s">
        <v>3725</v>
      </c>
      <c r="E277" s="37" t="s">
        <v>2921</v>
      </c>
      <c r="F277" s="52" t="s">
        <v>2957</v>
      </c>
      <c r="G277" s="92" t="str">
        <f>IF(ISBLANK(Tableau6[[#This Row],[Points]]),"",RANK(Tableau6[[#This Row],[Points]],H:H))</f>
        <v/>
      </c>
      <c r="H277" s="37"/>
      <c r="I277" s="42"/>
      <c r="J277" s="88">
        <f>IF(ISBLANK(I277),,VLOOKUP(I277,Classement_points[],2,FALSE)*Paramètres!$M$4)</f>
        <v>0</v>
      </c>
      <c r="K277" s="41"/>
      <c r="L277" s="88">
        <f>IF(ISBLANK(K277),,VLOOKUP(K277,Classement_points[],2,FALSE)*Paramètres!$M$5)</f>
        <v>0</v>
      </c>
      <c r="M277" s="42"/>
      <c r="N277" s="88">
        <f>IF(ISBLANK(M277),,VLOOKUP(M277,Classement_points[],2,FALSE)*Paramètres!$M$6)</f>
        <v>0</v>
      </c>
      <c r="O277" s="89">
        <f t="shared" si="9"/>
        <v>0</v>
      </c>
      <c r="P277" s="90">
        <f>COUNTA(Tableau6[[#This Row],[Points]],Tableau6[[#This Row],[Clt2]],Tableau6[[#This Row],[Clt4]],Tableau6[[#This Row],[Clt6]])</f>
        <v>0</v>
      </c>
    </row>
    <row r="278" spans="1:16" x14ac:dyDescent="0.35">
      <c r="A278" s="91">
        <f t="shared" si="8"/>
        <v>245</v>
      </c>
      <c r="B278" s="37" t="s">
        <v>3701</v>
      </c>
      <c r="C278" s="37" t="s">
        <v>3695</v>
      </c>
      <c r="D278" s="37" t="s">
        <v>3702</v>
      </c>
      <c r="E278" s="37" t="s">
        <v>2926</v>
      </c>
      <c r="F278" s="52" t="s">
        <v>2957</v>
      </c>
      <c r="G278" s="92" t="str">
        <f>IF(ISBLANK(Tableau6[[#This Row],[Points]]),"",RANK(Tableau6[[#This Row],[Points]],H:H))</f>
        <v/>
      </c>
      <c r="H278" s="37"/>
      <c r="I278" s="42"/>
      <c r="J278" s="88">
        <f>IF(ISBLANK(I278),,VLOOKUP(I278,Classement_points[],2,FALSE)*Paramètres!$M$4)</f>
        <v>0</v>
      </c>
      <c r="K278" s="41"/>
      <c r="L278" s="88">
        <f>IF(ISBLANK(K278),,VLOOKUP(K278,Classement_points[],2,FALSE)*Paramètres!$M$5)</f>
        <v>0</v>
      </c>
      <c r="M278" s="42"/>
      <c r="N278" s="88">
        <f>IF(ISBLANK(M278),,VLOOKUP(M278,Classement_points[],2,FALSE)*Paramètres!$M$6)</f>
        <v>0</v>
      </c>
      <c r="O278" s="89">
        <f t="shared" si="9"/>
        <v>0</v>
      </c>
      <c r="P278" s="90">
        <f>COUNTA(Tableau6[[#This Row],[Points]],Tableau6[[#This Row],[Clt2]],Tableau6[[#This Row],[Clt4]],Tableau6[[#This Row],[Clt6]])</f>
        <v>0</v>
      </c>
    </row>
    <row r="279" spans="1:16" x14ac:dyDescent="0.35">
      <c r="A279" s="91">
        <f t="shared" si="8"/>
        <v>245</v>
      </c>
      <c r="B279" s="37" t="s">
        <v>4632</v>
      </c>
      <c r="C279" s="37" t="s">
        <v>4633</v>
      </c>
      <c r="D279" s="37" t="s">
        <v>4634</v>
      </c>
      <c r="E279" s="37" t="s">
        <v>3956</v>
      </c>
      <c r="F279" s="52" t="s">
        <v>2956</v>
      </c>
      <c r="G279" s="92" t="str">
        <f>IF(ISBLANK(Tableau6[[#This Row],[Points]]),"",RANK(Tableau6[[#This Row],[Points]],H:H))</f>
        <v/>
      </c>
      <c r="H279" s="37"/>
      <c r="I279" s="42"/>
      <c r="J279" s="88">
        <f>IF(ISBLANK(I279),,VLOOKUP(I279,Classement_points[],2,FALSE)*Paramètres!$M$4)</f>
        <v>0</v>
      </c>
      <c r="K279" s="41"/>
      <c r="L279" s="88">
        <f>IF(ISBLANK(K279),,VLOOKUP(K279,Classement_points[],2,FALSE)*Paramètres!$M$5)</f>
        <v>0</v>
      </c>
      <c r="M279" s="42"/>
      <c r="N279" s="88">
        <f>IF(ISBLANK(M279),,VLOOKUP(M279,Classement_points[],2,FALSE)*Paramètres!$M$6)</f>
        <v>0</v>
      </c>
      <c r="O279" s="89">
        <f t="shared" si="9"/>
        <v>0</v>
      </c>
      <c r="P279" s="90">
        <f>COUNTA(Tableau6[[#This Row],[Points]],Tableau6[[#This Row],[Clt2]],Tableau6[[#This Row],[Clt4]],Tableau6[[#This Row],[Clt6]])</f>
        <v>0</v>
      </c>
    </row>
    <row r="280" spans="1:16" x14ac:dyDescent="0.35">
      <c r="A280" s="91">
        <f t="shared" si="8"/>
        <v>245</v>
      </c>
      <c r="B280" s="37" t="s">
        <v>4635</v>
      </c>
      <c r="C280" s="37" t="s">
        <v>47</v>
      </c>
      <c r="D280" s="37" t="s">
        <v>4636</v>
      </c>
      <c r="E280" s="37" t="s">
        <v>4578</v>
      </c>
      <c r="F280" s="52" t="s">
        <v>2956</v>
      </c>
      <c r="G280" s="92" t="str">
        <f>IF(ISBLANK(Tableau6[[#This Row],[Points]]),"",RANK(Tableau6[[#This Row],[Points]],H:H))</f>
        <v/>
      </c>
      <c r="H280" s="37"/>
      <c r="I280" s="42"/>
      <c r="J280" s="88">
        <f>IF(ISBLANK(I280),,VLOOKUP(I280,Classement_points[],2,FALSE)*Paramètres!$M$4)</f>
        <v>0</v>
      </c>
      <c r="K280" s="41"/>
      <c r="L280" s="88">
        <f>IF(ISBLANK(K280),,VLOOKUP(K280,Classement_points[],2,FALSE)*Paramètres!$M$5)</f>
        <v>0</v>
      </c>
      <c r="M280" s="42"/>
      <c r="N280" s="88">
        <f>IF(ISBLANK(M280),,VLOOKUP(M280,Classement_points[],2,FALSE)*Paramètres!$M$6)</f>
        <v>0</v>
      </c>
      <c r="O280" s="89">
        <f t="shared" si="9"/>
        <v>0</v>
      </c>
      <c r="P280" s="90">
        <f>COUNTA(Tableau6[[#This Row],[Points]],Tableau6[[#This Row],[Clt2]],Tableau6[[#This Row],[Clt4]],Tableau6[[#This Row],[Clt6]])</f>
        <v>0</v>
      </c>
    </row>
    <row r="281" spans="1:16" x14ac:dyDescent="0.35">
      <c r="A281" s="91">
        <f t="shared" si="8"/>
        <v>245</v>
      </c>
      <c r="B281" s="37" t="s">
        <v>4637</v>
      </c>
      <c r="C281" s="37" t="s">
        <v>4638</v>
      </c>
      <c r="D281" s="37" t="s">
        <v>4639</v>
      </c>
      <c r="E281" s="37" t="s">
        <v>3971</v>
      </c>
      <c r="F281" s="52" t="s">
        <v>2956</v>
      </c>
      <c r="G281" s="92" t="str">
        <f>IF(ISBLANK(Tableau6[[#This Row],[Points]]),"",RANK(Tableau6[[#This Row],[Points]],H:H))</f>
        <v/>
      </c>
      <c r="H281" s="37"/>
      <c r="I281" s="42"/>
      <c r="J281" s="88">
        <f>IF(ISBLANK(I281),,VLOOKUP(I281,Classement_points[],2,FALSE)*Paramètres!$M$4)</f>
        <v>0</v>
      </c>
      <c r="K281" s="41"/>
      <c r="L281" s="88">
        <f>IF(ISBLANK(K281),,VLOOKUP(K281,Classement_points[],2,FALSE)*Paramètres!$M$5)</f>
        <v>0</v>
      </c>
      <c r="M281" s="42"/>
      <c r="N281" s="88">
        <f>IF(ISBLANK(M281),,VLOOKUP(M281,Classement_points[],2,FALSE)*Paramètres!$M$6)</f>
        <v>0</v>
      </c>
      <c r="O281" s="89">
        <f t="shared" si="9"/>
        <v>0</v>
      </c>
      <c r="P281" s="90">
        <f>COUNTA(Tableau6[[#This Row],[Points]],Tableau6[[#This Row],[Clt2]],Tableau6[[#This Row],[Clt4]],Tableau6[[#This Row],[Clt6]])</f>
        <v>0</v>
      </c>
    </row>
    <row r="282" spans="1:16" x14ac:dyDescent="0.35">
      <c r="A282" s="91">
        <f t="shared" si="8"/>
        <v>245</v>
      </c>
      <c r="B282" s="54" t="s">
        <v>613</v>
      </c>
      <c r="C282" s="54" t="s">
        <v>166</v>
      </c>
      <c r="D282" s="54" t="s">
        <v>160</v>
      </c>
      <c r="E282" s="54" t="s">
        <v>15</v>
      </c>
      <c r="F282" s="54" t="s">
        <v>714</v>
      </c>
      <c r="G282" s="92" t="str">
        <f>IF(ISBLANK(Tableau6[[#This Row],[Points]]),"",RANK(Tableau6[[#This Row],[Points]],H:H))</f>
        <v/>
      </c>
      <c r="H282" s="37"/>
      <c r="I282" s="42"/>
      <c r="J282" s="88">
        <f>IF(ISBLANK(I282),,VLOOKUP(I282,Classement_points[],2,FALSE)*Paramètres!$M$4)</f>
        <v>0</v>
      </c>
      <c r="K282" s="41"/>
      <c r="L282" s="88">
        <f>IF(ISBLANK(K282),,VLOOKUP(K282,Classement_points[],2,FALSE)*Paramètres!$M$5)</f>
        <v>0</v>
      </c>
      <c r="M282" s="42"/>
      <c r="N282" s="88">
        <f>IF(ISBLANK(M282),,VLOOKUP(M282,Classement_points[],2,FALSE)*Paramètres!$M$6)</f>
        <v>0</v>
      </c>
      <c r="O282" s="89">
        <f t="shared" si="9"/>
        <v>0</v>
      </c>
      <c r="P282" s="90">
        <f>COUNTA(Tableau6[[#This Row],[Points]],Tableau6[[#This Row],[Clt2]],Tableau6[[#This Row],[Clt4]],Tableau6[[#This Row],[Clt6]])</f>
        <v>0</v>
      </c>
    </row>
    <row r="283" spans="1:16" x14ac:dyDescent="0.35">
      <c r="A283" s="91">
        <f t="shared" si="8"/>
        <v>245</v>
      </c>
      <c r="B283" s="37" t="s">
        <v>3681</v>
      </c>
      <c r="C283" s="37" t="s">
        <v>2608</v>
      </c>
      <c r="D283" s="37" t="s">
        <v>3682</v>
      </c>
      <c r="E283" s="37" t="s">
        <v>2913</v>
      </c>
      <c r="F283" s="52" t="s">
        <v>2957</v>
      </c>
      <c r="G283" s="92" t="str">
        <f>IF(ISBLANK(Tableau6[[#This Row],[Points]]),"",RANK(Tableau6[[#This Row],[Points]],H:H))</f>
        <v/>
      </c>
      <c r="H283" s="37"/>
      <c r="I283" s="42"/>
      <c r="J283" s="88">
        <f>IF(ISBLANK(I283),,VLOOKUP(I283,Classement_points[],2,FALSE)*Paramètres!$M$4)</f>
        <v>0</v>
      </c>
      <c r="K283" s="41"/>
      <c r="L283" s="88">
        <f>IF(ISBLANK(K283),,VLOOKUP(K283,Classement_points[],2,FALSE)*Paramètres!$M$5)</f>
        <v>0</v>
      </c>
      <c r="M283" s="42"/>
      <c r="N283" s="88">
        <f>IF(ISBLANK(M283),,VLOOKUP(M283,Classement_points[],2,FALSE)*Paramètres!$M$6)</f>
        <v>0</v>
      </c>
      <c r="O283" s="89">
        <f t="shared" si="9"/>
        <v>0</v>
      </c>
      <c r="P283" s="90">
        <f>COUNTA(Tableau6[[#This Row],[Points]],Tableau6[[#This Row],[Clt2]],Tableau6[[#This Row],[Clt4]],Tableau6[[#This Row],[Clt6]])</f>
        <v>0</v>
      </c>
    </row>
    <row r="284" spans="1:16" x14ac:dyDescent="0.35">
      <c r="A284" s="91">
        <f t="shared" si="8"/>
        <v>245</v>
      </c>
      <c r="B284" s="37" t="s">
        <v>2321</v>
      </c>
      <c r="C284" s="37" t="s">
        <v>2322</v>
      </c>
      <c r="D284" s="37" t="s">
        <v>860</v>
      </c>
      <c r="E284" s="52" t="s">
        <v>686</v>
      </c>
      <c r="F284" s="52" t="s">
        <v>648</v>
      </c>
      <c r="G284" s="92" t="str">
        <f>IF(ISBLANK(Tableau6[[#This Row],[Points]]),"",RANK(Tableau6[[#This Row],[Points]],H:H))</f>
        <v/>
      </c>
      <c r="H284" s="37"/>
      <c r="I284" s="42"/>
      <c r="J284" s="88">
        <f>IF(ISBLANK(I284),,VLOOKUP(I284,Classement_points[],2,FALSE)*Paramètres!$M$4)</f>
        <v>0</v>
      </c>
      <c r="K284" s="41"/>
      <c r="L284" s="88">
        <f>IF(ISBLANK(K284),,VLOOKUP(K284,Classement_points[],2,FALSE)*Paramètres!$M$5)</f>
        <v>0</v>
      </c>
      <c r="M284" s="42"/>
      <c r="N284" s="88">
        <f>IF(ISBLANK(M284),,VLOOKUP(M284,Classement_points[],2,FALSE)*Paramètres!$M$6)</f>
        <v>0</v>
      </c>
      <c r="O284" s="89">
        <f t="shared" si="9"/>
        <v>0</v>
      </c>
      <c r="P284" s="90">
        <f>COUNTA(Tableau6[[#This Row],[Points]],Tableau6[[#This Row],[Clt2]],Tableau6[[#This Row],[Clt4]],Tableau6[[#This Row],[Clt6]])</f>
        <v>0</v>
      </c>
    </row>
    <row r="285" spans="1:16" x14ac:dyDescent="0.35">
      <c r="A285" s="91">
        <f t="shared" si="8"/>
        <v>245</v>
      </c>
      <c r="B285" s="37" t="s">
        <v>2325</v>
      </c>
      <c r="C285" s="37" t="s">
        <v>630</v>
      </c>
      <c r="D285" s="37" t="s">
        <v>2326</v>
      </c>
      <c r="E285" s="52" t="s">
        <v>650</v>
      </c>
      <c r="F285" s="52" t="s">
        <v>648</v>
      </c>
      <c r="G285" s="92" t="str">
        <f>IF(ISBLANK(Tableau6[[#This Row],[Points]]),"",RANK(Tableau6[[#This Row],[Points]],H:H))</f>
        <v/>
      </c>
      <c r="H285" s="37"/>
      <c r="I285" s="42"/>
      <c r="J285" s="88">
        <f>IF(ISBLANK(I285),,VLOOKUP(I285,Classement_points[],2,FALSE)*Paramètres!$M$4)</f>
        <v>0</v>
      </c>
      <c r="K285" s="41"/>
      <c r="L285" s="88">
        <f>IF(ISBLANK(K285),,VLOOKUP(K285,Classement_points[],2,FALSE)*Paramètres!$M$5)</f>
        <v>0</v>
      </c>
      <c r="M285" s="42"/>
      <c r="N285" s="88">
        <f>IF(ISBLANK(M285),,VLOOKUP(M285,Classement_points[],2,FALSE)*Paramètres!$M$6)</f>
        <v>0</v>
      </c>
      <c r="O285" s="89">
        <f t="shared" si="9"/>
        <v>0</v>
      </c>
      <c r="P285" s="90">
        <f>COUNTA(Tableau6[[#This Row],[Points]],Tableau6[[#This Row],[Clt2]],Tableau6[[#This Row],[Clt4]],Tableau6[[#This Row],[Clt6]])</f>
        <v>0</v>
      </c>
    </row>
    <row r="286" spans="1:16" x14ac:dyDescent="0.35">
      <c r="A286" s="91">
        <f t="shared" si="8"/>
        <v>245</v>
      </c>
      <c r="B286" s="37" t="s">
        <v>4642</v>
      </c>
      <c r="C286" s="37" t="s">
        <v>66</v>
      </c>
      <c r="D286" s="37" t="s">
        <v>4643</v>
      </c>
      <c r="E286" s="37" t="s">
        <v>3998</v>
      </c>
      <c r="F286" s="52" t="s">
        <v>2956</v>
      </c>
      <c r="G286" s="92" t="str">
        <f>IF(ISBLANK(Tableau6[[#This Row],[Points]]),"",RANK(Tableau6[[#This Row],[Points]],H:H))</f>
        <v/>
      </c>
      <c r="H286" s="37"/>
      <c r="I286" s="42"/>
      <c r="J286" s="88">
        <f>IF(ISBLANK(I286),,VLOOKUP(I286,Classement_points[],2,FALSE)*Paramètres!$M$4)</f>
        <v>0</v>
      </c>
      <c r="K286" s="41"/>
      <c r="L286" s="88">
        <f>IF(ISBLANK(K286),,VLOOKUP(K286,Classement_points[],2,FALSE)*Paramètres!$M$5)</f>
        <v>0</v>
      </c>
      <c r="M286" s="42"/>
      <c r="N286" s="88">
        <f>IF(ISBLANK(M286),,VLOOKUP(M286,Classement_points[],2,FALSE)*Paramètres!$M$6)</f>
        <v>0</v>
      </c>
      <c r="O286" s="89">
        <f t="shared" si="9"/>
        <v>0</v>
      </c>
      <c r="P286" s="90">
        <f>COUNTA(Tableau6[[#This Row],[Points]],Tableau6[[#This Row],[Clt2]],Tableau6[[#This Row],[Clt4]],Tableau6[[#This Row],[Clt6]])</f>
        <v>0</v>
      </c>
    </row>
    <row r="287" spans="1:16" x14ac:dyDescent="0.35">
      <c r="A287" s="91">
        <f t="shared" si="8"/>
        <v>245</v>
      </c>
      <c r="B287" s="37" t="s">
        <v>3624</v>
      </c>
      <c r="C287" s="37" t="s">
        <v>54</v>
      </c>
      <c r="D287" s="37" t="s">
        <v>3625</v>
      </c>
      <c r="E287" s="37" t="s">
        <v>2918</v>
      </c>
      <c r="F287" s="52" t="s">
        <v>2957</v>
      </c>
      <c r="G287" s="92" t="str">
        <f>IF(ISBLANK(Tableau6[[#This Row],[Points]]),"",RANK(Tableau6[[#This Row],[Points]],H:H))</f>
        <v/>
      </c>
      <c r="H287" s="37"/>
      <c r="I287" s="42"/>
      <c r="J287" s="88">
        <f>IF(ISBLANK(I287),,VLOOKUP(I287,Classement_points[],2,FALSE)*Paramètres!$M$4)</f>
        <v>0</v>
      </c>
      <c r="K287" s="41"/>
      <c r="L287" s="88">
        <f>IF(ISBLANK(K287),,VLOOKUP(K287,Classement_points[],2,FALSE)*Paramètres!$M$5)</f>
        <v>0</v>
      </c>
      <c r="M287" s="42"/>
      <c r="N287" s="88">
        <f>IF(ISBLANK(M287),,VLOOKUP(M287,Classement_points[],2,FALSE)*Paramètres!$M$6)</f>
        <v>0</v>
      </c>
      <c r="O287" s="89">
        <f t="shared" si="9"/>
        <v>0</v>
      </c>
      <c r="P287" s="90">
        <f>COUNTA(Tableau6[[#This Row],[Points]],Tableau6[[#This Row],[Clt2]],Tableau6[[#This Row],[Clt4]],Tableau6[[#This Row],[Clt6]])</f>
        <v>0</v>
      </c>
    </row>
    <row r="288" spans="1:16" x14ac:dyDescent="0.35">
      <c r="A288" s="91">
        <f t="shared" si="8"/>
        <v>245</v>
      </c>
      <c r="B288" s="37" t="s">
        <v>4644</v>
      </c>
      <c r="C288" s="37" t="s">
        <v>3168</v>
      </c>
      <c r="D288" s="37" t="s">
        <v>4194</v>
      </c>
      <c r="E288" s="37" t="s">
        <v>4020</v>
      </c>
      <c r="F288" s="52" t="s">
        <v>2956</v>
      </c>
      <c r="G288" s="92" t="str">
        <f>IF(ISBLANK(Tableau6[[#This Row],[Points]]),"",RANK(Tableau6[[#This Row],[Points]],H:H))</f>
        <v/>
      </c>
      <c r="H288" s="37"/>
      <c r="I288" s="42"/>
      <c r="J288" s="88">
        <f>IF(ISBLANK(I288),,VLOOKUP(I288,Classement_points[],2,FALSE)*Paramètres!$M$4)</f>
        <v>0</v>
      </c>
      <c r="K288" s="41"/>
      <c r="L288" s="88">
        <f>IF(ISBLANK(K288),,VLOOKUP(K288,Classement_points[],2,FALSE)*Paramètres!$M$5)</f>
        <v>0</v>
      </c>
      <c r="M288" s="42"/>
      <c r="N288" s="88">
        <f>IF(ISBLANK(M288),,VLOOKUP(M288,Classement_points[],2,FALSE)*Paramètres!$M$6)</f>
        <v>0</v>
      </c>
      <c r="O288" s="89">
        <f t="shared" si="9"/>
        <v>0</v>
      </c>
      <c r="P288" s="90">
        <f>COUNTA(Tableau6[[#This Row],[Points]],Tableau6[[#This Row],[Clt2]],Tableau6[[#This Row],[Clt4]],Tableau6[[#This Row],[Clt6]])</f>
        <v>0</v>
      </c>
    </row>
    <row r="289" spans="1:16" x14ac:dyDescent="0.35">
      <c r="A289" s="91">
        <f t="shared" si="8"/>
        <v>245</v>
      </c>
      <c r="B289" s="37" t="s">
        <v>4645</v>
      </c>
      <c r="C289" s="37" t="s">
        <v>830</v>
      </c>
      <c r="D289" s="37" t="s">
        <v>4646</v>
      </c>
      <c r="E289" s="37" t="s">
        <v>4299</v>
      </c>
      <c r="F289" s="52" t="s">
        <v>2956</v>
      </c>
      <c r="G289" s="92" t="str">
        <f>IF(ISBLANK(Tableau6[[#This Row],[Points]]),"",RANK(Tableau6[[#This Row],[Points]],H:H))</f>
        <v/>
      </c>
      <c r="H289" s="37"/>
      <c r="I289" s="42"/>
      <c r="J289" s="88">
        <f>IF(ISBLANK(I289),,VLOOKUP(I289,Classement_points[],2,FALSE)*Paramètres!$M$4)</f>
        <v>0</v>
      </c>
      <c r="K289" s="41">
        <v>0</v>
      </c>
      <c r="L289" s="88">
        <f>IF(ISBLANK(K289),,VLOOKUP(K289,Classement_points[],2,FALSE)*Paramètres!$M$5)</f>
        <v>0</v>
      </c>
      <c r="M289" s="42"/>
      <c r="N289" s="88">
        <f>IF(ISBLANK(M289),,VLOOKUP(M289,Classement_points[],2,FALSE)*Paramètres!$M$6)</f>
        <v>0</v>
      </c>
      <c r="O289" s="89">
        <f t="shared" si="9"/>
        <v>0</v>
      </c>
      <c r="P289" s="90">
        <f>COUNTA(Tableau6[[#This Row],[Points]],Tableau6[[#This Row],[Clt2]],Tableau6[[#This Row],[Clt4]],Tableau6[[#This Row],[Clt6]])</f>
        <v>1</v>
      </c>
    </row>
    <row r="290" spans="1:16" x14ac:dyDescent="0.35">
      <c r="A290" s="91">
        <f t="shared" si="8"/>
        <v>245</v>
      </c>
      <c r="B290" s="37" t="s">
        <v>2327</v>
      </c>
      <c r="C290" s="37" t="s">
        <v>2328</v>
      </c>
      <c r="D290" s="37" t="s">
        <v>2329</v>
      </c>
      <c r="E290" s="52" t="s">
        <v>658</v>
      </c>
      <c r="F290" s="52" t="s">
        <v>648</v>
      </c>
      <c r="G290" s="92" t="str">
        <f>IF(ISBLANK(Tableau6[[#This Row],[Points]]),"",RANK(Tableau6[[#This Row],[Points]],H:H))</f>
        <v/>
      </c>
      <c r="H290" s="37"/>
      <c r="I290" s="42"/>
      <c r="J290" s="88">
        <f>IF(ISBLANK(I290),,VLOOKUP(I290,Classement_points[],2,FALSE)*Paramètres!$M$4)</f>
        <v>0</v>
      </c>
      <c r="K290" s="41"/>
      <c r="L290" s="88">
        <f>IF(ISBLANK(K290),,VLOOKUP(K290,Classement_points[],2,FALSE)*Paramètres!$M$5)</f>
        <v>0</v>
      </c>
      <c r="M290" s="42"/>
      <c r="N290" s="88">
        <f>IF(ISBLANK(M290),,VLOOKUP(M290,Classement_points[],2,FALSE)*Paramètres!$M$6)</f>
        <v>0</v>
      </c>
      <c r="O290" s="89">
        <f t="shared" si="9"/>
        <v>0</v>
      </c>
      <c r="P290" s="90">
        <f>COUNTA(Tableau6[[#This Row],[Points]],Tableau6[[#This Row],[Clt2]],Tableau6[[#This Row],[Clt4]],Tableau6[[#This Row],[Clt6]])</f>
        <v>0</v>
      </c>
    </row>
    <row r="291" spans="1:16" x14ac:dyDescent="0.35">
      <c r="A291" s="91">
        <f t="shared" si="8"/>
        <v>245</v>
      </c>
      <c r="B291" s="37" t="s">
        <v>2333</v>
      </c>
      <c r="C291" s="37" t="s">
        <v>71</v>
      </c>
      <c r="D291" s="37" t="s">
        <v>85</v>
      </c>
      <c r="E291" s="52" t="s">
        <v>710</v>
      </c>
      <c r="F291" s="52" t="s">
        <v>648</v>
      </c>
      <c r="G291" s="92" t="str">
        <f>IF(ISBLANK(Tableau6[[#This Row],[Points]]),"",RANK(Tableau6[[#This Row],[Points]],H:H))</f>
        <v/>
      </c>
      <c r="H291" s="37"/>
      <c r="I291" s="42"/>
      <c r="J291" s="88">
        <f>IF(ISBLANK(I291),,VLOOKUP(I291,Classement_points[],2,FALSE)*Paramètres!$M$4)</f>
        <v>0</v>
      </c>
      <c r="K291" s="41"/>
      <c r="L291" s="88">
        <f>IF(ISBLANK(K291),,VLOOKUP(K291,Classement_points[],2,FALSE)*Paramètres!$M$5)</f>
        <v>0</v>
      </c>
      <c r="M291" s="42"/>
      <c r="N291" s="88">
        <f>IF(ISBLANK(M291),,VLOOKUP(M291,Classement_points[],2,FALSE)*Paramètres!$M$6)</f>
        <v>0</v>
      </c>
      <c r="O291" s="89">
        <f t="shared" si="9"/>
        <v>0</v>
      </c>
      <c r="P291" s="90">
        <f>COUNTA(Tableau6[[#This Row],[Points]],Tableau6[[#This Row],[Clt2]],Tableau6[[#This Row],[Clt4]],Tableau6[[#This Row],[Clt6]])</f>
        <v>0</v>
      </c>
    </row>
    <row r="292" spans="1:16" x14ac:dyDescent="0.35">
      <c r="A292" s="91">
        <f t="shared" si="8"/>
        <v>245</v>
      </c>
      <c r="B292" s="37" t="s">
        <v>2346</v>
      </c>
      <c r="C292" s="37" t="s">
        <v>857</v>
      </c>
      <c r="D292" s="37" t="s">
        <v>2347</v>
      </c>
      <c r="E292" s="52" t="s">
        <v>666</v>
      </c>
      <c r="F292" s="52" t="s">
        <v>648</v>
      </c>
      <c r="G292" s="92" t="str">
        <f>IF(ISBLANK(Tableau6[[#This Row],[Points]]),"",RANK(Tableau6[[#This Row],[Points]],H:H))</f>
        <v/>
      </c>
      <c r="H292" s="37"/>
      <c r="I292" s="42"/>
      <c r="J292" s="88">
        <f>IF(ISBLANK(I292),,VLOOKUP(I292,Classement_points[],2,FALSE)*Paramètres!$M$4)</f>
        <v>0</v>
      </c>
      <c r="K292" s="41"/>
      <c r="L292" s="88">
        <f>IF(ISBLANK(K292),,VLOOKUP(K292,Classement_points[],2,FALSE)*Paramètres!$M$5)</f>
        <v>0</v>
      </c>
      <c r="M292" s="42"/>
      <c r="N292" s="88">
        <f>IF(ISBLANK(M292),,VLOOKUP(M292,Classement_points[],2,FALSE)*Paramètres!$M$6)</f>
        <v>0</v>
      </c>
      <c r="O292" s="89">
        <f t="shared" si="9"/>
        <v>0</v>
      </c>
      <c r="P292" s="90">
        <f>COUNTA(Tableau6[[#This Row],[Points]],Tableau6[[#This Row],[Clt2]],Tableau6[[#This Row],[Clt4]],Tableau6[[#This Row],[Clt6]])</f>
        <v>0</v>
      </c>
    </row>
    <row r="293" spans="1:16" x14ac:dyDescent="0.35">
      <c r="A293" s="91">
        <f t="shared" si="8"/>
        <v>245</v>
      </c>
      <c r="B293" s="37" t="s">
        <v>4650</v>
      </c>
      <c r="C293" s="37" t="s">
        <v>4651</v>
      </c>
      <c r="D293" s="37" t="s">
        <v>834</v>
      </c>
      <c r="E293" s="37" t="s">
        <v>4223</v>
      </c>
      <c r="F293" s="52" t="s">
        <v>2956</v>
      </c>
      <c r="G293" s="92" t="str">
        <f>IF(ISBLANK(Tableau6[[#This Row],[Points]]),"",RANK(Tableau6[[#This Row],[Points]],H:H))</f>
        <v/>
      </c>
      <c r="H293" s="37"/>
      <c r="I293" s="42"/>
      <c r="J293" s="88">
        <f>IF(ISBLANK(I293),,VLOOKUP(I293,Classement_points[],2,FALSE)*Paramètres!$M$4)</f>
        <v>0</v>
      </c>
      <c r="K293" s="41"/>
      <c r="L293" s="88">
        <f>IF(ISBLANK(K293),,VLOOKUP(K293,Classement_points[],2,FALSE)*Paramètres!$M$5)</f>
        <v>0</v>
      </c>
      <c r="M293" s="42"/>
      <c r="N293" s="88">
        <f>IF(ISBLANK(M293),,VLOOKUP(M293,Classement_points[],2,FALSE)*Paramètres!$M$6)</f>
        <v>0</v>
      </c>
      <c r="O293" s="89">
        <f t="shared" si="9"/>
        <v>0</v>
      </c>
      <c r="P293" s="90">
        <f>COUNTA(Tableau6[[#This Row],[Points]],Tableau6[[#This Row],[Clt2]],Tableau6[[#This Row],[Clt4]],Tableau6[[#This Row],[Clt6]])</f>
        <v>0</v>
      </c>
    </row>
    <row r="294" spans="1:16" x14ac:dyDescent="0.35">
      <c r="A294" s="91">
        <f t="shared" si="8"/>
        <v>245</v>
      </c>
      <c r="B294" s="54" t="s">
        <v>603</v>
      </c>
      <c r="C294" s="54" t="s">
        <v>239</v>
      </c>
      <c r="D294" s="54" t="s">
        <v>168</v>
      </c>
      <c r="E294" s="54" t="s">
        <v>380</v>
      </c>
      <c r="F294" s="54" t="s">
        <v>714</v>
      </c>
      <c r="G294" s="92" t="str">
        <f>IF(ISBLANK(Tableau6[[#This Row],[Points]]),"",RANK(Tableau6[[#This Row],[Points]],H:H))</f>
        <v/>
      </c>
      <c r="H294" s="37"/>
      <c r="I294" s="42"/>
      <c r="J294" s="88">
        <f>IF(ISBLANK(I294),,VLOOKUP(I294,Classement_points[],2,FALSE)*Paramètres!$M$4)</f>
        <v>0</v>
      </c>
      <c r="K294" s="41"/>
      <c r="L294" s="88">
        <f>IF(ISBLANK(K294),,VLOOKUP(K294,Classement_points[],2,FALSE)*Paramètres!$M$5)</f>
        <v>0</v>
      </c>
      <c r="M294" s="42"/>
      <c r="N294" s="88">
        <f>IF(ISBLANK(M294),,VLOOKUP(M294,Classement_points[],2,FALSE)*Paramètres!$M$6)</f>
        <v>0</v>
      </c>
      <c r="O294" s="89">
        <f t="shared" si="9"/>
        <v>0</v>
      </c>
      <c r="P294" s="90">
        <f>COUNTA(Tableau6[[#This Row],[Points]],Tableau6[[#This Row],[Clt2]],Tableau6[[#This Row],[Clt4]],Tableau6[[#This Row],[Clt6]])</f>
        <v>0</v>
      </c>
    </row>
    <row r="295" spans="1:16" x14ac:dyDescent="0.35">
      <c r="A295" s="91">
        <f t="shared" si="8"/>
        <v>245</v>
      </c>
      <c r="B295" s="37" t="s">
        <v>4652</v>
      </c>
      <c r="C295" s="37" t="s">
        <v>502</v>
      </c>
      <c r="D295" s="37" t="s">
        <v>1711</v>
      </c>
      <c r="E295" s="37" t="s">
        <v>4007</v>
      </c>
      <c r="F295" s="52" t="s">
        <v>2956</v>
      </c>
      <c r="G295" s="92" t="str">
        <f>IF(ISBLANK(Tableau6[[#This Row],[Points]]),"",RANK(Tableau6[[#This Row],[Points]],H:H))</f>
        <v/>
      </c>
      <c r="H295" s="37"/>
      <c r="I295" s="42"/>
      <c r="J295" s="88">
        <f>IF(ISBLANK(I295),,VLOOKUP(I295,Classement_points[],2,FALSE)*Paramètres!$M$4)</f>
        <v>0</v>
      </c>
      <c r="K295" s="41"/>
      <c r="L295" s="88">
        <f>IF(ISBLANK(K295),,VLOOKUP(K295,Classement_points[],2,FALSE)*Paramètres!$M$5)</f>
        <v>0</v>
      </c>
      <c r="M295" s="42"/>
      <c r="N295" s="88">
        <f>IF(ISBLANK(M295),,VLOOKUP(M295,Classement_points[],2,FALSE)*Paramètres!$M$6)</f>
        <v>0</v>
      </c>
      <c r="O295" s="89">
        <f t="shared" si="9"/>
        <v>0</v>
      </c>
      <c r="P295" s="90">
        <f>COUNTA(Tableau6[[#This Row],[Points]],Tableau6[[#This Row],[Clt2]],Tableau6[[#This Row],[Clt4]],Tableau6[[#This Row],[Clt6]])</f>
        <v>0</v>
      </c>
    </row>
    <row r="296" spans="1:16" x14ac:dyDescent="0.35">
      <c r="A296" s="91">
        <f t="shared" si="8"/>
        <v>245</v>
      </c>
      <c r="B296" s="37" t="s">
        <v>4655</v>
      </c>
      <c r="C296" s="37" t="s">
        <v>4656</v>
      </c>
      <c r="D296" s="37" t="s">
        <v>4657</v>
      </c>
      <c r="E296" s="37" t="s">
        <v>3998</v>
      </c>
      <c r="F296" s="52" t="s">
        <v>2956</v>
      </c>
      <c r="G296" s="92" t="str">
        <f>IF(ISBLANK(Tableau6[[#This Row],[Points]]),"",RANK(Tableau6[[#This Row],[Points]],H:H))</f>
        <v/>
      </c>
      <c r="H296" s="37"/>
      <c r="I296" s="42"/>
      <c r="J296" s="88">
        <f>IF(ISBLANK(I296),,VLOOKUP(I296,Classement_points[],2,FALSE)*Paramètres!$M$4)</f>
        <v>0</v>
      </c>
      <c r="K296" s="41"/>
      <c r="L296" s="88">
        <f>IF(ISBLANK(K296),,VLOOKUP(K296,Classement_points[],2,FALSE)*Paramètres!$M$5)</f>
        <v>0</v>
      </c>
      <c r="M296" s="42"/>
      <c r="N296" s="88">
        <f>IF(ISBLANK(M296),,VLOOKUP(M296,Classement_points[],2,FALSE)*Paramètres!$M$6)</f>
        <v>0</v>
      </c>
      <c r="O296" s="89">
        <f t="shared" si="9"/>
        <v>0</v>
      </c>
      <c r="P296" s="90">
        <f>COUNTA(Tableau6[[#This Row],[Points]],Tableau6[[#This Row],[Clt2]],Tableau6[[#This Row],[Clt4]],Tableau6[[#This Row],[Clt6]])</f>
        <v>0</v>
      </c>
    </row>
    <row r="297" spans="1:16" x14ac:dyDescent="0.35">
      <c r="A297" s="91">
        <f t="shared" si="8"/>
        <v>245</v>
      </c>
      <c r="B297" s="37" t="s">
        <v>3637</v>
      </c>
      <c r="C297" s="37" t="s">
        <v>538</v>
      </c>
      <c r="D297" s="37" t="s">
        <v>3638</v>
      </c>
      <c r="E297" s="37" t="s">
        <v>2916</v>
      </c>
      <c r="F297" s="52" t="s">
        <v>2957</v>
      </c>
      <c r="G297" s="92" t="str">
        <f>IF(ISBLANK(Tableau6[[#This Row],[Points]]),"",RANK(Tableau6[[#This Row],[Points]],H:H))</f>
        <v/>
      </c>
      <c r="H297" s="37"/>
      <c r="I297" s="42"/>
      <c r="J297" s="88">
        <f>IF(ISBLANK(I297),,VLOOKUP(I297,Classement_points[],2,FALSE)*Paramètres!$M$4)</f>
        <v>0</v>
      </c>
      <c r="K297" s="41"/>
      <c r="L297" s="88">
        <f>IF(ISBLANK(K297),,VLOOKUP(K297,Classement_points[],2,FALSE)*Paramètres!$M$5)</f>
        <v>0</v>
      </c>
      <c r="M297" s="42"/>
      <c r="N297" s="88">
        <f>IF(ISBLANK(M297),,VLOOKUP(M297,Classement_points[],2,FALSE)*Paramètres!$M$6)</f>
        <v>0</v>
      </c>
      <c r="O297" s="89">
        <f t="shared" si="9"/>
        <v>0</v>
      </c>
      <c r="P297" s="90">
        <f>COUNTA(Tableau6[[#This Row],[Points]],Tableau6[[#This Row],[Clt2]],Tableau6[[#This Row],[Clt4]],Tableau6[[#This Row],[Clt6]])</f>
        <v>0</v>
      </c>
    </row>
    <row r="298" spans="1:16" x14ac:dyDescent="0.35">
      <c r="A298" s="91">
        <f t="shared" si="8"/>
        <v>245</v>
      </c>
      <c r="B298" s="37" t="s">
        <v>2352</v>
      </c>
      <c r="C298" s="37" t="s">
        <v>2353</v>
      </c>
      <c r="D298" s="37" t="s">
        <v>2354</v>
      </c>
      <c r="E298" s="52" t="s">
        <v>683</v>
      </c>
      <c r="F298" s="52" t="s">
        <v>648</v>
      </c>
      <c r="G298" s="92" t="str">
        <f>IF(ISBLANK(Tableau6[[#This Row],[Points]]),"",RANK(Tableau6[[#This Row],[Points]],H:H))</f>
        <v/>
      </c>
      <c r="H298" s="37"/>
      <c r="I298" s="42"/>
      <c r="J298" s="88">
        <f>IF(ISBLANK(I298),,VLOOKUP(I298,Classement_points[],2,FALSE)*Paramètres!$M$4)</f>
        <v>0</v>
      </c>
      <c r="K298" s="41"/>
      <c r="L298" s="88">
        <f>IF(ISBLANK(K298),,VLOOKUP(K298,Classement_points[],2,FALSE)*Paramètres!$M$5)</f>
        <v>0</v>
      </c>
      <c r="M298" s="42"/>
      <c r="N298" s="88">
        <f>IF(ISBLANK(M298),,VLOOKUP(M298,Classement_points[],2,FALSE)*Paramètres!$M$6)</f>
        <v>0</v>
      </c>
      <c r="O298" s="89">
        <f t="shared" si="9"/>
        <v>0</v>
      </c>
      <c r="P298" s="90">
        <f>COUNTA(Tableau6[[#This Row],[Points]],Tableau6[[#This Row],[Clt2]],Tableau6[[#This Row],[Clt4]],Tableau6[[#This Row],[Clt6]])</f>
        <v>0</v>
      </c>
    </row>
    <row r="299" spans="1:16" x14ac:dyDescent="0.35">
      <c r="A299" s="91">
        <f t="shared" si="8"/>
        <v>245</v>
      </c>
      <c r="B299" s="37" t="s">
        <v>2355</v>
      </c>
      <c r="C299" s="37" t="s">
        <v>455</v>
      </c>
      <c r="D299" s="37" t="s">
        <v>2356</v>
      </c>
      <c r="E299" s="52" t="s">
        <v>650</v>
      </c>
      <c r="F299" s="52" t="s">
        <v>648</v>
      </c>
      <c r="G299" s="92" t="str">
        <f>IF(ISBLANK(Tableau6[[#This Row],[Points]]),"",RANK(Tableau6[[#This Row],[Points]],H:H))</f>
        <v/>
      </c>
      <c r="H299" s="37"/>
      <c r="I299" s="42"/>
      <c r="J299" s="88">
        <f>IF(ISBLANK(I299),,VLOOKUP(I299,Classement_points[],2,FALSE)*Paramètres!$M$4)</f>
        <v>0</v>
      </c>
      <c r="K299" s="41"/>
      <c r="L299" s="88">
        <f>IF(ISBLANK(K299),,VLOOKUP(K299,Classement_points[],2,FALSE)*Paramètres!$M$5)</f>
        <v>0</v>
      </c>
      <c r="M299" s="42"/>
      <c r="N299" s="88">
        <f>IF(ISBLANK(M299),,VLOOKUP(M299,Classement_points[],2,FALSE)*Paramètres!$M$6)</f>
        <v>0</v>
      </c>
      <c r="O299" s="89">
        <f t="shared" si="9"/>
        <v>0</v>
      </c>
      <c r="P299" s="90">
        <f>COUNTA(Tableau6[[#This Row],[Points]],Tableau6[[#This Row],[Clt2]],Tableau6[[#This Row],[Clt4]],Tableau6[[#This Row],[Clt6]])</f>
        <v>0</v>
      </c>
    </row>
    <row r="300" spans="1:16" x14ac:dyDescent="0.35">
      <c r="A300" s="91">
        <f t="shared" si="8"/>
        <v>245</v>
      </c>
      <c r="B300" s="37" t="s">
        <v>3692</v>
      </c>
      <c r="C300" s="37" t="s">
        <v>502</v>
      </c>
      <c r="D300" s="37" t="s">
        <v>3693</v>
      </c>
      <c r="E300" s="37" t="s">
        <v>2945</v>
      </c>
      <c r="F300" s="52" t="s">
        <v>2957</v>
      </c>
      <c r="G300" s="92" t="str">
        <f>IF(ISBLANK(Tableau6[[#This Row],[Points]]),"",RANK(Tableau6[[#This Row],[Points]],H:H))</f>
        <v/>
      </c>
      <c r="H300" s="37"/>
      <c r="I300" s="42"/>
      <c r="J300" s="88">
        <f>IF(ISBLANK(I300),,VLOOKUP(I300,Classement_points[],2,FALSE)*Paramètres!$M$4)</f>
        <v>0</v>
      </c>
      <c r="K300" s="41"/>
      <c r="L300" s="88">
        <f>IF(ISBLANK(K300),,VLOOKUP(K300,Classement_points[],2,FALSE)*Paramètres!$M$5)</f>
        <v>0</v>
      </c>
      <c r="M300" s="42"/>
      <c r="N300" s="88">
        <f>IF(ISBLANK(M300),,VLOOKUP(M300,Classement_points[],2,FALSE)*Paramètres!$M$6)</f>
        <v>0</v>
      </c>
      <c r="O300" s="89">
        <f t="shared" si="9"/>
        <v>0</v>
      </c>
      <c r="P300" s="90">
        <f>COUNTA(Tableau6[[#This Row],[Points]],Tableau6[[#This Row],[Clt2]],Tableau6[[#This Row],[Clt4]],Tableau6[[#This Row],[Clt6]])</f>
        <v>0</v>
      </c>
    </row>
    <row r="301" spans="1:16" x14ac:dyDescent="0.35">
      <c r="A301" s="91">
        <f t="shared" si="8"/>
        <v>245</v>
      </c>
      <c r="B301" s="37" t="s">
        <v>3591</v>
      </c>
      <c r="C301" s="37" t="s">
        <v>79</v>
      </c>
      <c r="D301" s="37" t="s">
        <v>3414</v>
      </c>
      <c r="E301" s="37" t="s">
        <v>2926</v>
      </c>
      <c r="F301" s="52" t="s">
        <v>2957</v>
      </c>
      <c r="G301" s="92" t="str">
        <f>IF(ISBLANK(Tableau6[[#This Row],[Points]]),"",RANK(Tableau6[[#This Row],[Points]],H:H))</f>
        <v/>
      </c>
      <c r="H301" s="37"/>
      <c r="I301" s="42"/>
      <c r="J301" s="88">
        <f>IF(ISBLANK(I301),,VLOOKUP(I301,Classement_points[],2,FALSE)*Paramètres!$M$4)</f>
        <v>0</v>
      </c>
      <c r="K301" s="41"/>
      <c r="L301" s="88">
        <f>IF(ISBLANK(K301),,VLOOKUP(K301,Classement_points[],2,FALSE)*Paramètres!$M$5)</f>
        <v>0</v>
      </c>
      <c r="M301" s="42"/>
      <c r="N301" s="88">
        <f>IF(ISBLANK(M301),,VLOOKUP(M301,Classement_points[],2,FALSE)*Paramètres!$M$6)</f>
        <v>0</v>
      </c>
      <c r="O301" s="89">
        <f t="shared" si="9"/>
        <v>0</v>
      </c>
      <c r="P301" s="90">
        <f>COUNTA(Tableau6[[#This Row],[Points]],Tableau6[[#This Row],[Clt2]],Tableau6[[#This Row],[Clt4]],Tableau6[[#This Row],[Clt6]])</f>
        <v>0</v>
      </c>
    </row>
    <row r="302" spans="1:16" x14ac:dyDescent="0.35">
      <c r="A302" s="91">
        <f t="shared" si="8"/>
        <v>245</v>
      </c>
      <c r="B302" s="37" t="s">
        <v>3628</v>
      </c>
      <c r="C302" s="37" t="s">
        <v>123</v>
      </c>
      <c r="D302" s="37" t="s">
        <v>3629</v>
      </c>
      <c r="E302" s="37" t="s">
        <v>2934</v>
      </c>
      <c r="F302" s="52" t="s">
        <v>2957</v>
      </c>
      <c r="G302" s="92" t="str">
        <f>IF(ISBLANK(Tableau6[[#This Row],[Points]]),"",RANK(Tableau6[[#This Row],[Points]],H:H))</f>
        <v/>
      </c>
      <c r="H302" s="37"/>
      <c r="I302" s="42"/>
      <c r="J302" s="88">
        <f>IF(ISBLANK(I302),,VLOOKUP(I302,Classement_points[],2,FALSE)*Paramètres!$M$4)</f>
        <v>0</v>
      </c>
      <c r="K302" s="41"/>
      <c r="L302" s="88">
        <f>IF(ISBLANK(K302),,VLOOKUP(K302,Classement_points[],2,FALSE)*Paramètres!$M$5)</f>
        <v>0</v>
      </c>
      <c r="M302" s="42"/>
      <c r="N302" s="88">
        <f>IF(ISBLANK(M302),,VLOOKUP(M302,Classement_points[],2,FALSE)*Paramètres!$M$6)</f>
        <v>0</v>
      </c>
      <c r="O302" s="89">
        <f t="shared" si="9"/>
        <v>0</v>
      </c>
      <c r="P302" s="90">
        <f>COUNTA(Tableau6[[#This Row],[Points]],Tableau6[[#This Row],[Clt2]],Tableau6[[#This Row],[Clt4]],Tableau6[[#This Row],[Clt6]])</f>
        <v>0</v>
      </c>
    </row>
    <row r="303" spans="1:16" x14ac:dyDescent="0.35">
      <c r="A303" s="91">
        <f t="shared" si="8"/>
        <v>245</v>
      </c>
      <c r="B303" s="37" t="s">
        <v>2363</v>
      </c>
      <c r="C303" s="37" t="s">
        <v>67</v>
      </c>
      <c r="D303" s="37" t="s">
        <v>1173</v>
      </c>
      <c r="E303" s="52" t="s">
        <v>710</v>
      </c>
      <c r="F303" s="52" t="s">
        <v>648</v>
      </c>
      <c r="G303" s="92" t="str">
        <f>IF(ISBLANK(Tableau6[[#This Row],[Points]]),"",RANK(Tableau6[[#This Row],[Points]],H:H))</f>
        <v/>
      </c>
      <c r="H303" s="37"/>
      <c r="I303" s="42"/>
      <c r="J303" s="88">
        <f>IF(ISBLANK(I303),,VLOOKUP(I303,Classement_points[],2,FALSE)*Paramètres!$M$4)</f>
        <v>0</v>
      </c>
      <c r="K303" s="41"/>
      <c r="L303" s="88">
        <f>IF(ISBLANK(K303),,VLOOKUP(K303,Classement_points[],2,FALSE)*Paramètres!$M$5)</f>
        <v>0</v>
      </c>
      <c r="M303" s="42"/>
      <c r="N303" s="88">
        <f>IF(ISBLANK(M303),,VLOOKUP(M303,Classement_points[],2,FALSE)*Paramètres!$M$6)</f>
        <v>0</v>
      </c>
      <c r="O303" s="89">
        <f t="shared" si="9"/>
        <v>0</v>
      </c>
      <c r="P303" s="90">
        <f>COUNTA(Tableau6[[#This Row],[Points]],Tableau6[[#This Row],[Clt2]],Tableau6[[#This Row],[Clt4]],Tableau6[[#This Row],[Clt6]])</f>
        <v>0</v>
      </c>
    </row>
    <row r="304" spans="1:16" x14ac:dyDescent="0.35">
      <c r="A304" s="91">
        <f t="shared" si="8"/>
        <v>245</v>
      </c>
      <c r="B304" s="37" t="s">
        <v>2364</v>
      </c>
      <c r="C304" s="37" t="s">
        <v>56</v>
      </c>
      <c r="D304" s="37" t="s">
        <v>1459</v>
      </c>
      <c r="E304" s="52" t="s">
        <v>708</v>
      </c>
      <c r="F304" s="52" t="s">
        <v>648</v>
      </c>
      <c r="G304" s="92" t="str">
        <f>IF(ISBLANK(Tableau6[[#This Row],[Points]]),"",RANK(Tableau6[[#This Row],[Points]],H:H))</f>
        <v/>
      </c>
      <c r="H304" s="37"/>
      <c r="I304" s="42"/>
      <c r="J304" s="88">
        <f>IF(ISBLANK(I304),,VLOOKUP(I304,Classement_points[],2,FALSE)*Paramètres!$M$4)</f>
        <v>0</v>
      </c>
      <c r="K304" s="41"/>
      <c r="L304" s="88">
        <f>IF(ISBLANK(K304),,VLOOKUP(K304,Classement_points[],2,FALSE)*Paramètres!$M$5)</f>
        <v>0</v>
      </c>
      <c r="M304" s="42"/>
      <c r="N304" s="88">
        <f>IF(ISBLANK(M304),,VLOOKUP(M304,Classement_points[],2,FALSE)*Paramètres!$M$6)</f>
        <v>0</v>
      </c>
      <c r="O304" s="89">
        <f t="shared" si="9"/>
        <v>0</v>
      </c>
      <c r="P304" s="90">
        <f>COUNTA(Tableau6[[#This Row],[Points]],Tableau6[[#This Row],[Clt2]],Tableau6[[#This Row],[Clt4]],Tableau6[[#This Row],[Clt6]])</f>
        <v>0</v>
      </c>
    </row>
    <row r="305" spans="1:16" x14ac:dyDescent="0.35">
      <c r="A305" s="91">
        <f t="shared" si="8"/>
        <v>245</v>
      </c>
      <c r="B305" s="37" t="s">
        <v>2365</v>
      </c>
      <c r="C305" s="37" t="s">
        <v>310</v>
      </c>
      <c r="D305" s="37" t="s">
        <v>2366</v>
      </c>
      <c r="E305" s="52" t="s">
        <v>656</v>
      </c>
      <c r="F305" s="52" t="s">
        <v>648</v>
      </c>
      <c r="G305" s="92" t="str">
        <f>IF(ISBLANK(Tableau6[[#This Row],[Points]]),"",RANK(Tableau6[[#This Row],[Points]],H:H))</f>
        <v/>
      </c>
      <c r="H305" s="37"/>
      <c r="I305" s="42"/>
      <c r="J305" s="88">
        <f>IF(ISBLANK(I305),,VLOOKUP(I305,Classement_points[],2,FALSE)*Paramètres!$M$4)</f>
        <v>0</v>
      </c>
      <c r="K305" s="41"/>
      <c r="L305" s="88">
        <f>IF(ISBLANK(K305),,VLOOKUP(K305,Classement_points[],2,FALSE)*Paramètres!$M$5)</f>
        <v>0</v>
      </c>
      <c r="M305" s="42"/>
      <c r="N305" s="88">
        <f>IF(ISBLANK(M305),,VLOOKUP(M305,Classement_points[],2,FALSE)*Paramètres!$M$6)</f>
        <v>0</v>
      </c>
      <c r="O305" s="89">
        <f t="shared" si="9"/>
        <v>0</v>
      </c>
      <c r="P305" s="90">
        <f>COUNTA(Tableau6[[#This Row],[Points]],Tableau6[[#This Row],[Clt2]],Tableau6[[#This Row],[Clt4]],Tableau6[[#This Row],[Clt6]])</f>
        <v>0</v>
      </c>
    </row>
    <row r="306" spans="1:16" x14ac:dyDescent="0.35">
      <c r="A306" s="91">
        <f t="shared" si="8"/>
        <v>245</v>
      </c>
      <c r="B306" s="37" t="s">
        <v>2367</v>
      </c>
      <c r="C306" s="37" t="s">
        <v>1155</v>
      </c>
      <c r="D306" s="37" t="s">
        <v>269</v>
      </c>
      <c r="E306" s="52" t="s">
        <v>686</v>
      </c>
      <c r="F306" s="52" t="s">
        <v>648</v>
      </c>
      <c r="G306" s="92" t="str">
        <f>IF(ISBLANK(Tableau6[[#This Row],[Points]]),"",RANK(Tableau6[[#This Row],[Points]],H:H))</f>
        <v/>
      </c>
      <c r="H306" s="37"/>
      <c r="I306" s="42"/>
      <c r="J306" s="88">
        <f>IF(ISBLANK(I306),,VLOOKUP(I306,Classement_points[],2,FALSE)*Paramètres!$M$4)</f>
        <v>0</v>
      </c>
      <c r="K306" s="41"/>
      <c r="L306" s="88">
        <f>IF(ISBLANK(K306),,VLOOKUP(K306,Classement_points[],2,FALSE)*Paramètres!$M$5)</f>
        <v>0</v>
      </c>
      <c r="M306" s="42"/>
      <c r="N306" s="88">
        <f>IF(ISBLANK(M306),,VLOOKUP(M306,Classement_points[],2,FALSE)*Paramètres!$M$6)</f>
        <v>0</v>
      </c>
      <c r="O306" s="89">
        <f t="shared" si="9"/>
        <v>0</v>
      </c>
      <c r="P306" s="90">
        <f>COUNTA(Tableau6[[#This Row],[Points]],Tableau6[[#This Row],[Clt2]],Tableau6[[#This Row],[Clt4]],Tableau6[[#This Row],[Clt6]])</f>
        <v>0</v>
      </c>
    </row>
    <row r="307" spans="1:16" x14ac:dyDescent="0.35">
      <c r="A307" s="91">
        <f t="shared" si="8"/>
        <v>245</v>
      </c>
      <c r="B307" s="37" t="s">
        <v>2368</v>
      </c>
      <c r="C307" s="37" t="s">
        <v>1612</v>
      </c>
      <c r="D307" s="37" t="s">
        <v>2369</v>
      </c>
      <c r="E307" s="52" t="s">
        <v>693</v>
      </c>
      <c r="F307" s="52" t="s">
        <v>648</v>
      </c>
      <c r="G307" s="92" t="str">
        <f>IF(ISBLANK(Tableau6[[#This Row],[Points]]),"",RANK(Tableau6[[#This Row],[Points]],H:H))</f>
        <v/>
      </c>
      <c r="H307" s="37"/>
      <c r="I307" s="42"/>
      <c r="J307" s="88">
        <f>IF(ISBLANK(I307),,VLOOKUP(I307,Classement_points[],2,FALSE)*Paramètres!$M$4)</f>
        <v>0</v>
      </c>
      <c r="K307" s="41"/>
      <c r="L307" s="88">
        <f>IF(ISBLANK(K307),,VLOOKUP(K307,Classement_points[],2,FALSE)*Paramètres!$M$5)</f>
        <v>0</v>
      </c>
      <c r="M307" s="42"/>
      <c r="N307" s="88">
        <f>IF(ISBLANK(M307),,VLOOKUP(M307,Classement_points[],2,FALSE)*Paramètres!$M$6)</f>
        <v>0</v>
      </c>
      <c r="O307" s="89">
        <f t="shared" si="9"/>
        <v>0</v>
      </c>
      <c r="P307" s="90">
        <f>COUNTA(Tableau6[[#This Row],[Points]],Tableau6[[#This Row],[Clt2]],Tableau6[[#This Row],[Clt4]],Tableau6[[#This Row],[Clt6]])</f>
        <v>0</v>
      </c>
    </row>
    <row r="308" spans="1:16" x14ac:dyDescent="0.35">
      <c r="A308" s="91">
        <f t="shared" si="8"/>
        <v>245</v>
      </c>
      <c r="B308" s="37" t="s">
        <v>2370</v>
      </c>
      <c r="C308" s="37" t="s">
        <v>2371</v>
      </c>
      <c r="D308" s="37" t="s">
        <v>2372</v>
      </c>
      <c r="E308" s="52" t="s">
        <v>683</v>
      </c>
      <c r="F308" s="52" t="s">
        <v>648</v>
      </c>
      <c r="G308" s="92" t="str">
        <f>IF(ISBLANK(Tableau6[[#This Row],[Points]]),"",RANK(Tableau6[[#This Row],[Points]],H:H))</f>
        <v/>
      </c>
      <c r="H308" s="37"/>
      <c r="I308" s="42"/>
      <c r="J308" s="88">
        <f>IF(ISBLANK(I308),,VLOOKUP(I308,Classement_points[],2,FALSE)*Paramètres!$M$4)</f>
        <v>0</v>
      </c>
      <c r="K308" s="41"/>
      <c r="L308" s="88">
        <f>IF(ISBLANK(K308),,VLOOKUP(K308,Classement_points[],2,FALSE)*Paramètres!$M$5)</f>
        <v>0</v>
      </c>
      <c r="M308" s="42"/>
      <c r="N308" s="88">
        <f>IF(ISBLANK(M308),,VLOOKUP(M308,Classement_points[],2,FALSE)*Paramètres!$M$6)</f>
        <v>0</v>
      </c>
      <c r="O308" s="89">
        <f t="shared" si="9"/>
        <v>0</v>
      </c>
      <c r="P308" s="90">
        <f>COUNTA(Tableau6[[#This Row],[Points]],Tableau6[[#This Row],[Clt2]],Tableau6[[#This Row],[Clt4]],Tableau6[[#This Row],[Clt6]])</f>
        <v>0</v>
      </c>
    </row>
    <row r="309" spans="1:16" x14ac:dyDescent="0.35">
      <c r="A309" s="91">
        <f t="shared" si="8"/>
        <v>245</v>
      </c>
      <c r="B309" s="37" t="s">
        <v>2373</v>
      </c>
      <c r="C309" s="37" t="s">
        <v>505</v>
      </c>
      <c r="D309" s="37" t="s">
        <v>2374</v>
      </c>
      <c r="E309" s="52" t="s">
        <v>702</v>
      </c>
      <c r="F309" s="52" t="s">
        <v>648</v>
      </c>
      <c r="G309" s="92" t="str">
        <f>IF(ISBLANK(Tableau6[[#This Row],[Points]]),"",RANK(Tableau6[[#This Row],[Points]],H:H))</f>
        <v/>
      </c>
      <c r="H309" s="37"/>
      <c r="I309" s="42"/>
      <c r="J309" s="88">
        <f>IF(ISBLANK(I309),,VLOOKUP(I309,Classement_points[],2,FALSE)*Paramètres!$M$4)</f>
        <v>0</v>
      </c>
      <c r="K309" s="41"/>
      <c r="L309" s="88">
        <f>IF(ISBLANK(K309),,VLOOKUP(K309,Classement_points[],2,FALSE)*Paramètres!$M$5)</f>
        <v>0</v>
      </c>
      <c r="M309" s="42"/>
      <c r="N309" s="88">
        <f>IF(ISBLANK(M309),,VLOOKUP(M309,Classement_points[],2,FALSE)*Paramètres!$M$6)</f>
        <v>0</v>
      </c>
      <c r="O309" s="89">
        <f t="shared" si="9"/>
        <v>0</v>
      </c>
      <c r="P309" s="90">
        <f>COUNTA(Tableau6[[#This Row],[Points]],Tableau6[[#This Row],[Clt2]],Tableau6[[#This Row],[Clt4]],Tableau6[[#This Row],[Clt6]])</f>
        <v>0</v>
      </c>
    </row>
    <row r="310" spans="1:16" x14ac:dyDescent="0.35">
      <c r="A310" s="91">
        <f t="shared" si="8"/>
        <v>245</v>
      </c>
      <c r="B310" s="37" t="s">
        <v>2379</v>
      </c>
      <c r="C310" s="37" t="s">
        <v>1835</v>
      </c>
      <c r="D310" s="37" t="s">
        <v>2380</v>
      </c>
      <c r="E310" s="52" t="s">
        <v>678</v>
      </c>
      <c r="F310" s="52" t="s">
        <v>648</v>
      </c>
      <c r="G310" s="92" t="str">
        <f>IF(ISBLANK(Tableau6[[#This Row],[Points]]),"",RANK(Tableau6[[#This Row],[Points]],H:H))</f>
        <v/>
      </c>
      <c r="H310" s="37"/>
      <c r="I310" s="42"/>
      <c r="J310" s="88">
        <f>IF(ISBLANK(I310),,VLOOKUP(I310,Classement_points[],2,FALSE)*Paramètres!$M$4)</f>
        <v>0</v>
      </c>
      <c r="K310" s="41"/>
      <c r="L310" s="88">
        <f>IF(ISBLANK(K310),,VLOOKUP(K310,Classement_points[],2,FALSE)*Paramètres!$M$5)</f>
        <v>0</v>
      </c>
      <c r="M310" s="42"/>
      <c r="N310" s="88">
        <f>IF(ISBLANK(M310),,VLOOKUP(M310,Classement_points[],2,FALSE)*Paramètres!$M$6)</f>
        <v>0</v>
      </c>
      <c r="O310" s="89">
        <f t="shared" si="9"/>
        <v>0</v>
      </c>
      <c r="P310" s="90">
        <f>COUNTA(Tableau6[[#This Row],[Points]],Tableau6[[#This Row],[Clt2]],Tableau6[[#This Row],[Clt4]],Tableau6[[#This Row],[Clt6]])</f>
        <v>0</v>
      </c>
    </row>
    <row r="311" spans="1:16" x14ac:dyDescent="0.35">
      <c r="A311" s="91">
        <f t="shared" si="8"/>
        <v>245</v>
      </c>
      <c r="B311" s="37" t="s">
        <v>2381</v>
      </c>
      <c r="C311" s="37" t="s">
        <v>2382</v>
      </c>
      <c r="D311" s="37" t="s">
        <v>2383</v>
      </c>
      <c r="E311" s="52" t="s">
        <v>709</v>
      </c>
      <c r="F311" s="52" t="s">
        <v>648</v>
      </c>
      <c r="G311" s="92" t="str">
        <f>IF(ISBLANK(Tableau6[[#This Row],[Points]]),"",RANK(Tableau6[[#This Row],[Points]],H:H))</f>
        <v/>
      </c>
      <c r="H311" s="37"/>
      <c r="I311" s="42"/>
      <c r="J311" s="88">
        <f>IF(ISBLANK(I311),,VLOOKUP(I311,Classement_points[],2,FALSE)*Paramètres!$M$4)</f>
        <v>0</v>
      </c>
      <c r="K311" s="41"/>
      <c r="L311" s="88">
        <f>IF(ISBLANK(K311),,VLOOKUP(K311,Classement_points[],2,FALSE)*Paramètres!$M$5)</f>
        <v>0</v>
      </c>
      <c r="M311" s="42"/>
      <c r="N311" s="88">
        <f>IF(ISBLANK(M311),,VLOOKUP(M311,Classement_points[],2,FALSE)*Paramètres!$M$6)</f>
        <v>0</v>
      </c>
      <c r="O311" s="89">
        <f t="shared" si="9"/>
        <v>0</v>
      </c>
      <c r="P311" s="90">
        <f>COUNTA(Tableau6[[#This Row],[Points]],Tableau6[[#This Row],[Clt2]],Tableau6[[#This Row],[Clt4]],Tableau6[[#This Row],[Clt6]])</f>
        <v>0</v>
      </c>
    </row>
    <row r="312" spans="1:16" x14ac:dyDescent="0.35">
      <c r="A312" s="91">
        <f t="shared" si="8"/>
        <v>245</v>
      </c>
      <c r="B312" s="37" t="s">
        <v>2384</v>
      </c>
      <c r="C312" s="37" t="s">
        <v>141</v>
      </c>
      <c r="D312" s="37" t="s">
        <v>2385</v>
      </c>
      <c r="E312" s="52" t="s">
        <v>708</v>
      </c>
      <c r="F312" s="52" t="s">
        <v>648</v>
      </c>
      <c r="G312" s="92" t="str">
        <f>IF(ISBLANK(Tableau6[[#This Row],[Points]]),"",RANK(Tableau6[[#This Row],[Points]],H:H))</f>
        <v/>
      </c>
      <c r="H312" s="37"/>
      <c r="I312" s="42"/>
      <c r="J312" s="88">
        <f>IF(ISBLANK(I312),,VLOOKUP(I312,Classement_points[],2,FALSE)*Paramètres!$M$4)</f>
        <v>0</v>
      </c>
      <c r="K312" s="41"/>
      <c r="L312" s="88">
        <f>IF(ISBLANK(K312),,VLOOKUP(K312,Classement_points[],2,FALSE)*Paramètres!$M$5)</f>
        <v>0</v>
      </c>
      <c r="M312" s="42"/>
      <c r="N312" s="88">
        <f>IF(ISBLANK(M312),,VLOOKUP(M312,Classement_points[],2,FALSE)*Paramètres!$M$6)</f>
        <v>0</v>
      </c>
      <c r="O312" s="89">
        <f t="shared" si="9"/>
        <v>0</v>
      </c>
      <c r="P312" s="90">
        <f>COUNTA(Tableau6[[#This Row],[Points]],Tableau6[[#This Row],[Clt2]],Tableau6[[#This Row],[Clt4]],Tableau6[[#This Row],[Clt6]])</f>
        <v>0</v>
      </c>
    </row>
    <row r="313" spans="1:16" x14ac:dyDescent="0.35">
      <c r="A313" s="91">
        <f t="shared" si="8"/>
        <v>245</v>
      </c>
      <c r="B313" s="37" t="s">
        <v>3587</v>
      </c>
      <c r="C313" s="37" t="s">
        <v>67</v>
      </c>
      <c r="D313" s="37" t="s">
        <v>3588</v>
      </c>
      <c r="E313" s="37" t="s">
        <v>2936</v>
      </c>
      <c r="F313" s="52" t="s">
        <v>2957</v>
      </c>
      <c r="G313" s="92" t="str">
        <f>IF(ISBLANK(Tableau6[[#This Row],[Points]]),"",RANK(Tableau6[[#This Row],[Points]],H:H))</f>
        <v/>
      </c>
      <c r="H313" s="37"/>
      <c r="I313" s="42"/>
      <c r="J313" s="88">
        <f>IF(ISBLANK(I313),,VLOOKUP(I313,Classement_points[],2,FALSE)*Paramètres!$M$4)</f>
        <v>0</v>
      </c>
      <c r="K313" s="41"/>
      <c r="L313" s="88">
        <f>IF(ISBLANK(K313),,VLOOKUP(K313,Classement_points[],2,FALSE)*Paramètres!$M$5)</f>
        <v>0</v>
      </c>
      <c r="M313" s="42"/>
      <c r="N313" s="88">
        <f>IF(ISBLANK(M313),,VLOOKUP(M313,Classement_points[],2,FALSE)*Paramètres!$M$6)</f>
        <v>0</v>
      </c>
      <c r="O313" s="89">
        <f t="shared" si="9"/>
        <v>0</v>
      </c>
      <c r="P313" s="90">
        <f>COUNTA(Tableau6[[#This Row],[Points]],Tableau6[[#This Row],[Clt2]],Tableau6[[#This Row],[Clt4]],Tableau6[[#This Row],[Clt6]])</f>
        <v>0</v>
      </c>
    </row>
    <row r="314" spans="1:16" x14ac:dyDescent="0.35">
      <c r="A314" s="91">
        <f t="shared" si="8"/>
        <v>245</v>
      </c>
      <c r="B314" s="37" t="s">
        <v>4672</v>
      </c>
      <c r="C314" s="37" t="s">
        <v>4673</v>
      </c>
      <c r="D314" s="37" t="s">
        <v>4674</v>
      </c>
      <c r="E314" s="37" t="s">
        <v>3971</v>
      </c>
      <c r="F314" s="52" t="s">
        <v>2956</v>
      </c>
      <c r="G314" s="92" t="str">
        <f>IF(ISBLANK(Tableau6[[#This Row],[Points]]),"",RANK(Tableau6[[#This Row],[Points]],H:H))</f>
        <v/>
      </c>
      <c r="H314" s="37"/>
      <c r="I314" s="42"/>
      <c r="J314" s="88">
        <f>IF(ISBLANK(I314),,VLOOKUP(I314,Classement_points[],2,FALSE)*Paramètres!$M$4)</f>
        <v>0</v>
      </c>
      <c r="K314" s="41"/>
      <c r="L314" s="88">
        <f>IF(ISBLANK(K314),,VLOOKUP(K314,Classement_points[],2,FALSE)*Paramètres!$M$5)</f>
        <v>0</v>
      </c>
      <c r="M314" s="42"/>
      <c r="N314" s="88">
        <f>IF(ISBLANK(M314),,VLOOKUP(M314,Classement_points[],2,FALSE)*Paramètres!$M$6)</f>
        <v>0</v>
      </c>
      <c r="O314" s="89">
        <f t="shared" si="9"/>
        <v>0</v>
      </c>
      <c r="P314" s="90">
        <f>COUNTA(Tableau6[[#This Row],[Points]],Tableau6[[#This Row],[Clt2]],Tableau6[[#This Row],[Clt4]],Tableau6[[#This Row],[Clt6]])</f>
        <v>0</v>
      </c>
    </row>
    <row r="315" spans="1:16" x14ac:dyDescent="0.35">
      <c r="A315" s="91">
        <f t="shared" si="8"/>
        <v>245</v>
      </c>
      <c r="B315" s="37" t="s">
        <v>4677</v>
      </c>
      <c r="C315" s="37" t="s">
        <v>88</v>
      </c>
      <c r="D315" s="37" t="s">
        <v>4678</v>
      </c>
      <c r="E315" s="37" t="s">
        <v>3971</v>
      </c>
      <c r="F315" s="52" t="s">
        <v>2956</v>
      </c>
      <c r="G315" s="92" t="str">
        <f>IF(ISBLANK(Tableau6[[#This Row],[Points]]),"",RANK(Tableau6[[#This Row],[Points]],H:H))</f>
        <v/>
      </c>
      <c r="H315" s="37"/>
      <c r="I315" s="42"/>
      <c r="J315" s="88">
        <f>IF(ISBLANK(I315),,VLOOKUP(I315,Classement_points[],2,FALSE)*Paramètres!$M$4)</f>
        <v>0</v>
      </c>
      <c r="K315" s="41"/>
      <c r="L315" s="88">
        <f>IF(ISBLANK(K315),,VLOOKUP(K315,Classement_points[],2,FALSE)*Paramètres!$M$5)</f>
        <v>0</v>
      </c>
      <c r="M315" s="42"/>
      <c r="N315" s="88">
        <f>IF(ISBLANK(M315),,VLOOKUP(M315,Classement_points[],2,FALSE)*Paramètres!$M$6)</f>
        <v>0</v>
      </c>
      <c r="O315" s="89">
        <f t="shared" si="9"/>
        <v>0</v>
      </c>
      <c r="P315" s="90">
        <f>COUNTA(Tableau6[[#This Row],[Points]],Tableau6[[#This Row],[Clt2]],Tableau6[[#This Row],[Clt4]],Tableau6[[#This Row],[Clt6]])</f>
        <v>0</v>
      </c>
    </row>
    <row r="316" spans="1:16" x14ac:dyDescent="0.35">
      <c r="A316" s="91">
        <f t="shared" si="8"/>
        <v>245</v>
      </c>
      <c r="B316" s="37" t="s">
        <v>2390</v>
      </c>
      <c r="C316" s="37" t="s">
        <v>248</v>
      </c>
      <c r="D316" s="37" t="s">
        <v>2391</v>
      </c>
      <c r="E316" s="52" t="s">
        <v>692</v>
      </c>
      <c r="F316" s="52" t="s">
        <v>648</v>
      </c>
      <c r="G316" s="92" t="str">
        <f>IF(ISBLANK(Tableau6[[#This Row],[Points]]),"",RANK(Tableau6[[#This Row],[Points]],H:H))</f>
        <v/>
      </c>
      <c r="H316" s="37"/>
      <c r="I316" s="42"/>
      <c r="J316" s="88">
        <f>IF(ISBLANK(I316),,VLOOKUP(I316,Classement_points[],2,FALSE)*Paramètres!$M$4)</f>
        <v>0</v>
      </c>
      <c r="K316" s="41"/>
      <c r="L316" s="88">
        <f>IF(ISBLANK(K316),,VLOOKUP(K316,Classement_points[],2,FALSE)*Paramètres!$M$5)</f>
        <v>0</v>
      </c>
      <c r="M316" s="42"/>
      <c r="N316" s="88">
        <f>IF(ISBLANK(M316),,VLOOKUP(M316,Classement_points[],2,FALSE)*Paramètres!$M$6)</f>
        <v>0</v>
      </c>
      <c r="O316" s="89">
        <f t="shared" si="9"/>
        <v>0</v>
      </c>
      <c r="P316" s="90">
        <f>COUNTA(Tableau6[[#This Row],[Points]],Tableau6[[#This Row],[Clt2]],Tableau6[[#This Row],[Clt4]],Tableau6[[#This Row],[Clt6]])</f>
        <v>0</v>
      </c>
    </row>
    <row r="317" spans="1:16" x14ac:dyDescent="0.35">
      <c r="A317" s="91">
        <f t="shared" si="8"/>
        <v>245</v>
      </c>
      <c r="B317" s="37" t="s">
        <v>4679</v>
      </c>
      <c r="C317" s="37" t="s">
        <v>4680</v>
      </c>
      <c r="D317" s="37" t="s">
        <v>4681</v>
      </c>
      <c r="E317" s="37" t="s">
        <v>4578</v>
      </c>
      <c r="F317" s="52" t="s">
        <v>2956</v>
      </c>
      <c r="G317" s="92" t="str">
        <f>IF(ISBLANK(Tableau6[[#This Row],[Points]]),"",RANK(Tableau6[[#This Row],[Points]],H:H))</f>
        <v/>
      </c>
      <c r="H317" s="37"/>
      <c r="I317" s="42"/>
      <c r="J317" s="88">
        <f>IF(ISBLANK(I317),,VLOOKUP(I317,Classement_points[],2,FALSE)*Paramètres!$M$4)</f>
        <v>0</v>
      </c>
      <c r="K317" s="41"/>
      <c r="L317" s="88">
        <f>IF(ISBLANK(K317),,VLOOKUP(K317,Classement_points[],2,FALSE)*Paramètres!$M$5)</f>
        <v>0</v>
      </c>
      <c r="M317" s="42"/>
      <c r="N317" s="88">
        <f>IF(ISBLANK(M317),,VLOOKUP(M317,Classement_points[],2,FALSE)*Paramètres!$M$6)</f>
        <v>0</v>
      </c>
      <c r="O317" s="89">
        <f t="shared" si="9"/>
        <v>0</v>
      </c>
      <c r="P317" s="90">
        <f>COUNTA(Tableau6[[#This Row],[Points]],Tableau6[[#This Row],[Clt2]],Tableau6[[#This Row],[Clt4]],Tableau6[[#This Row],[Clt6]])</f>
        <v>0</v>
      </c>
    </row>
    <row r="318" spans="1:16" x14ac:dyDescent="0.35">
      <c r="A318" s="91">
        <f t="shared" si="8"/>
        <v>245</v>
      </c>
      <c r="B318" s="37" t="s">
        <v>4688</v>
      </c>
      <c r="C318" s="37" t="s">
        <v>67</v>
      </c>
      <c r="D318" s="37" t="s">
        <v>4211</v>
      </c>
      <c r="E318" s="37" t="s">
        <v>4103</v>
      </c>
      <c r="F318" s="52" t="s">
        <v>2956</v>
      </c>
      <c r="G318" s="92" t="str">
        <f>IF(ISBLANK(Tableau6[[#This Row],[Points]]),"",RANK(Tableau6[[#This Row],[Points]],H:H))</f>
        <v/>
      </c>
      <c r="H318" s="37"/>
      <c r="I318" s="42"/>
      <c r="J318" s="88">
        <f>IF(ISBLANK(I318),,VLOOKUP(I318,Classement_points[],2,FALSE)*Paramètres!$M$4)</f>
        <v>0</v>
      </c>
      <c r="K318" s="41">
        <v>0</v>
      </c>
      <c r="L318" s="88">
        <f>IF(ISBLANK(K318),,VLOOKUP(K318,Classement_points[],2,FALSE)*Paramètres!$M$5)</f>
        <v>0</v>
      </c>
      <c r="M318" s="42"/>
      <c r="N318" s="88">
        <f>IF(ISBLANK(M318),,VLOOKUP(M318,Classement_points[],2,FALSE)*Paramètres!$M$6)</f>
        <v>0</v>
      </c>
      <c r="O318" s="89">
        <f t="shared" si="9"/>
        <v>0</v>
      </c>
      <c r="P318" s="90">
        <f>COUNTA(Tableau6[[#This Row],[Points]],Tableau6[[#This Row],[Clt2]],Tableau6[[#This Row],[Clt4]],Tableau6[[#This Row],[Clt6]])</f>
        <v>1</v>
      </c>
    </row>
    <row r="319" spans="1:16" x14ac:dyDescent="0.35">
      <c r="A319" s="91">
        <f t="shared" si="8"/>
        <v>245</v>
      </c>
      <c r="B319" s="37" t="s">
        <v>4687</v>
      </c>
      <c r="C319" s="37" t="s">
        <v>272</v>
      </c>
      <c r="D319" s="37" t="s">
        <v>4211</v>
      </c>
      <c r="E319" s="37" t="s">
        <v>4578</v>
      </c>
      <c r="F319" s="52" t="s">
        <v>2956</v>
      </c>
      <c r="G319" s="92" t="str">
        <f>IF(ISBLANK(Tableau6[[#This Row],[Points]]),"",RANK(Tableau6[[#This Row],[Points]],H:H))</f>
        <v/>
      </c>
      <c r="H319" s="37"/>
      <c r="I319" s="42"/>
      <c r="J319" s="88">
        <f>IF(ISBLANK(I319),,VLOOKUP(I319,Classement_points[],2,FALSE)*Paramètres!$M$4)</f>
        <v>0</v>
      </c>
      <c r="K319" s="41"/>
      <c r="L319" s="88">
        <f>IF(ISBLANK(K319),,VLOOKUP(K319,Classement_points[],2,FALSE)*Paramètres!$M$5)</f>
        <v>0</v>
      </c>
      <c r="M319" s="42"/>
      <c r="N319" s="88">
        <f>IF(ISBLANK(M319),,VLOOKUP(M319,Classement_points[],2,FALSE)*Paramètres!$M$6)</f>
        <v>0</v>
      </c>
      <c r="O319" s="89">
        <f t="shared" si="9"/>
        <v>0</v>
      </c>
      <c r="P319" s="90">
        <f>COUNTA(Tableau6[[#This Row],[Points]],Tableau6[[#This Row],[Clt2]],Tableau6[[#This Row],[Clt4]],Tableau6[[#This Row],[Clt6]])</f>
        <v>0</v>
      </c>
    </row>
    <row r="320" spans="1:16" x14ac:dyDescent="0.35">
      <c r="A320" s="91">
        <f t="shared" si="8"/>
        <v>245</v>
      </c>
      <c r="B320" s="37" t="s">
        <v>4689</v>
      </c>
      <c r="C320" s="37" t="s">
        <v>88</v>
      </c>
      <c r="D320" s="37" t="s">
        <v>4690</v>
      </c>
      <c r="E320" s="37" t="s">
        <v>4020</v>
      </c>
      <c r="F320" s="52" t="s">
        <v>2956</v>
      </c>
      <c r="G320" s="92" t="str">
        <f>IF(ISBLANK(Tableau6[[#This Row],[Points]]),"",RANK(Tableau6[[#This Row],[Points]],H:H))</f>
        <v/>
      </c>
      <c r="H320" s="37"/>
      <c r="I320" s="42"/>
      <c r="J320" s="88">
        <f>IF(ISBLANK(I320),,VLOOKUP(I320,Classement_points[],2,FALSE)*Paramètres!$M$4)</f>
        <v>0</v>
      </c>
      <c r="K320" s="41"/>
      <c r="L320" s="88">
        <f>IF(ISBLANK(K320),,VLOOKUP(K320,Classement_points[],2,FALSE)*Paramètres!$M$5)</f>
        <v>0</v>
      </c>
      <c r="M320" s="42"/>
      <c r="N320" s="88">
        <f>IF(ISBLANK(M320),,VLOOKUP(M320,Classement_points[],2,FALSE)*Paramètres!$M$6)</f>
        <v>0</v>
      </c>
      <c r="O320" s="89">
        <f t="shared" si="9"/>
        <v>0</v>
      </c>
      <c r="P320" s="90">
        <f>COUNTA(Tableau6[[#This Row],[Points]],Tableau6[[#This Row],[Clt2]],Tableau6[[#This Row],[Clt4]],Tableau6[[#This Row],[Clt6]])</f>
        <v>0</v>
      </c>
    </row>
    <row r="321" spans="1:16" x14ac:dyDescent="0.35">
      <c r="A321" s="91">
        <f t="shared" si="8"/>
        <v>245</v>
      </c>
      <c r="B321" s="37" t="s">
        <v>3614</v>
      </c>
      <c r="C321" s="37" t="s">
        <v>3615</v>
      </c>
      <c r="D321" s="37" t="s">
        <v>3616</v>
      </c>
      <c r="E321" s="37" t="s">
        <v>2926</v>
      </c>
      <c r="F321" s="52" t="s">
        <v>2957</v>
      </c>
      <c r="G321" s="92" t="str">
        <f>IF(ISBLANK(Tableau6[[#This Row],[Points]]),"",RANK(Tableau6[[#This Row],[Points]],H:H))</f>
        <v/>
      </c>
      <c r="H321" s="37"/>
      <c r="I321" s="42"/>
      <c r="J321" s="88">
        <f>IF(ISBLANK(I321),,VLOOKUP(I321,Classement_points[],2,FALSE)*Paramètres!$M$4)</f>
        <v>0</v>
      </c>
      <c r="K321" s="41"/>
      <c r="L321" s="88">
        <f>IF(ISBLANK(K321),,VLOOKUP(K321,Classement_points[],2,FALSE)*Paramètres!$M$5)</f>
        <v>0</v>
      </c>
      <c r="M321" s="42"/>
      <c r="N321" s="88">
        <f>IF(ISBLANK(M321),,VLOOKUP(M321,Classement_points[],2,FALSE)*Paramètres!$M$6)</f>
        <v>0</v>
      </c>
      <c r="O321" s="89">
        <f t="shared" si="9"/>
        <v>0</v>
      </c>
      <c r="P321" s="90">
        <f>COUNTA(Tableau6[[#This Row],[Points]],Tableau6[[#This Row],[Clt2]],Tableau6[[#This Row],[Clt4]],Tableau6[[#This Row],[Clt6]])</f>
        <v>0</v>
      </c>
    </row>
    <row r="322" spans="1:16" x14ac:dyDescent="0.35">
      <c r="A322" s="91">
        <f t="shared" si="8"/>
        <v>245</v>
      </c>
      <c r="B322" s="37" t="s">
        <v>2392</v>
      </c>
      <c r="C322" s="37" t="s">
        <v>2393</v>
      </c>
      <c r="D322" s="37" t="s">
        <v>2394</v>
      </c>
      <c r="E322" s="52" t="s">
        <v>694</v>
      </c>
      <c r="F322" s="52" t="s">
        <v>648</v>
      </c>
      <c r="G322" s="92" t="str">
        <f>IF(ISBLANK(Tableau6[[#This Row],[Points]]),"",RANK(Tableau6[[#This Row],[Points]],H:H))</f>
        <v/>
      </c>
      <c r="H322" s="37"/>
      <c r="I322" s="42"/>
      <c r="J322" s="88">
        <f>IF(ISBLANK(I322),,VLOOKUP(I322,Classement_points[],2,FALSE)*Paramètres!$M$4)</f>
        <v>0</v>
      </c>
      <c r="K322" s="41"/>
      <c r="L322" s="88">
        <f>IF(ISBLANK(K322),,VLOOKUP(K322,Classement_points[],2,FALSE)*Paramètres!$M$5)</f>
        <v>0</v>
      </c>
      <c r="M322" s="42"/>
      <c r="N322" s="88">
        <f>IF(ISBLANK(M322),,VLOOKUP(M322,Classement_points[],2,FALSE)*Paramètres!$M$6)</f>
        <v>0</v>
      </c>
      <c r="O322" s="89">
        <f t="shared" si="9"/>
        <v>0</v>
      </c>
      <c r="P322" s="90">
        <f>COUNTA(Tableau6[[#This Row],[Points]],Tableau6[[#This Row],[Clt2]],Tableau6[[#This Row],[Clt4]],Tableau6[[#This Row],[Clt6]])</f>
        <v>0</v>
      </c>
    </row>
    <row r="323" spans="1:16" x14ac:dyDescent="0.35">
      <c r="A323" s="91">
        <f t="shared" si="8"/>
        <v>245</v>
      </c>
      <c r="B323" s="37" t="s">
        <v>4704</v>
      </c>
      <c r="C323" s="37" t="s">
        <v>4705</v>
      </c>
      <c r="D323" s="37" t="s">
        <v>4706</v>
      </c>
      <c r="E323" s="37" t="s">
        <v>3992</v>
      </c>
      <c r="F323" s="52" t="s">
        <v>2956</v>
      </c>
      <c r="G323" s="92" t="str">
        <f>IF(ISBLANK(Tableau6[[#This Row],[Points]]),"",RANK(Tableau6[[#This Row],[Points]],H:H))</f>
        <v/>
      </c>
      <c r="H323" s="37"/>
      <c r="I323" s="42"/>
      <c r="J323" s="88">
        <f>IF(ISBLANK(I323),,VLOOKUP(I323,Classement_points[],2,FALSE)*Paramètres!$M$4)</f>
        <v>0</v>
      </c>
      <c r="K323" s="41"/>
      <c r="L323" s="88">
        <f>IF(ISBLANK(K323),,VLOOKUP(K323,Classement_points[],2,FALSE)*Paramètres!$M$5)</f>
        <v>0</v>
      </c>
      <c r="M323" s="42"/>
      <c r="N323" s="88">
        <f>IF(ISBLANK(M323),,VLOOKUP(M323,Classement_points[],2,FALSE)*Paramètres!$M$6)</f>
        <v>0</v>
      </c>
      <c r="O323" s="89">
        <f t="shared" si="9"/>
        <v>0</v>
      </c>
      <c r="P323" s="90">
        <f>COUNTA(Tableau6[[#This Row],[Points]],Tableau6[[#This Row],[Clt2]],Tableau6[[#This Row],[Clt4]],Tableau6[[#This Row],[Clt6]])</f>
        <v>0</v>
      </c>
    </row>
    <row r="324" spans="1:16" x14ac:dyDescent="0.35">
      <c r="A324" s="91">
        <f t="shared" si="8"/>
        <v>245</v>
      </c>
      <c r="B324" s="37" t="s">
        <v>2399</v>
      </c>
      <c r="C324" s="37" t="s">
        <v>27</v>
      </c>
      <c r="D324" s="37" t="s">
        <v>2400</v>
      </c>
      <c r="E324" s="52" t="s">
        <v>679</v>
      </c>
      <c r="F324" s="52" t="s">
        <v>648</v>
      </c>
      <c r="G324" s="92" t="str">
        <f>IF(ISBLANK(Tableau6[[#This Row],[Points]]),"",RANK(Tableau6[[#This Row],[Points]],H:H))</f>
        <v/>
      </c>
      <c r="H324" s="37"/>
      <c r="I324" s="42"/>
      <c r="J324" s="88">
        <f>IF(ISBLANK(I324),,VLOOKUP(I324,Classement_points[],2,FALSE)*Paramètres!$M$4)</f>
        <v>0</v>
      </c>
      <c r="K324" s="41"/>
      <c r="L324" s="88">
        <f>IF(ISBLANK(K324),,VLOOKUP(K324,Classement_points[],2,FALSE)*Paramètres!$M$5)</f>
        <v>0</v>
      </c>
      <c r="M324" s="42"/>
      <c r="N324" s="88">
        <f>IF(ISBLANK(M324),,VLOOKUP(M324,Classement_points[],2,FALSE)*Paramètres!$M$6)</f>
        <v>0</v>
      </c>
      <c r="O324" s="89">
        <f t="shared" si="9"/>
        <v>0</v>
      </c>
      <c r="P324" s="90">
        <f>COUNTA(Tableau6[[#This Row],[Points]],Tableau6[[#This Row],[Clt2]],Tableau6[[#This Row],[Clt4]],Tableau6[[#This Row],[Clt6]])</f>
        <v>0</v>
      </c>
    </row>
    <row r="325" spans="1:16" x14ac:dyDescent="0.35">
      <c r="A325" s="91">
        <f t="shared" ref="A325:A372" si="10">RANK(O325,O:O)</f>
        <v>245</v>
      </c>
      <c r="B325" s="37" t="s">
        <v>2401</v>
      </c>
      <c r="C325" s="37" t="s">
        <v>1784</v>
      </c>
      <c r="D325" s="37" t="s">
        <v>2402</v>
      </c>
      <c r="E325" s="52" t="s">
        <v>647</v>
      </c>
      <c r="F325" s="52" t="s">
        <v>648</v>
      </c>
      <c r="G325" s="92" t="str">
        <f>IF(ISBLANK(Tableau6[[#This Row],[Points]]),"",RANK(Tableau6[[#This Row],[Points]],H:H))</f>
        <v/>
      </c>
      <c r="H325" s="37"/>
      <c r="I325" s="42"/>
      <c r="J325" s="88">
        <f>IF(ISBLANK(I325),,VLOOKUP(I325,Classement_points[],2,FALSE)*Paramètres!$M$4)</f>
        <v>0</v>
      </c>
      <c r="K325" s="41"/>
      <c r="L325" s="88">
        <f>IF(ISBLANK(K325),,VLOOKUP(K325,Classement_points[],2,FALSE)*Paramètres!$M$5)</f>
        <v>0</v>
      </c>
      <c r="M325" s="42"/>
      <c r="N325" s="88">
        <f>IF(ISBLANK(M325),,VLOOKUP(M325,Classement_points[],2,FALSE)*Paramètres!$M$6)</f>
        <v>0</v>
      </c>
      <c r="O325" s="89">
        <f t="shared" ref="O325:O388" si="11">H325+J325+L325+N325</f>
        <v>0</v>
      </c>
      <c r="P325" s="90">
        <f>COUNTA(Tableau6[[#This Row],[Points]],Tableau6[[#This Row],[Clt2]],Tableau6[[#This Row],[Clt4]],Tableau6[[#This Row],[Clt6]])</f>
        <v>0</v>
      </c>
    </row>
    <row r="326" spans="1:16" x14ac:dyDescent="0.35">
      <c r="A326" s="91">
        <f t="shared" si="10"/>
        <v>245</v>
      </c>
      <c r="B326" s="37" t="s">
        <v>3602</v>
      </c>
      <c r="C326" s="37" t="s">
        <v>3603</v>
      </c>
      <c r="D326" s="37" t="s">
        <v>3604</v>
      </c>
      <c r="E326" s="37" t="s">
        <v>2928</v>
      </c>
      <c r="F326" s="52" t="s">
        <v>2957</v>
      </c>
      <c r="G326" s="92" t="str">
        <f>IF(ISBLANK(Tableau6[[#This Row],[Points]]),"",RANK(Tableau6[[#This Row],[Points]],H:H))</f>
        <v/>
      </c>
      <c r="H326" s="37"/>
      <c r="I326" s="42"/>
      <c r="J326" s="88">
        <f>IF(ISBLANK(I326),,VLOOKUP(I326,Classement_points[],2,FALSE)*Paramètres!$M$4)</f>
        <v>0</v>
      </c>
      <c r="K326" s="41"/>
      <c r="L326" s="88">
        <f>IF(ISBLANK(K326),,VLOOKUP(K326,Classement_points[],2,FALSE)*Paramètres!$M$5)</f>
        <v>0</v>
      </c>
      <c r="M326" s="42"/>
      <c r="N326" s="88">
        <f>IF(ISBLANK(M326),,VLOOKUP(M326,Classement_points[],2,FALSE)*Paramètres!$M$6)</f>
        <v>0</v>
      </c>
      <c r="O326" s="89">
        <f t="shared" si="11"/>
        <v>0</v>
      </c>
      <c r="P326" s="90">
        <f>COUNTA(Tableau6[[#This Row],[Points]],Tableau6[[#This Row],[Clt2]],Tableau6[[#This Row],[Clt4]],Tableau6[[#This Row],[Clt6]])</f>
        <v>0</v>
      </c>
    </row>
    <row r="327" spans="1:16" x14ac:dyDescent="0.35">
      <c r="A327" s="91">
        <f t="shared" si="10"/>
        <v>245</v>
      </c>
      <c r="B327" s="37" t="s">
        <v>2406</v>
      </c>
      <c r="C327" s="37" t="s">
        <v>857</v>
      </c>
      <c r="D327" s="37" t="s">
        <v>1505</v>
      </c>
      <c r="E327" s="52" t="s">
        <v>685</v>
      </c>
      <c r="F327" s="52" t="s">
        <v>648</v>
      </c>
      <c r="G327" s="92" t="str">
        <f>IF(ISBLANK(Tableau6[[#This Row],[Points]]),"",RANK(Tableau6[[#This Row],[Points]],H:H))</f>
        <v/>
      </c>
      <c r="H327" s="37"/>
      <c r="I327" s="42"/>
      <c r="J327" s="88">
        <f>IF(ISBLANK(I327),,VLOOKUP(I327,Classement_points[],2,FALSE)*Paramètres!$M$4)</f>
        <v>0</v>
      </c>
      <c r="K327" s="41"/>
      <c r="L327" s="88">
        <f>IF(ISBLANK(K327),,VLOOKUP(K327,Classement_points[],2,FALSE)*Paramètres!$M$5)</f>
        <v>0</v>
      </c>
      <c r="M327" s="42"/>
      <c r="N327" s="88">
        <f>IF(ISBLANK(M327),,VLOOKUP(M327,Classement_points[],2,FALSE)*Paramètres!$M$6)</f>
        <v>0</v>
      </c>
      <c r="O327" s="89">
        <f t="shared" si="11"/>
        <v>0</v>
      </c>
      <c r="P327" s="90">
        <f>COUNTA(Tableau6[[#This Row],[Points]],Tableau6[[#This Row],[Clt2]],Tableau6[[#This Row],[Clt4]],Tableau6[[#This Row],[Clt6]])</f>
        <v>0</v>
      </c>
    </row>
    <row r="328" spans="1:16" x14ac:dyDescent="0.35">
      <c r="A328" s="91">
        <f t="shared" si="10"/>
        <v>245</v>
      </c>
      <c r="B328" s="37" t="s">
        <v>2407</v>
      </c>
      <c r="C328" s="37" t="s">
        <v>58</v>
      </c>
      <c r="D328" s="37" t="s">
        <v>2408</v>
      </c>
      <c r="E328" s="52" t="s">
        <v>692</v>
      </c>
      <c r="F328" s="52" t="s">
        <v>648</v>
      </c>
      <c r="G328" s="92" t="str">
        <f>IF(ISBLANK(Tableau6[[#This Row],[Points]]),"",RANK(Tableau6[[#This Row],[Points]],H:H))</f>
        <v/>
      </c>
      <c r="H328" s="37"/>
      <c r="I328" s="42"/>
      <c r="J328" s="88">
        <f>IF(ISBLANK(I328),,VLOOKUP(I328,Classement_points[],2,FALSE)*Paramètres!$M$4)</f>
        <v>0</v>
      </c>
      <c r="K328" s="41"/>
      <c r="L328" s="88">
        <f>IF(ISBLANK(K328),,VLOOKUP(K328,Classement_points[],2,FALSE)*Paramètres!$M$5)</f>
        <v>0</v>
      </c>
      <c r="M328" s="42"/>
      <c r="N328" s="88">
        <f>IF(ISBLANK(M328),,VLOOKUP(M328,Classement_points[],2,FALSE)*Paramètres!$M$6)</f>
        <v>0</v>
      </c>
      <c r="O328" s="89">
        <f t="shared" si="11"/>
        <v>0</v>
      </c>
      <c r="P328" s="90">
        <f>COUNTA(Tableau6[[#This Row],[Points]],Tableau6[[#This Row],[Clt2]],Tableau6[[#This Row],[Clt4]],Tableau6[[#This Row],[Clt6]])</f>
        <v>0</v>
      </c>
    </row>
    <row r="329" spans="1:16" x14ac:dyDescent="0.35">
      <c r="A329" s="91">
        <f t="shared" si="10"/>
        <v>245</v>
      </c>
      <c r="B329" s="37" t="s">
        <v>4713</v>
      </c>
      <c r="C329" s="37" t="s">
        <v>1175</v>
      </c>
      <c r="D329" s="37" t="s">
        <v>4714</v>
      </c>
      <c r="E329" s="37" t="s">
        <v>3939</v>
      </c>
      <c r="F329" s="52" t="s">
        <v>2956</v>
      </c>
      <c r="G329" s="92" t="str">
        <f>IF(ISBLANK(Tableau6[[#This Row],[Points]]),"",RANK(Tableau6[[#This Row],[Points]],H:H))</f>
        <v/>
      </c>
      <c r="H329" s="37"/>
      <c r="I329" s="42"/>
      <c r="J329" s="88">
        <f>IF(ISBLANK(I329),,VLOOKUP(I329,Classement_points[],2,FALSE)*Paramètres!$M$4)</f>
        <v>0</v>
      </c>
      <c r="K329" s="41"/>
      <c r="L329" s="88">
        <f>IF(ISBLANK(K329),,VLOOKUP(K329,Classement_points[],2,FALSE)*Paramètres!$M$5)</f>
        <v>0</v>
      </c>
      <c r="M329" s="42"/>
      <c r="N329" s="88">
        <f>IF(ISBLANK(M329),,VLOOKUP(M329,Classement_points[],2,FALSE)*Paramètres!$M$6)</f>
        <v>0</v>
      </c>
      <c r="O329" s="89">
        <f t="shared" si="11"/>
        <v>0</v>
      </c>
      <c r="P329" s="90">
        <f>COUNTA(Tableau6[[#This Row],[Points]],Tableau6[[#This Row],[Clt2]],Tableau6[[#This Row],[Clt4]],Tableau6[[#This Row],[Clt6]])</f>
        <v>0</v>
      </c>
    </row>
    <row r="330" spans="1:16" x14ac:dyDescent="0.35">
      <c r="A330" s="91">
        <f t="shared" si="10"/>
        <v>245</v>
      </c>
      <c r="B330" s="37" t="s">
        <v>4715</v>
      </c>
      <c r="C330" s="37" t="s">
        <v>123</v>
      </c>
      <c r="D330" s="37" t="s">
        <v>3375</v>
      </c>
      <c r="E330" s="37" t="s">
        <v>3963</v>
      </c>
      <c r="F330" s="52" t="s">
        <v>2956</v>
      </c>
      <c r="G330" s="92" t="str">
        <f>IF(ISBLANK(Tableau6[[#This Row],[Points]]),"",RANK(Tableau6[[#This Row],[Points]],H:H))</f>
        <v/>
      </c>
      <c r="H330" s="37"/>
      <c r="I330" s="42"/>
      <c r="J330" s="88">
        <f>IF(ISBLANK(I330),,VLOOKUP(I330,Classement_points[],2,FALSE)*Paramètres!$M$4)</f>
        <v>0</v>
      </c>
      <c r="K330" s="41"/>
      <c r="L330" s="88">
        <f>IF(ISBLANK(K330),,VLOOKUP(K330,Classement_points[],2,FALSE)*Paramètres!$M$5)</f>
        <v>0</v>
      </c>
      <c r="M330" s="42"/>
      <c r="N330" s="88">
        <f>IF(ISBLANK(M330),,VLOOKUP(M330,Classement_points[],2,FALSE)*Paramètres!$M$6)</f>
        <v>0</v>
      </c>
      <c r="O330" s="89">
        <f t="shared" si="11"/>
        <v>0</v>
      </c>
      <c r="P330" s="90">
        <f>COUNTA(Tableau6[[#This Row],[Points]],Tableau6[[#This Row],[Clt2]],Tableau6[[#This Row],[Clt4]],Tableau6[[#This Row],[Clt6]])</f>
        <v>0</v>
      </c>
    </row>
    <row r="331" spans="1:16" x14ac:dyDescent="0.35">
      <c r="A331" s="91">
        <f t="shared" si="10"/>
        <v>245</v>
      </c>
      <c r="B331" s="37" t="s">
        <v>4716</v>
      </c>
      <c r="C331" s="37" t="s">
        <v>837</v>
      </c>
      <c r="D331" s="37" t="s">
        <v>4717</v>
      </c>
      <c r="E331" s="37" t="s">
        <v>3936</v>
      </c>
      <c r="F331" s="52" t="s">
        <v>2956</v>
      </c>
      <c r="G331" s="92" t="str">
        <f>IF(ISBLANK(Tableau6[[#This Row],[Points]]),"",RANK(Tableau6[[#This Row],[Points]],H:H))</f>
        <v/>
      </c>
      <c r="H331" s="37"/>
      <c r="I331" s="42"/>
      <c r="J331" s="88">
        <f>IF(ISBLANK(I331),,VLOOKUP(I331,Classement_points[],2,FALSE)*Paramètres!$M$4)</f>
        <v>0</v>
      </c>
      <c r="K331" s="41"/>
      <c r="L331" s="88">
        <f>IF(ISBLANK(K331),,VLOOKUP(K331,Classement_points[],2,FALSE)*Paramètres!$M$5)</f>
        <v>0</v>
      </c>
      <c r="M331" s="42"/>
      <c r="N331" s="88">
        <f>IF(ISBLANK(M331),,VLOOKUP(M331,Classement_points[],2,FALSE)*Paramètres!$M$6)</f>
        <v>0</v>
      </c>
      <c r="O331" s="89">
        <f t="shared" si="11"/>
        <v>0</v>
      </c>
      <c r="P331" s="90">
        <f>COUNTA(Tableau6[[#This Row],[Points]],Tableau6[[#This Row],[Clt2]],Tableau6[[#This Row],[Clt4]],Tableau6[[#This Row],[Clt6]])</f>
        <v>0</v>
      </c>
    </row>
    <row r="332" spans="1:16" x14ac:dyDescent="0.35">
      <c r="A332" s="91">
        <f t="shared" si="10"/>
        <v>245</v>
      </c>
      <c r="B332" s="37" t="s">
        <v>3668</v>
      </c>
      <c r="C332" s="37" t="s">
        <v>55</v>
      </c>
      <c r="D332" s="37" t="s">
        <v>3669</v>
      </c>
      <c r="E332" s="37" t="s">
        <v>2925</v>
      </c>
      <c r="F332" s="52" t="s">
        <v>2957</v>
      </c>
      <c r="G332" s="92" t="str">
        <f>IF(ISBLANK(Tableau6[[#This Row],[Points]]),"",RANK(Tableau6[[#This Row],[Points]],H:H))</f>
        <v/>
      </c>
      <c r="H332" s="37"/>
      <c r="I332" s="42"/>
      <c r="J332" s="88">
        <f>IF(ISBLANK(I332),,VLOOKUP(I332,Classement_points[],2,FALSE)*Paramètres!$M$4)</f>
        <v>0</v>
      </c>
      <c r="K332" s="41"/>
      <c r="L332" s="88">
        <f>IF(ISBLANK(K332),,VLOOKUP(K332,Classement_points[],2,FALSE)*Paramètres!$M$5)</f>
        <v>0</v>
      </c>
      <c r="M332" s="42"/>
      <c r="N332" s="88">
        <f>IF(ISBLANK(M332),,VLOOKUP(M332,Classement_points[],2,FALSE)*Paramètres!$M$6)</f>
        <v>0</v>
      </c>
      <c r="O332" s="89">
        <f t="shared" si="11"/>
        <v>0</v>
      </c>
      <c r="P332" s="90">
        <f>COUNTA(Tableau6[[#This Row],[Points]],Tableau6[[#This Row],[Clt2]],Tableau6[[#This Row],[Clt4]],Tableau6[[#This Row],[Clt6]])</f>
        <v>0</v>
      </c>
    </row>
    <row r="333" spans="1:16" x14ac:dyDescent="0.35">
      <c r="A333" s="91">
        <f t="shared" si="10"/>
        <v>245</v>
      </c>
      <c r="B333" s="37" t="s">
        <v>3605</v>
      </c>
      <c r="C333" s="37" t="s">
        <v>1175</v>
      </c>
      <c r="D333" s="37" t="s">
        <v>3606</v>
      </c>
      <c r="E333" s="37" t="s">
        <v>2925</v>
      </c>
      <c r="F333" s="52" t="s">
        <v>2957</v>
      </c>
      <c r="G333" s="92" t="str">
        <f>IF(ISBLANK(Tableau6[[#This Row],[Points]]),"",RANK(Tableau6[[#This Row],[Points]],H:H))</f>
        <v/>
      </c>
      <c r="H333" s="37"/>
      <c r="I333" s="42"/>
      <c r="J333" s="88">
        <f>IF(ISBLANK(I333),,VLOOKUP(I333,Classement_points[],2,FALSE)*Paramètres!$M$4)</f>
        <v>0</v>
      </c>
      <c r="K333" s="41"/>
      <c r="L333" s="88">
        <f>IF(ISBLANK(K333),,VLOOKUP(K333,Classement_points[],2,FALSE)*Paramètres!$M$5)</f>
        <v>0</v>
      </c>
      <c r="M333" s="42"/>
      <c r="N333" s="88">
        <f>IF(ISBLANK(M333),,VLOOKUP(M333,Classement_points[],2,FALSE)*Paramètres!$M$6)</f>
        <v>0</v>
      </c>
      <c r="O333" s="89">
        <f t="shared" si="11"/>
        <v>0</v>
      </c>
      <c r="P333" s="90">
        <f>COUNTA(Tableau6[[#This Row],[Points]],Tableau6[[#This Row],[Clt2]],Tableau6[[#This Row],[Clt4]],Tableau6[[#This Row],[Clt6]])</f>
        <v>0</v>
      </c>
    </row>
    <row r="334" spans="1:16" x14ac:dyDescent="0.35">
      <c r="A334" s="91">
        <f t="shared" si="10"/>
        <v>245</v>
      </c>
      <c r="B334" s="37" t="s">
        <v>2411</v>
      </c>
      <c r="C334" s="37" t="s">
        <v>1500</v>
      </c>
      <c r="D334" s="37" t="s">
        <v>2412</v>
      </c>
      <c r="E334" s="52" t="s">
        <v>691</v>
      </c>
      <c r="F334" s="52" t="s">
        <v>648</v>
      </c>
      <c r="G334" s="92" t="str">
        <f>IF(ISBLANK(Tableau6[[#This Row],[Points]]),"",RANK(Tableau6[[#This Row],[Points]],H:H))</f>
        <v/>
      </c>
      <c r="H334" s="37"/>
      <c r="I334" s="42"/>
      <c r="J334" s="88">
        <f>IF(ISBLANK(I334),,VLOOKUP(I334,Classement_points[],2,FALSE)*Paramètres!$M$4)</f>
        <v>0</v>
      </c>
      <c r="K334" s="41"/>
      <c r="L334" s="88">
        <f>IF(ISBLANK(K334),,VLOOKUP(K334,Classement_points[],2,FALSE)*Paramètres!$M$5)</f>
        <v>0</v>
      </c>
      <c r="M334" s="42"/>
      <c r="N334" s="88">
        <f>IF(ISBLANK(M334),,VLOOKUP(M334,Classement_points[],2,FALSE)*Paramètres!$M$6)</f>
        <v>0</v>
      </c>
      <c r="O334" s="89">
        <f t="shared" si="11"/>
        <v>0</v>
      </c>
      <c r="P334" s="90">
        <f>COUNTA(Tableau6[[#This Row],[Points]],Tableau6[[#This Row],[Clt2]],Tableau6[[#This Row],[Clt4]],Tableau6[[#This Row],[Clt6]])</f>
        <v>0</v>
      </c>
    </row>
    <row r="335" spans="1:16" x14ac:dyDescent="0.35">
      <c r="A335" s="91">
        <f t="shared" si="10"/>
        <v>245</v>
      </c>
      <c r="B335" s="37" t="s">
        <v>3657</v>
      </c>
      <c r="C335" s="37" t="s">
        <v>54</v>
      </c>
      <c r="D335" s="37" t="s">
        <v>2662</v>
      </c>
      <c r="E335" s="37" t="s">
        <v>2925</v>
      </c>
      <c r="F335" s="52" t="s">
        <v>2957</v>
      </c>
      <c r="G335" s="92" t="str">
        <f>IF(ISBLANK(Tableau6[[#This Row],[Points]]),"",RANK(Tableau6[[#This Row],[Points]],H:H))</f>
        <v/>
      </c>
      <c r="H335" s="37"/>
      <c r="I335" s="42"/>
      <c r="J335" s="88">
        <f>IF(ISBLANK(I335),,VLOOKUP(I335,Classement_points[],2,FALSE)*Paramètres!$M$4)</f>
        <v>0</v>
      </c>
      <c r="K335" s="41"/>
      <c r="L335" s="88">
        <f>IF(ISBLANK(K335),,VLOOKUP(K335,Classement_points[],2,FALSE)*Paramètres!$M$5)</f>
        <v>0</v>
      </c>
      <c r="M335" s="42"/>
      <c r="N335" s="88">
        <f>IF(ISBLANK(M335),,VLOOKUP(M335,Classement_points[],2,FALSE)*Paramètres!$M$6)</f>
        <v>0</v>
      </c>
      <c r="O335" s="89">
        <f t="shared" si="11"/>
        <v>0</v>
      </c>
      <c r="P335" s="90">
        <f>COUNTA(Tableau6[[#This Row],[Points]],Tableau6[[#This Row],[Clt2]],Tableau6[[#This Row],[Clt4]],Tableau6[[#This Row],[Clt6]])</f>
        <v>0</v>
      </c>
    </row>
    <row r="336" spans="1:16" x14ac:dyDescent="0.35">
      <c r="A336" s="91">
        <f t="shared" si="10"/>
        <v>245</v>
      </c>
      <c r="B336" s="37" t="s">
        <v>3733</v>
      </c>
      <c r="C336" s="37" t="s">
        <v>141</v>
      </c>
      <c r="D336" s="37" t="s">
        <v>3734</v>
      </c>
      <c r="E336" s="37" t="s">
        <v>2912</v>
      </c>
      <c r="F336" s="52" t="s">
        <v>2957</v>
      </c>
      <c r="G336" s="92" t="str">
        <f>IF(ISBLANK(Tableau6[[#This Row],[Points]]),"",RANK(Tableau6[[#This Row],[Points]],H:H))</f>
        <v/>
      </c>
      <c r="H336" s="37"/>
      <c r="I336" s="42"/>
      <c r="J336" s="88">
        <f>IF(ISBLANK(I336),,VLOOKUP(I336,Classement_points[],2,FALSE)*Paramètres!$M$4)</f>
        <v>0</v>
      </c>
      <c r="K336" s="41"/>
      <c r="L336" s="88">
        <f>IF(ISBLANK(K336),,VLOOKUP(K336,Classement_points[],2,FALSE)*Paramètres!$M$5)</f>
        <v>0</v>
      </c>
      <c r="M336" s="42"/>
      <c r="N336" s="88">
        <f>IF(ISBLANK(M336),,VLOOKUP(M336,Classement_points[],2,FALSE)*Paramètres!$M$6)</f>
        <v>0</v>
      </c>
      <c r="O336" s="89">
        <f t="shared" si="11"/>
        <v>0</v>
      </c>
      <c r="P336" s="90">
        <f>COUNTA(Tableau6[[#This Row],[Points]],Tableau6[[#This Row],[Clt2]],Tableau6[[#This Row],[Clt4]],Tableau6[[#This Row],[Clt6]])</f>
        <v>0</v>
      </c>
    </row>
    <row r="337" spans="1:16" x14ac:dyDescent="0.35">
      <c r="A337" s="91">
        <f t="shared" si="10"/>
        <v>245</v>
      </c>
      <c r="B337" s="37" t="s">
        <v>3661</v>
      </c>
      <c r="C337" s="37" t="s">
        <v>3662</v>
      </c>
      <c r="D337" s="37" t="s">
        <v>457</v>
      </c>
      <c r="E337" s="37" t="s">
        <v>2942</v>
      </c>
      <c r="F337" s="52" t="s">
        <v>2957</v>
      </c>
      <c r="G337" s="92" t="str">
        <f>IF(ISBLANK(Tableau6[[#This Row],[Points]]),"",RANK(Tableau6[[#This Row],[Points]],H:H))</f>
        <v/>
      </c>
      <c r="H337" s="37"/>
      <c r="I337" s="42"/>
      <c r="J337" s="88">
        <f>IF(ISBLANK(I337),,VLOOKUP(I337,Classement_points[],2,FALSE)*Paramètres!$M$4)</f>
        <v>0</v>
      </c>
      <c r="K337" s="41"/>
      <c r="L337" s="88">
        <f>IF(ISBLANK(K337),,VLOOKUP(K337,Classement_points[],2,FALSE)*Paramètres!$M$5)</f>
        <v>0</v>
      </c>
      <c r="M337" s="42"/>
      <c r="N337" s="88">
        <f>IF(ISBLANK(M337),,VLOOKUP(M337,Classement_points[],2,FALSE)*Paramètres!$M$6)</f>
        <v>0</v>
      </c>
      <c r="O337" s="89">
        <f t="shared" si="11"/>
        <v>0</v>
      </c>
      <c r="P337" s="90">
        <f>COUNTA(Tableau6[[#This Row],[Points]],Tableau6[[#This Row],[Clt2]],Tableau6[[#This Row],[Clt4]],Tableau6[[#This Row],[Clt6]])</f>
        <v>0</v>
      </c>
    </row>
    <row r="338" spans="1:16" x14ac:dyDescent="0.35">
      <c r="A338" s="91">
        <f t="shared" si="10"/>
        <v>245</v>
      </c>
      <c r="B338" s="37" t="s">
        <v>3589</v>
      </c>
      <c r="C338" s="37" t="s">
        <v>507</v>
      </c>
      <c r="D338" s="37" t="s">
        <v>3590</v>
      </c>
      <c r="E338" s="37" t="s">
        <v>2944</v>
      </c>
      <c r="F338" s="52" t="s">
        <v>2957</v>
      </c>
      <c r="G338" s="92" t="str">
        <f>IF(ISBLANK(Tableau6[[#This Row],[Points]]),"",RANK(Tableau6[[#This Row],[Points]],H:H))</f>
        <v/>
      </c>
      <c r="H338" s="37"/>
      <c r="I338" s="42"/>
      <c r="J338" s="88">
        <f>IF(ISBLANK(I338),,VLOOKUP(I338,Classement_points[],2,FALSE)*Paramètres!$M$4)</f>
        <v>0</v>
      </c>
      <c r="K338" s="41"/>
      <c r="L338" s="88">
        <f>IF(ISBLANK(K338),,VLOOKUP(K338,Classement_points[],2,FALSE)*Paramètres!$M$5)</f>
        <v>0</v>
      </c>
      <c r="M338" s="42"/>
      <c r="N338" s="88">
        <f>IF(ISBLANK(M338),,VLOOKUP(M338,Classement_points[],2,FALSE)*Paramètres!$M$6)</f>
        <v>0</v>
      </c>
      <c r="O338" s="89">
        <f t="shared" si="11"/>
        <v>0</v>
      </c>
      <c r="P338" s="90">
        <f>COUNTA(Tableau6[[#This Row],[Points]],Tableau6[[#This Row],[Clt2]],Tableau6[[#This Row],[Clt4]],Tableau6[[#This Row],[Clt6]])</f>
        <v>0</v>
      </c>
    </row>
    <row r="339" spans="1:16" x14ac:dyDescent="0.35">
      <c r="A339" s="91">
        <f t="shared" si="10"/>
        <v>245</v>
      </c>
      <c r="B339" s="37" t="s">
        <v>4729</v>
      </c>
      <c r="C339" s="37" t="s">
        <v>4730</v>
      </c>
      <c r="D339" s="37" t="s">
        <v>2685</v>
      </c>
      <c r="E339" s="37" t="s">
        <v>3943</v>
      </c>
      <c r="F339" s="52" t="s">
        <v>2956</v>
      </c>
      <c r="G339" s="92" t="str">
        <f>IF(ISBLANK(Tableau6[[#This Row],[Points]]),"",RANK(Tableau6[[#This Row],[Points]],H:H))</f>
        <v/>
      </c>
      <c r="H339" s="37"/>
      <c r="I339" s="42"/>
      <c r="J339" s="88">
        <f>IF(ISBLANK(I339),,VLOOKUP(I339,Classement_points[],2,FALSE)*Paramètres!$M$4)</f>
        <v>0</v>
      </c>
      <c r="K339" s="41"/>
      <c r="L339" s="88">
        <f>IF(ISBLANK(K339),,VLOOKUP(K339,Classement_points[],2,FALSE)*Paramètres!$M$5)</f>
        <v>0</v>
      </c>
      <c r="M339" s="42"/>
      <c r="N339" s="88">
        <f>IF(ISBLANK(M339),,VLOOKUP(M339,Classement_points[],2,FALSE)*Paramètres!$M$6)</f>
        <v>0</v>
      </c>
      <c r="O339" s="89">
        <f t="shared" si="11"/>
        <v>0</v>
      </c>
      <c r="P339" s="90">
        <f>COUNTA(Tableau6[[#This Row],[Points]],Tableau6[[#This Row],[Clt2]],Tableau6[[#This Row],[Clt4]],Tableau6[[#This Row],[Clt6]])</f>
        <v>0</v>
      </c>
    </row>
    <row r="340" spans="1:16" x14ac:dyDescent="0.35">
      <c r="A340" s="91">
        <f t="shared" si="10"/>
        <v>245</v>
      </c>
      <c r="B340" s="54" t="s">
        <v>1145</v>
      </c>
      <c r="C340" s="54" t="s">
        <v>1146</v>
      </c>
      <c r="D340" s="54" t="s">
        <v>1147</v>
      </c>
      <c r="E340" s="54" t="s">
        <v>612</v>
      </c>
      <c r="F340" s="54" t="s">
        <v>714</v>
      </c>
      <c r="G340" s="92" t="str">
        <f>IF(ISBLANK(Tableau6[[#This Row],[Points]]),"",RANK(Tableau6[[#This Row],[Points]],H:H))</f>
        <v/>
      </c>
      <c r="H340" s="37"/>
      <c r="I340" s="42"/>
      <c r="J340" s="88">
        <f>IF(ISBLANK(I340),,VLOOKUP(I340,Classement_points[],2,FALSE)*Paramètres!$M$4)</f>
        <v>0</v>
      </c>
      <c r="K340" s="41"/>
      <c r="L340" s="88">
        <f>IF(ISBLANK(K340),,VLOOKUP(K340,Classement_points[],2,FALSE)*Paramètres!$M$5)</f>
        <v>0</v>
      </c>
      <c r="M340" s="42"/>
      <c r="N340" s="88">
        <f>IF(ISBLANK(M340),,VLOOKUP(M340,Classement_points[],2,FALSE)*Paramètres!$M$6)</f>
        <v>0</v>
      </c>
      <c r="O340" s="89">
        <f t="shared" si="11"/>
        <v>0</v>
      </c>
      <c r="P340" s="90">
        <f>COUNTA(Tableau6[[#This Row],[Points]],Tableau6[[#This Row],[Clt2]],Tableau6[[#This Row],[Clt4]],Tableau6[[#This Row],[Clt6]])</f>
        <v>0</v>
      </c>
    </row>
    <row r="341" spans="1:16" x14ac:dyDescent="0.35">
      <c r="A341" s="91">
        <f t="shared" si="10"/>
        <v>245</v>
      </c>
      <c r="B341" s="37" t="s">
        <v>2418</v>
      </c>
      <c r="C341" s="37" t="s">
        <v>2419</v>
      </c>
      <c r="D341" s="37" t="s">
        <v>2420</v>
      </c>
      <c r="E341" s="52" t="s">
        <v>651</v>
      </c>
      <c r="F341" s="52" t="s">
        <v>648</v>
      </c>
      <c r="G341" s="92" t="str">
        <f>IF(ISBLANK(Tableau6[[#This Row],[Points]]),"",RANK(Tableau6[[#This Row],[Points]],H:H))</f>
        <v/>
      </c>
      <c r="H341" s="37"/>
      <c r="I341" s="42"/>
      <c r="J341" s="88">
        <f>IF(ISBLANK(I341),,VLOOKUP(I341,Classement_points[],2,FALSE)*Paramètres!$M$4)</f>
        <v>0</v>
      </c>
      <c r="K341" s="41"/>
      <c r="L341" s="88">
        <f>IF(ISBLANK(K341),,VLOOKUP(K341,Classement_points[],2,FALSE)*Paramètres!$M$5)</f>
        <v>0</v>
      </c>
      <c r="M341" s="42"/>
      <c r="N341" s="88">
        <f>IF(ISBLANK(M341),,VLOOKUP(M341,Classement_points[],2,FALSE)*Paramètres!$M$6)</f>
        <v>0</v>
      </c>
      <c r="O341" s="89">
        <f t="shared" si="11"/>
        <v>0</v>
      </c>
      <c r="P341" s="90">
        <f>COUNTA(Tableau6[[#This Row],[Points]],Tableau6[[#This Row],[Clt2]],Tableau6[[#This Row],[Clt4]],Tableau6[[#This Row],[Clt6]])</f>
        <v>0</v>
      </c>
    </row>
    <row r="342" spans="1:16" x14ac:dyDescent="0.35">
      <c r="A342" s="91">
        <f t="shared" si="10"/>
        <v>245</v>
      </c>
      <c r="B342" s="54" t="s">
        <v>1149</v>
      </c>
      <c r="C342" s="54" t="s">
        <v>166</v>
      </c>
      <c r="D342" s="54" t="s">
        <v>1150</v>
      </c>
      <c r="E342" s="54" t="s">
        <v>380</v>
      </c>
      <c r="F342" s="54" t="s">
        <v>714</v>
      </c>
      <c r="G342" s="92" t="str">
        <f>IF(ISBLANK(Tableau6[[#This Row],[Points]]),"",RANK(Tableau6[[#This Row],[Points]],H:H))</f>
        <v/>
      </c>
      <c r="H342" s="37"/>
      <c r="I342" s="42"/>
      <c r="J342" s="88">
        <f>IF(ISBLANK(I342),,VLOOKUP(I342,Classement_points[],2,FALSE)*Paramètres!$M$4)</f>
        <v>0</v>
      </c>
      <c r="K342" s="41"/>
      <c r="L342" s="88">
        <f>IF(ISBLANK(K342),,VLOOKUP(K342,Classement_points[],2,FALSE)*Paramètres!$M$5)</f>
        <v>0</v>
      </c>
      <c r="M342" s="42"/>
      <c r="N342" s="88">
        <f>IF(ISBLANK(M342),,VLOOKUP(M342,Classement_points[],2,FALSE)*Paramètres!$M$6)</f>
        <v>0</v>
      </c>
      <c r="O342" s="89">
        <f t="shared" si="11"/>
        <v>0</v>
      </c>
      <c r="P342" s="90">
        <f>COUNTA(Tableau6[[#This Row],[Points]],Tableau6[[#This Row],[Clt2]],Tableau6[[#This Row],[Clt4]],Tableau6[[#This Row],[Clt6]])</f>
        <v>0</v>
      </c>
    </row>
    <row r="343" spans="1:16" x14ac:dyDescent="0.35">
      <c r="A343" s="91">
        <f t="shared" si="10"/>
        <v>245</v>
      </c>
      <c r="B343" s="54" t="s">
        <v>599</v>
      </c>
      <c r="C343" s="54" t="s">
        <v>174</v>
      </c>
      <c r="D343" s="54" t="s">
        <v>175</v>
      </c>
      <c r="E343" s="54" t="s">
        <v>39</v>
      </c>
      <c r="F343" s="54" t="s">
        <v>714</v>
      </c>
      <c r="G343" s="92" t="str">
        <f>IF(ISBLANK(Tableau6[[#This Row],[Points]]),"",RANK(Tableau6[[#This Row],[Points]],H:H))</f>
        <v/>
      </c>
      <c r="H343" s="37"/>
      <c r="I343" s="42"/>
      <c r="J343" s="88">
        <f>IF(ISBLANK(I343),,VLOOKUP(I343,Classement_points[],2,FALSE)*Paramètres!$M$4)</f>
        <v>0</v>
      </c>
      <c r="K343" s="41"/>
      <c r="L343" s="88">
        <f>IF(ISBLANK(K343),,VLOOKUP(K343,Classement_points[],2,FALSE)*Paramètres!$M$5)</f>
        <v>0</v>
      </c>
      <c r="M343" s="42"/>
      <c r="N343" s="88">
        <f>IF(ISBLANK(M343),,VLOOKUP(M343,Classement_points[],2,FALSE)*Paramètres!$M$6)</f>
        <v>0</v>
      </c>
      <c r="O343" s="89">
        <f t="shared" si="11"/>
        <v>0</v>
      </c>
      <c r="P343" s="90">
        <f>COUNTA(Tableau6[[#This Row],[Points]],Tableau6[[#This Row],[Clt2]],Tableau6[[#This Row],[Clt4]],Tableau6[[#This Row],[Clt6]])</f>
        <v>0</v>
      </c>
    </row>
    <row r="344" spans="1:16" x14ac:dyDescent="0.35">
      <c r="A344" s="91">
        <f t="shared" si="10"/>
        <v>245</v>
      </c>
      <c r="B344" s="37" t="s">
        <v>2423</v>
      </c>
      <c r="C344" s="37" t="s">
        <v>51</v>
      </c>
      <c r="D344" s="37" t="s">
        <v>2424</v>
      </c>
      <c r="E344" s="52" t="s">
        <v>679</v>
      </c>
      <c r="F344" s="52" t="s">
        <v>648</v>
      </c>
      <c r="G344" s="92" t="str">
        <f>IF(ISBLANK(Tableau6[[#This Row],[Points]]),"",RANK(Tableau6[[#This Row],[Points]],H:H))</f>
        <v/>
      </c>
      <c r="H344" s="37"/>
      <c r="I344" s="42"/>
      <c r="J344" s="88">
        <f>IF(ISBLANK(I344),,VLOOKUP(I344,Classement_points[],2,FALSE)*Paramètres!$M$4)</f>
        <v>0</v>
      </c>
      <c r="K344" s="41"/>
      <c r="L344" s="88">
        <f>IF(ISBLANK(K344),,VLOOKUP(K344,Classement_points[],2,FALSE)*Paramètres!$M$5)</f>
        <v>0</v>
      </c>
      <c r="M344" s="42"/>
      <c r="N344" s="88">
        <f>IF(ISBLANK(M344),,VLOOKUP(M344,Classement_points[],2,FALSE)*Paramètres!$M$6)</f>
        <v>0</v>
      </c>
      <c r="O344" s="89">
        <f t="shared" si="11"/>
        <v>0</v>
      </c>
      <c r="P344" s="90">
        <f>COUNTA(Tableau6[[#This Row],[Points]],Tableau6[[#This Row],[Clt2]],Tableau6[[#This Row],[Clt4]],Tableau6[[#This Row],[Clt6]])</f>
        <v>0</v>
      </c>
    </row>
    <row r="345" spans="1:16" x14ac:dyDescent="0.35">
      <c r="A345" s="91">
        <f t="shared" si="10"/>
        <v>245</v>
      </c>
      <c r="B345" s="37" t="s">
        <v>3599</v>
      </c>
      <c r="C345" s="37" t="s">
        <v>3600</v>
      </c>
      <c r="D345" s="37" t="s">
        <v>3601</v>
      </c>
      <c r="E345" s="37" t="s">
        <v>2910</v>
      </c>
      <c r="F345" s="52" t="s">
        <v>2957</v>
      </c>
      <c r="G345" s="92" t="str">
        <f>IF(ISBLANK(Tableau6[[#This Row],[Points]]),"",RANK(Tableau6[[#This Row],[Points]],H:H))</f>
        <v/>
      </c>
      <c r="H345" s="37"/>
      <c r="I345" s="42"/>
      <c r="J345" s="88">
        <f>IF(ISBLANK(I345),,VLOOKUP(I345,Classement_points[],2,FALSE)*Paramètres!$M$4)</f>
        <v>0</v>
      </c>
      <c r="K345" s="41"/>
      <c r="L345" s="88">
        <f>IF(ISBLANK(K345),,VLOOKUP(K345,Classement_points[],2,FALSE)*Paramètres!$M$5)</f>
        <v>0</v>
      </c>
      <c r="M345" s="42"/>
      <c r="N345" s="88">
        <f>IF(ISBLANK(M345),,VLOOKUP(M345,Classement_points[],2,FALSE)*Paramètres!$M$6)</f>
        <v>0</v>
      </c>
      <c r="O345" s="89">
        <f t="shared" si="11"/>
        <v>0</v>
      </c>
      <c r="P345" s="90">
        <f>COUNTA(Tableau6[[#This Row],[Points]],Tableau6[[#This Row],[Clt2]],Tableau6[[#This Row],[Clt4]],Tableau6[[#This Row],[Clt6]])</f>
        <v>0</v>
      </c>
    </row>
    <row r="346" spans="1:16" x14ac:dyDescent="0.35">
      <c r="A346" s="91">
        <f t="shared" si="10"/>
        <v>245</v>
      </c>
      <c r="B346" s="37" t="s">
        <v>2430</v>
      </c>
      <c r="C346" s="37" t="s">
        <v>2431</v>
      </c>
      <c r="D346" s="37" t="s">
        <v>2432</v>
      </c>
      <c r="E346" s="52" t="s">
        <v>650</v>
      </c>
      <c r="F346" s="52" t="s">
        <v>648</v>
      </c>
      <c r="G346" s="92" t="str">
        <f>IF(ISBLANK(Tableau6[[#This Row],[Points]]),"",RANK(Tableau6[[#This Row],[Points]],H:H))</f>
        <v/>
      </c>
      <c r="H346" s="37"/>
      <c r="I346" s="42"/>
      <c r="J346" s="88">
        <f>IF(ISBLANK(I346),,VLOOKUP(I346,Classement_points[],2,FALSE)*Paramètres!$M$4)</f>
        <v>0</v>
      </c>
      <c r="K346" s="41"/>
      <c r="L346" s="88">
        <f>IF(ISBLANK(K346),,VLOOKUP(K346,Classement_points[],2,FALSE)*Paramètres!$M$5)</f>
        <v>0</v>
      </c>
      <c r="M346" s="42"/>
      <c r="N346" s="88">
        <f>IF(ISBLANK(M346),,VLOOKUP(M346,Classement_points[],2,FALSE)*Paramètres!$M$6)</f>
        <v>0</v>
      </c>
      <c r="O346" s="89">
        <f t="shared" si="11"/>
        <v>0</v>
      </c>
      <c r="P346" s="90">
        <f>COUNTA(Tableau6[[#This Row],[Points]],Tableau6[[#This Row],[Clt2]],Tableau6[[#This Row],[Clt4]],Tableau6[[#This Row],[Clt6]])</f>
        <v>0</v>
      </c>
    </row>
    <row r="347" spans="1:16" x14ac:dyDescent="0.35">
      <c r="A347" s="91">
        <f t="shared" si="10"/>
        <v>245</v>
      </c>
      <c r="B347" s="37" t="s">
        <v>4744</v>
      </c>
      <c r="C347" s="37" t="s">
        <v>1453</v>
      </c>
      <c r="D347" s="37" t="s">
        <v>4032</v>
      </c>
      <c r="E347" s="37" t="s">
        <v>3998</v>
      </c>
      <c r="F347" s="52" t="s">
        <v>2956</v>
      </c>
      <c r="G347" s="92" t="str">
        <f>IF(ISBLANK(Tableau6[[#This Row],[Points]]),"",RANK(Tableau6[[#This Row],[Points]],H:H))</f>
        <v/>
      </c>
      <c r="H347" s="37"/>
      <c r="I347" s="42"/>
      <c r="J347" s="88">
        <f>IF(ISBLANK(I347),,VLOOKUP(I347,Classement_points[],2,FALSE)*Paramètres!$M$4)</f>
        <v>0</v>
      </c>
      <c r="K347" s="41"/>
      <c r="L347" s="88">
        <f>IF(ISBLANK(K347),,VLOOKUP(K347,Classement_points[],2,FALSE)*Paramètres!$M$5)</f>
        <v>0</v>
      </c>
      <c r="M347" s="42"/>
      <c r="N347" s="88">
        <f>IF(ISBLANK(M347),,VLOOKUP(M347,Classement_points[],2,FALSE)*Paramètres!$M$6)</f>
        <v>0</v>
      </c>
      <c r="O347" s="89">
        <f t="shared" si="11"/>
        <v>0</v>
      </c>
      <c r="P347" s="90">
        <f>COUNTA(Tableau6[[#This Row],[Points]],Tableau6[[#This Row],[Clt2]],Tableau6[[#This Row],[Clt4]],Tableau6[[#This Row],[Clt6]])</f>
        <v>0</v>
      </c>
    </row>
    <row r="348" spans="1:16" x14ac:dyDescent="0.35">
      <c r="A348" s="91">
        <f t="shared" si="10"/>
        <v>245</v>
      </c>
      <c r="B348" s="37" t="s">
        <v>4745</v>
      </c>
      <c r="C348" s="37" t="s">
        <v>164</v>
      </c>
      <c r="D348" s="37" t="s">
        <v>4746</v>
      </c>
      <c r="E348" s="37" t="s">
        <v>3992</v>
      </c>
      <c r="F348" s="52" t="s">
        <v>2956</v>
      </c>
      <c r="G348" s="92" t="str">
        <f>IF(ISBLANK(Tableau6[[#This Row],[Points]]),"",RANK(Tableau6[[#This Row],[Points]],H:H))</f>
        <v/>
      </c>
      <c r="H348" s="37"/>
      <c r="I348" s="42"/>
      <c r="J348" s="88">
        <f>IF(ISBLANK(I348),,VLOOKUP(I348,Classement_points[],2,FALSE)*Paramètres!$M$4)</f>
        <v>0</v>
      </c>
      <c r="K348" s="41">
        <v>0</v>
      </c>
      <c r="L348" s="88">
        <f>IF(ISBLANK(K348),,VLOOKUP(K348,Classement_points[],2,FALSE)*Paramètres!$M$5)</f>
        <v>0</v>
      </c>
      <c r="M348" s="42"/>
      <c r="N348" s="88">
        <f>IF(ISBLANK(M348),,VLOOKUP(M348,Classement_points[],2,FALSE)*Paramètres!$M$6)</f>
        <v>0</v>
      </c>
      <c r="O348" s="89">
        <f t="shared" si="11"/>
        <v>0</v>
      </c>
      <c r="P348" s="90">
        <f>COUNTA(Tableau6[[#This Row],[Points]],Tableau6[[#This Row],[Clt2]],Tableau6[[#This Row],[Clt4]],Tableau6[[#This Row],[Clt6]])</f>
        <v>1</v>
      </c>
    </row>
    <row r="349" spans="1:16" x14ac:dyDescent="0.35">
      <c r="A349" s="91">
        <f t="shared" si="10"/>
        <v>245</v>
      </c>
      <c r="B349" s="37" t="s">
        <v>2435</v>
      </c>
      <c r="C349" s="37" t="s">
        <v>2436</v>
      </c>
      <c r="D349" s="37" t="s">
        <v>2437</v>
      </c>
      <c r="E349" s="52" t="s">
        <v>679</v>
      </c>
      <c r="F349" s="52" t="s">
        <v>648</v>
      </c>
      <c r="G349" s="92" t="str">
        <f>IF(ISBLANK(Tableau6[[#This Row],[Points]]),"",RANK(Tableau6[[#This Row],[Points]],H:H))</f>
        <v/>
      </c>
      <c r="H349" s="37"/>
      <c r="I349" s="42"/>
      <c r="J349" s="88">
        <f>IF(ISBLANK(I349),,VLOOKUP(I349,Classement_points[],2,FALSE)*Paramètres!$M$4)</f>
        <v>0</v>
      </c>
      <c r="K349" s="41"/>
      <c r="L349" s="88">
        <f>IF(ISBLANK(K349),,VLOOKUP(K349,Classement_points[],2,FALSE)*Paramètres!$M$5)</f>
        <v>0</v>
      </c>
      <c r="M349" s="42"/>
      <c r="N349" s="88">
        <f>IF(ISBLANK(M349),,VLOOKUP(M349,Classement_points[],2,FALSE)*Paramètres!$M$6)</f>
        <v>0</v>
      </c>
      <c r="O349" s="89">
        <f t="shared" si="11"/>
        <v>0</v>
      </c>
      <c r="P349" s="90">
        <f>COUNTA(Tableau6[[#This Row],[Points]],Tableau6[[#This Row],[Clt2]],Tableau6[[#This Row],[Clt4]],Tableau6[[#This Row],[Clt6]])</f>
        <v>0</v>
      </c>
    </row>
    <row r="350" spans="1:16" x14ac:dyDescent="0.35">
      <c r="A350" s="91">
        <f t="shared" si="10"/>
        <v>245</v>
      </c>
      <c r="B350" s="37" t="s">
        <v>3675</v>
      </c>
      <c r="C350" s="37" t="s">
        <v>505</v>
      </c>
      <c r="D350" s="37" t="s">
        <v>3676</v>
      </c>
      <c r="E350" s="37" t="s">
        <v>2949</v>
      </c>
      <c r="F350" s="52" t="s">
        <v>2957</v>
      </c>
      <c r="G350" s="92" t="str">
        <f>IF(ISBLANK(Tableau6[[#This Row],[Points]]),"",RANK(Tableau6[[#This Row],[Points]],H:H))</f>
        <v/>
      </c>
      <c r="H350" s="37"/>
      <c r="I350" s="42"/>
      <c r="J350" s="88">
        <f>IF(ISBLANK(I350),,VLOOKUP(I350,Classement_points[],2,FALSE)*Paramètres!$M$4)</f>
        <v>0</v>
      </c>
      <c r="K350" s="41"/>
      <c r="L350" s="88">
        <f>IF(ISBLANK(K350),,VLOOKUP(K350,Classement_points[],2,FALSE)*Paramètres!$M$5)</f>
        <v>0</v>
      </c>
      <c r="M350" s="42"/>
      <c r="N350" s="88">
        <f>IF(ISBLANK(M350),,VLOOKUP(M350,Classement_points[],2,FALSE)*Paramètres!$M$6)</f>
        <v>0</v>
      </c>
      <c r="O350" s="89">
        <f t="shared" si="11"/>
        <v>0</v>
      </c>
      <c r="P350" s="90">
        <f>COUNTA(Tableau6[[#This Row],[Points]],Tableau6[[#This Row],[Clt2]],Tableau6[[#This Row],[Clt4]],Tableau6[[#This Row],[Clt6]])</f>
        <v>0</v>
      </c>
    </row>
    <row r="351" spans="1:16" x14ac:dyDescent="0.35">
      <c r="A351" s="91">
        <f t="shared" si="10"/>
        <v>245</v>
      </c>
      <c r="B351" s="37" t="s">
        <v>3597</v>
      </c>
      <c r="C351" s="37" t="s">
        <v>47</v>
      </c>
      <c r="D351" s="37" t="s">
        <v>3598</v>
      </c>
      <c r="E351" s="37" t="s">
        <v>2919</v>
      </c>
      <c r="F351" s="52" t="s">
        <v>2957</v>
      </c>
      <c r="G351" s="92" t="str">
        <f>IF(ISBLANK(Tableau6[[#This Row],[Points]]),"",RANK(Tableau6[[#This Row],[Points]],H:H))</f>
        <v/>
      </c>
      <c r="H351" s="37"/>
      <c r="I351" s="42"/>
      <c r="J351" s="88">
        <f>IF(ISBLANK(I351),,VLOOKUP(I351,Classement_points[],2,FALSE)*Paramètres!$M$4)</f>
        <v>0</v>
      </c>
      <c r="K351" s="41"/>
      <c r="L351" s="88">
        <f>IF(ISBLANK(K351),,VLOOKUP(K351,Classement_points[],2,FALSE)*Paramètres!$M$5)</f>
        <v>0</v>
      </c>
      <c r="M351" s="42"/>
      <c r="N351" s="88">
        <f>IF(ISBLANK(M351),,VLOOKUP(M351,Classement_points[],2,FALSE)*Paramètres!$M$6)</f>
        <v>0</v>
      </c>
      <c r="O351" s="89">
        <f t="shared" si="11"/>
        <v>0</v>
      </c>
      <c r="P351" s="90">
        <f>COUNTA(Tableau6[[#This Row],[Points]],Tableau6[[#This Row],[Clt2]],Tableau6[[#This Row],[Clt4]],Tableau6[[#This Row],[Clt6]])</f>
        <v>0</v>
      </c>
    </row>
    <row r="352" spans="1:16" x14ac:dyDescent="0.35">
      <c r="A352" s="91">
        <f t="shared" si="10"/>
        <v>245</v>
      </c>
      <c r="B352" s="37" t="s">
        <v>2443</v>
      </c>
      <c r="C352" s="37" t="s">
        <v>53</v>
      </c>
      <c r="D352" s="37" t="s">
        <v>2444</v>
      </c>
      <c r="E352" s="37" t="s">
        <v>651</v>
      </c>
      <c r="F352" s="52" t="s">
        <v>648</v>
      </c>
      <c r="G352" s="92" t="str">
        <f>IF(ISBLANK(Tableau6[[#This Row],[Points]]),"",RANK(Tableau6[[#This Row],[Points]],H:H))</f>
        <v/>
      </c>
      <c r="H352" s="37"/>
      <c r="I352" s="42"/>
      <c r="J352" s="88">
        <f>IF(ISBLANK(I352),,VLOOKUP(I352,Classement_points[],2,FALSE)*Paramètres!$M$4)</f>
        <v>0</v>
      </c>
      <c r="K352" s="41">
        <v>0</v>
      </c>
      <c r="L352" s="88">
        <f>IF(ISBLANK(K352),,VLOOKUP(K352,Classement_points[],2,FALSE)*Paramètres!$M$5)</f>
        <v>0</v>
      </c>
      <c r="M352" s="42"/>
      <c r="N352" s="88">
        <f>IF(ISBLANK(M352),,VLOOKUP(M352,Classement_points[],2,FALSE)*Paramètres!$M$6)</f>
        <v>0</v>
      </c>
      <c r="O352" s="89">
        <f t="shared" si="11"/>
        <v>0</v>
      </c>
      <c r="P352" s="90">
        <f>COUNTA(Tableau6[[#This Row],[Points]],Tableau6[[#This Row],[Clt2]],Tableau6[[#This Row],[Clt4]],Tableau6[[#This Row],[Clt6]])</f>
        <v>1</v>
      </c>
    </row>
    <row r="353" spans="1:16" x14ac:dyDescent="0.35">
      <c r="A353" s="91">
        <f t="shared" si="10"/>
        <v>245</v>
      </c>
      <c r="B353" s="37" t="s">
        <v>4762</v>
      </c>
      <c r="C353" s="37" t="s">
        <v>255</v>
      </c>
      <c r="D353" s="37" t="s">
        <v>4763</v>
      </c>
      <c r="E353" s="37" t="s">
        <v>4424</v>
      </c>
      <c r="F353" s="52" t="s">
        <v>2956</v>
      </c>
      <c r="G353" s="92" t="str">
        <f>IF(ISBLANK(Tableau6[[#This Row],[Points]]),"",RANK(Tableau6[[#This Row],[Points]],H:H))</f>
        <v/>
      </c>
      <c r="H353" s="37"/>
      <c r="I353" s="42"/>
      <c r="J353" s="88">
        <f>IF(ISBLANK(I353),,VLOOKUP(I353,Classement_points[],2,FALSE)*Paramètres!$M$4)</f>
        <v>0</v>
      </c>
      <c r="K353" s="41"/>
      <c r="L353" s="88">
        <f>IF(ISBLANK(K353),,VLOOKUP(K353,Classement_points[],2,FALSE)*Paramètres!$M$5)</f>
        <v>0</v>
      </c>
      <c r="M353" s="42"/>
      <c r="N353" s="88">
        <f>IF(ISBLANK(M353),,VLOOKUP(M353,Classement_points[],2,FALSE)*Paramètres!$M$6)</f>
        <v>0</v>
      </c>
      <c r="O353" s="89">
        <f t="shared" si="11"/>
        <v>0</v>
      </c>
      <c r="P353" s="90">
        <f>COUNTA(Tableau6[[#This Row],[Points]],Tableau6[[#This Row],[Clt2]],Tableau6[[#This Row],[Clt4]],Tableau6[[#This Row],[Clt6]])</f>
        <v>0</v>
      </c>
    </row>
    <row r="354" spans="1:16" x14ac:dyDescent="0.35">
      <c r="A354" s="91">
        <f t="shared" si="10"/>
        <v>245</v>
      </c>
      <c r="B354" s="37" t="s">
        <v>4775</v>
      </c>
      <c r="C354" s="37" t="s">
        <v>4776</v>
      </c>
      <c r="D354" s="37" t="s">
        <v>4777</v>
      </c>
      <c r="E354" s="37" t="s">
        <v>4778</v>
      </c>
      <c r="F354" s="52" t="s">
        <v>2956</v>
      </c>
      <c r="G354" s="92" t="str">
        <f>IF(ISBLANK(Tableau6[[#This Row],[Points]]),"",RANK(Tableau6[[#This Row],[Points]],H:H))</f>
        <v/>
      </c>
      <c r="H354" s="37"/>
      <c r="I354" s="42"/>
      <c r="J354" s="88">
        <f>IF(ISBLANK(I354),,VLOOKUP(I354,Classement_points[],2,FALSE)*Paramètres!$M$4)</f>
        <v>0</v>
      </c>
      <c r="K354" s="41"/>
      <c r="L354" s="88">
        <f>IF(ISBLANK(K354),,VLOOKUP(K354,Classement_points[],2,FALSE)*Paramètres!$M$5)</f>
        <v>0</v>
      </c>
      <c r="M354" s="42"/>
      <c r="N354" s="88">
        <f>IF(ISBLANK(M354),,VLOOKUP(M354,Classement_points[],2,FALSE)*Paramètres!$M$6)</f>
        <v>0</v>
      </c>
      <c r="O354" s="89">
        <f t="shared" si="11"/>
        <v>0</v>
      </c>
      <c r="P354" s="90">
        <f>COUNTA(Tableau6[[#This Row],[Points]],Tableau6[[#This Row],[Clt2]],Tableau6[[#This Row],[Clt4]],Tableau6[[#This Row],[Clt6]])</f>
        <v>0</v>
      </c>
    </row>
    <row r="355" spans="1:16" x14ac:dyDescent="0.35">
      <c r="A355" s="91">
        <f t="shared" si="10"/>
        <v>245</v>
      </c>
      <c r="B355" s="37" t="s">
        <v>2465</v>
      </c>
      <c r="C355" s="37" t="s">
        <v>2466</v>
      </c>
      <c r="D355" s="37" t="s">
        <v>2467</v>
      </c>
      <c r="E355" s="37" t="s">
        <v>650</v>
      </c>
      <c r="F355" s="52" t="s">
        <v>648</v>
      </c>
      <c r="G355" s="92" t="str">
        <f>IF(ISBLANK(Tableau6[[#This Row],[Points]]),"",RANK(Tableau6[[#This Row],[Points]],H:H))</f>
        <v/>
      </c>
      <c r="H355" s="37"/>
      <c r="I355" s="42"/>
      <c r="J355" s="88">
        <f>IF(ISBLANK(I355),,VLOOKUP(I355,Classement_points[],2,FALSE)*Paramètres!$M$4)</f>
        <v>0</v>
      </c>
      <c r="K355" s="41"/>
      <c r="L355" s="88">
        <f>IF(ISBLANK(K355),,VLOOKUP(K355,Classement_points[],2,FALSE)*Paramètres!$M$5)</f>
        <v>0</v>
      </c>
      <c r="M355" s="42"/>
      <c r="N355" s="88">
        <f>IF(ISBLANK(M355),,VLOOKUP(M355,Classement_points[],2,FALSE)*Paramètres!$M$6)</f>
        <v>0</v>
      </c>
      <c r="O355" s="89">
        <f t="shared" si="11"/>
        <v>0</v>
      </c>
      <c r="P355" s="90">
        <f>COUNTA(Tableau6[[#This Row],[Points]],Tableau6[[#This Row],[Clt2]],Tableau6[[#This Row],[Clt4]],Tableau6[[#This Row],[Clt6]])</f>
        <v>0</v>
      </c>
    </row>
    <row r="356" spans="1:16" x14ac:dyDescent="0.35">
      <c r="A356" s="91">
        <f t="shared" si="10"/>
        <v>245</v>
      </c>
      <c r="B356" s="37" t="s">
        <v>2468</v>
      </c>
      <c r="C356" s="37" t="s">
        <v>252</v>
      </c>
      <c r="D356" s="37" t="s">
        <v>2049</v>
      </c>
      <c r="E356" s="37" t="s">
        <v>679</v>
      </c>
      <c r="F356" s="52" t="s">
        <v>648</v>
      </c>
      <c r="G356" s="92" t="str">
        <f>IF(ISBLANK(Tableau6[[#This Row],[Points]]),"",RANK(Tableau6[[#This Row],[Points]],H:H))</f>
        <v/>
      </c>
      <c r="H356" s="37"/>
      <c r="I356" s="42"/>
      <c r="J356" s="88">
        <f>IF(ISBLANK(I356),,VLOOKUP(I356,Classement_points[],2,FALSE)*Paramètres!$M$4)</f>
        <v>0</v>
      </c>
      <c r="K356" s="41"/>
      <c r="L356" s="88">
        <f>IF(ISBLANK(K356),,VLOOKUP(K356,Classement_points[],2,FALSE)*Paramètres!$M$5)</f>
        <v>0</v>
      </c>
      <c r="M356" s="42"/>
      <c r="N356" s="88">
        <f>IF(ISBLANK(M356),,VLOOKUP(M356,Classement_points[],2,FALSE)*Paramètres!$M$6)</f>
        <v>0</v>
      </c>
      <c r="O356" s="89">
        <f t="shared" si="11"/>
        <v>0</v>
      </c>
      <c r="P356" s="90">
        <f>COUNTA(Tableau6[[#This Row],[Points]],Tableau6[[#This Row],[Clt2]],Tableau6[[#This Row],[Clt4]],Tableau6[[#This Row],[Clt6]])</f>
        <v>0</v>
      </c>
    </row>
    <row r="357" spans="1:16" x14ac:dyDescent="0.35">
      <c r="A357" s="91">
        <f t="shared" si="10"/>
        <v>245</v>
      </c>
      <c r="B357" s="37" t="s">
        <v>2469</v>
      </c>
      <c r="C357" s="37" t="s">
        <v>491</v>
      </c>
      <c r="D357" s="37" t="s">
        <v>2470</v>
      </c>
      <c r="E357" s="37" t="s">
        <v>692</v>
      </c>
      <c r="F357" s="52" t="s">
        <v>648</v>
      </c>
      <c r="G357" s="92" t="str">
        <f>IF(ISBLANK(Tableau6[[#This Row],[Points]]),"",RANK(Tableau6[[#This Row],[Points]],H:H))</f>
        <v/>
      </c>
      <c r="H357" s="37"/>
      <c r="I357" s="42"/>
      <c r="J357" s="88">
        <f>IF(ISBLANK(I357),,VLOOKUP(I357,Classement_points[],2,FALSE)*Paramètres!$M$4)</f>
        <v>0</v>
      </c>
      <c r="K357" s="41"/>
      <c r="L357" s="88">
        <f>IF(ISBLANK(K357),,VLOOKUP(K357,Classement_points[],2,FALSE)*Paramètres!$M$5)</f>
        <v>0</v>
      </c>
      <c r="M357" s="42"/>
      <c r="N357" s="88">
        <f>IF(ISBLANK(M357),,VLOOKUP(M357,Classement_points[],2,FALSE)*Paramètres!$M$6)</f>
        <v>0</v>
      </c>
      <c r="O357" s="89">
        <f t="shared" si="11"/>
        <v>0</v>
      </c>
      <c r="P357" s="90">
        <f>COUNTA(Tableau6[[#This Row],[Points]],Tableau6[[#This Row],[Clt2]],Tableau6[[#This Row],[Clt4]],Tableau6[[#This Row],[Clt6]])</f>
        <v>0</v>
      </c>
    </row>
    <row r="358" spans="1:16" x14ac:dyDescent="0.35">
      <c r="A358" s="91">
        <f t="shared" si="10"/>
        <v>245</v>
      </c>
      <c r="B358" s="37" t="s">
        <v>2471</v>
      </c>
      <c r="C358" s="37" t="s">
        <v>2472</v>
      </c>
      <c r="D358" s="37" t="s">
        <v>2473</v>
      </c>
      <c r="E358" s="37" t="s">
        <v>649</v>
      </c>
      <c r="F358" s="52" t="s">
        <v>648</v>
      </c>
      <c r="G358" s="92" t="str">
        <f>IF(ISBLANK(Tableau6[[#This Row],[Points]]),"",RANK(Tableau6[[#This Row],[Points]],H:H))</f>
        <v/>
      </c>
      <c r="H358" s="37"/>
      <c r="I358" s="42"/>
      <c r="J358" s="88">
        <f>IF(ISBLANK(I358),,VLOOKUP(I358,Classement_points[],2,FALSE)*Paramètres!$M$4)</f>
        <v>0</v>
      </c>
      <c r="K358" s="41"/>
      <c r="L358" s="88">
        <f>IF(ISBLANK(K358),,VLOOKUP(K358,Classement_points[],2,FALSE)*Paramètres!$M$5)</f>
        <v>0</v>
      </c>
      <c r="M358" s="42"/>
      <c r="N358" s="88">
        <f>IF(ISBLANK(M358),,VLOOKUP(M358,Classement_points[],2,FALSE)*Paramètres!$M$6)</f>
        <v>0</v>
      </c>
      <c r="O358" s="89">
        <f t="shared" si="11"/>
        <v>0</v>
      </c>
      <c r="P358" s="90">
        <f>COUNTA(Tableau6[[#This Row],[Points]],Tableau6[[#This Row],[Clt2]],Tableau6[[#This Row],[Clt4]],Tableau6[[#This Row],[Clt6]])</f>
        <v>0</v>
      </c>
    </row>
    <row r="359" spans="1:16" x14ac:dyDescent="0.35">
      <c r="A359" s="91">
        <f t="shared" si="10"/>
        <v>245</v>
      </c>
      <c r="B359" s="37" t="s">
        <v>2474</v>
      </c>
      <c r="C359" s="37" t="s">
        <v>58</v>
      </c>
      <c r="D359" s="37" t="s">
        <v>2475</v>
      </c>
      <c r="E359" s="37" t="s">
        <v>679</v>
      </c>
      <c r="F359" s="52" t="s">
        <v>648</v>
      </c>
      <c r="G359" s="92" t="str">
        <f>IF(ISBLANK(Tableau6[[#This Row],[Points]]),"",RANK(Tableau6[[#This Row],[Points]],H:H))</f>
        <v/>
      </c>
      <c r="H359" s="37"/>
      <c r="I359" s="42"/>
      <c r="J359" s="88">
        <f>IF(ISBLANK(I359),,VLOOKUP(I359,Classement_points[],2,FALSE)*Paramètres!$M$4)</f>
        <v>0</v>
      </c>
      <c r="K359" s="41"/>
      <c r="L359" s="88">
        <f>IF(ISBLANK(K359),,VLOOKUP(K359,Classement_points[],2,FALSE)*Paramètres!$M$5)</f>
        <v>0</v>
      </c>
      <c r="M359" s="42"/>
      <c r="N359" s="88">
        <f>IF(ISBLANK(M359),,VLOOKUP(M359,Classement_points[],2,FALSE)*Paramètres!$M$6)</f>
        <v>0</v>
      </c>
      <c r="O359" s="89">
        <f t="shared" si="11"/>
        <v>0</v>
      </c>
      <c r="P359" s="90">
        <f>COUNTA(Tableau6[[#This Row],[Points]],Tableau6[[#This Row],[Clt2]],Tableau6[[#This Row],[Clt4]],Tableau6[[#This Row],[Clt6]])</f>
        <v>0</v>
      </c>
    </row>
    <row r="360" spans="1:16" x14ac:dyDescent="0.35">
      <c r="A360" s="91">
        <f t="shared" si="10"/>
        <v>245</v>
      </c>
      <c r="B360" s="37" t="s">
        <v>3609</v>
      </c>
      <c r="C360" s="37" t="s">
        <v>280</v>
      </c>
      <c r="D360" s="37" t="s">
        <v>2477</v>
      </c>
      <c r="E360" s="37" t="s">
        <v>2919</v>
      </c>
      <c r="F360" s="52" t="s">
        <v>2957</v>
      </c>
      <c r="G360" s="92" t="str">
        <f>IF(ISBLANK(Tableau6[[#This Row],[Points]]),"",RANK(Tableau6[[#This Row],[Points]],H:H))</f>
        <v/>
      </c>
      <c r="H360" s="37"/>
      <c r="I360" s="42"/>
      <c r="J360" s="88">
        <f>IF(ISBLANK(I360),,VLOOKUP(I360,Classement_points[],2,FALSE)*Paramètres!$M$4)</f>
        <v>0</v>
      </c>
      <c r="K360" s="41"/>
      <c r="L360" s="88">
        <f>IF(ISBLANK(K360),,VLOOKUP(K360,Classement_points[],2,FALSE)*Paramètres!$M$5)</f>
        <v>0</v>
      </c>
      <c r="M360" s="42"/>
      <c r="N360" s="88">
        <f>IF(ISBLANK(M360),,VLOOKUP(M360,Classement_points[],2,FALSE)*Paramètres!$M$6)</f>
        <v>0</v>
      </c>
      <c r="O360" s="89">
        <f t="shared" si="11"/>
        <v>0</v>
      </c>
      <c r="P360" s="90">
        <f>COUNTA(Tableau6[[#This Row],[Points]],Tableau6[[#This Row],[Clt2]],Tableau6[[#This Row],[Clt4]],Tableau6[[#This Row],[Clt6]])</f>
        <v>0</v>
      </c>
    </row>
    <row r="361" spans="1:16" x14ac:dyDescent="0.35">
      <c r="A361" s="91">
        <f t="shared" si="10"/>
        <v>245</v>
      </c>
      <c r="B361" s="37" t="s">
        <v>4784</v>
      </c>
      <c r="C361" s="37" t="s">
        <v>966</v>
      </c>
      <c r="D361" s="37" t="s">
        <v>4785</v>
      </c>
      <c r="E361" s="37" t="s">
        <v>4000</v>
      </c>
      <c r="F361" s="52" t="s">
        <v>2956</v>
      </c>
      <c r="G361" s="92" t="str">
        <f>IF(ISBLANK(Tableau6[[#This Row],[Points]]),"",RANK(Tableau6[[#This Row],[Points]],H:H))</f>
        <v/>
      </c>
      <c r="H361" s="37"/>
      <c r="I361" s="42"/>
      <c r="J361" s="88">
        <f>IF(ISBLANK(I361),,VLOOKUP(I361,Classement_points[],2,FALSE)*Paramètres!$M$4)</f>
        <v>0</v>
      </c>
      <c r="K361" s="41"/>
      <c r="L361" s="88">
        <f>IF(ISBLANK(K361),,VLOOKUP(K361,Classement_points[],2,FALSE)*Paramètres!$M$5)</f>
        <v>0</v>
      </c>
      <c r="M361" s="42"/>
      <c r="N361" s="88">
        <f>IF(ISBLANK(M361),,VLOOKUP(M361,Classement_points[],2,FALSE)*Paramètres!$M$6)</f>
        <v>0</v>
      </c>
      <c r="O361" s="89">
        <f t="shared" si="11"/>
        <v>0</v>
      </c>
      <c r="P361" s="90">
        <f>COUNTA(Tableau6[[#This Row],[Points]],Tableau6[[#This Row],[Clt2]],Tableau6[[#This Row],[Clt4]],Tableau6[[#This Row],[Clt6]])</f>
        <v>0</v>
      </c>
    </row>
    <row r="362" spans="1:16" x14ac:dyDescent="0.35">
      <c r="A362" s="91">
        <f t="shared" si="10"/>
        <v>245</v>
      </c>
      <c r="B362" s="37" t="s">
        <v>3667</v>
      </c>
      <c r="C362" s="37" t="s">
        <v>81</v>
      </c>
      <c r="D362" s="37" t="s">
        <v>3445</v>
      </c>
      <c r="E362" s="37" t="s">
        <v>2925</v>
      </c>
      <c r="F362" s="52" t="s">
        <v>2957</v>
      </c>
      <c r="G362" s="92" t="str">
        <f>IF(ISBLANK(Tableau6[[#This Row],[Points]]),"",RANK(Tableau6[[#This Row],[Points]],H:H))</f>
        <v/>
      </c>
      <c r="H362" s="37"/>
      <c r="I362" s="42"/>
      <c r="J362" s="88">
        <f>IF(ISBLANK(I362),,VLOOKUP(I362,Classement_points[],2,FALSE)*Paramètres!$M$4)</f>
        <v>0</v>
      </c>
      <c r="K362" s="41"/>
      <c r="L362" s="88">
        <f>IF(ISBLANK(K362),,VLOOKUP(K362,Classement_points[],2,FALSE)*Paramètres!$M$5)</f>
        <v>0</v>
      </c>
      <c r="M362" s="42"/>
      <c r="N362" s="88">
        <f>IF(ISBLANK(M362),,VLOOKUP(M362,Classement_points[],2,FALSE)*Paramètres!$M$6)</f>
        <v>0</v>
      </c>
      <c r="O362" s="89">
        <f t="shared" si="11"/>
        <v>0</v>
      </c>
      <c r="P362" s="90">
        <f>COUNTA(Tableau6[[#This Row],[Points]],Tableau6[[#This Row],[Clt2]],Tableau6[[#This Row],[Clt4]],Tableau6[[#This Row],[Clt6]])</f>
        <v>0</v>
      </c>
    </row>
    <row r="363" spans="1:16" x14ac:dyDescent="0.35">
      <c r="A363" s="91">
        <f t="shared" si="10"/>
        <v>245</v>
      </c>
      <c r="B363" s="37" t="s">
        <v>2478</v>
      </c>
      <c r="C363" s="37" t="s">
        <v>123</v>
      </c>
      <c r="D363" s="37" t="s">
        <v>2479</v>
      </c>
      <c r="E363" s="37" t="s">
        <v>702</v>
      </c>
      <c r="F363" s="52" t="s">
        <v>648</v>
      </c>
      <c r="G363" s="92" t="str">
        <f>IF(ISBLANK(Tableau6[[#This Row],[Points]]),"",RANK(Tableau6[[#This Row],[Points]],H:H))</f>
        <v/>
      </c>
      <c r="H363" s="37"/>
      <c r="I363" s="42"/>
      <c r="J363" s="88">
        <f>IF(ISBLANK(I363),,VLOOKUP(I363,Classement_points[],2,FALSE)*Paramètres!$M$4)</f>
        <v>0</v>
      </c>
      <c r="K363" s="41"/>
      <c r="L363" s="88">
        <f>IF(ISBLANK(K363),,VLOOKUP(K363,Classement_points[],2,FALSE)*Paramètres!$M$5)</f>
        <v>0</v>
      </c>
      <c r="M363" s="42"/>
      <c r="N363" s="88">
        <f>IF(ISBLANK(M363),,VLOOKUP(M363,Classement_points[],2,FALSE)*Paramètres!$M$6)</f>
        <v>0</v>
      </c>
      <c r="O363" s="89">
        <f t="shared" si="11"/>
        <v>0</v>
      </c>
      <c r="P363" s="90">
        <f>COUNTA(Tableau6[[#This Row],[Points]],Tableau6[[#This Row],[Clt2]],Tableau6[[#This Row],[Clt4]],Tableau6[[#This Row],[Clt6]])</f>
        <v>0</v>
      </c>
    </row>
    <row r="364" spans="1:16" x14ac:dyDescent="0.35">
      <c r="A364" s="91">
        <f t="shared" si="10"/>
        <v>245</v>
      </c>
      <c r="B364" s="37" t="s">
        <v>3704</v>
      </c>
      <c r="C364" s="37" t="s">
        <v>3705</v>
      </c>
      <c r="D364" s="37" t="s">
        <v>3706</v>
      </c>
      <c r="E364" s="37" t="s">
        <v>2929</v>
      </c>
      <c r="F364" s="52" t="s">
        <v>2957</v>
      </c>
      <c r="G364" s="92" t="str">
        <f>IF(ISBLANK(Tableau6[[#This Row],[Points]]),"",RANK(Tableau6[[#This Row],[Points]],H:H))</f>
        <v/>
      </c>
      <c r="H364" s="37"/>
      <c r="I364" s="42"/>
      <c r="J364" s="88">
        <f>IF(ISBLANK(I364),,VLOOKUP(I364,Classement_points[],2,FALSE)*Paramètres!$M$4)</f>
        <v>0</v>
      </c>
      <c r="K364" s="41"/>
      <c r="L364" s="88">
        <f>IF(ISBLANK(K364),,VLOOKUP(K364,Classement_points[],2,FALSE)*Paramètres!$M$5)</f>
        <v>0</v>
      </c>
      <c r="M364" s="42"/>
      <c r="N364" s="88">
        <f>IF(ISBLANK(M364),,VLOOKUP(M364,Classement_points[],2,FALSE)*Paramètres!$M$6)</f>
        <v>0</v>
      </c>
      <c r="O364" s="89">
        <f t="shared" si="11"/>
        <v>0</v>
      </c>
      <c r="P364" s="90">
        <f>COUNTA(Tableau6[[#This Row],[Points]],Tableau6[[#This Row],[Clt2]],Tableau6[[#This Row],[Clt4]],Tableau6[[#This Row],[Clt6]])</f>
        <v>0</v>
      </c>
    </row>
    <row r="365" spans="1:16" x14ac:dyDescent="0.35">
      <c r="A365" s="91">
        <f t="shared" si="10"/>
        <v>245</v>
      </c>
      <c r="B365" s="37" t="s">
        <v>3685</v>
      </c>
      <c r="C365" s="37" t="s">
        <v>3686</v>
      </c>
      <c r="D365" s="37" t="s">
        <v>3687</v>
      </c>
      <c r="E365" s="37" t="s">
        <v>2929</v>
      </c>
      <c r="F365" s="52" t="s">
        <v>2957</v>
      </c>
      <c r="G365" s="92" t="str">
        <f>IF(ISBLANK(Tableau6[[#This Row],[Points]]),"",RANK(Tableau6[[#This Row],[Points]],H:H))</f>
        <v/>
      </c>
      <c r="H365" s="37"/>
      <c r="I365" s="42"/>
      <c r="J365" s="88">
        <f>IF(ISBLANK(I365),,VLOOKUP(I365,Classement_points[],2,FALSE)*Paramètres!$M$4)</f>
        <v>0</v>
      </c>
      <c r="K365" s="41"/>
      <c r="L365" s="88">
        <f>IF(ISBLANK(K365),,VLOOKUP(K365,Classement_points[],2,FALSE)*Paramètres!$M$5)</f>
        <v>0</v>
      </c>
      <c r="M365" s="42"/>
      <c r="N365" s="88">
        <f>IF(ISBLANK(M365),,VLOOKUP(M365,Classement_points[],2,FALSE)*Paramètres!$M$6)</f>
        <v>0</v>
      </c>
      <c r="O365" s="89">
        <f t="shared" si="11"/>
        <v>0</v>
      </c>
      <c r="P365" s="90">
        <f>COUNTA(Tableau6[[#This Row],[Points]],Tableau6[[#This Row],[Clt2]],Tableau6[[#This Row],[Clt4]],Tableau6[[#This Row],[Clt6]])</f>
        <v>0</v>
      </c>
    </row>
    <row r="366" spans="1:16" x14ac:dyDescent="0.35">
      <c r="A366" s="91">
        <f t="shared" si="10"/>
        <v>245</v>
      </c>
      <c r="B366" s="37" t="s">
        <v>2486</v>
      </c>
      <c r="C366" s="37" t="s">
        <v>843</v>
      </c>
      <c r="D366" s="37" t="s">
        <v>1610</v>
      </c>
      <c r="E366" s="37" t="s">
        <v>683</v>
      </c>
      <c r="F366" s="52" t="s">
        <v>648</v>
      </c>
      <c r="G366" s="92" t="str">
        <f>IF(ISBLANK(Tableau6[[#This Row],[Points]]),"",RANK(Tableau6[[#This Row],[Points]],H:H))</f>
        <v/>
      </c>
      <c r="H366" s="37"/>
      <c r="I366" s="42"/>
      <c r="J366" s="88">
        <f>IF(ISBLANK(I366),,VLOOKUP(I366,Classement_points[],2,FALSE)*Paramètres!$M$4)</f>
        <v>0</v>
      </c>
      <c r="K366" s="41"/>
      <c r="L366" s="88">
        <f>IF(ISBLANK(K366),,VLOOKUP(K366,Classement_points[],2,FALSE)*Paramètres!$M$5)</f>
        <v>0</v>
      </c>
      <c r="M366" s="42"/>
      <c r="N366" s="88">
        <f>IF(ISBLANK(M366),,VLOOKUP(M366,Classement_points[],2,FALSE)*Paramètres!$M$6)</f>
        <v>0</v>
      </c>
      <c r="O366" s="89">
        <f t="shared" si="11"/>
        <v>0</v>
      </c>
      <c r="P366" s="90">
        <f>COUNTA(Tableau6[[#This Row],[Points]],Tableau6[[#This Row],[Clt2]],Tableau6[[#This Row],[Clt4]],Tableau6[[#This Row],[Clt6]])</f>
        <v>0</v>
      </c>
    </row>
    <row r="367" spans="1:16" x14ac:dyDescent="0.35">
      <c r="A367" s="91">
        <f t="shared" si="10"/>
        <v>245</v>
      </c>
      <c r="B367" s="37" t="s">
        <v>2497</v>
      </c>
      <c r="C367" s="37" t="s">
        <v>2498</v>
      </c>
      <c r="D367" s="37" t="s">
        <v>2499</v>
      </c>
      <c r="E367" s="37" t="s">
        <v>702</v>
      </c>
      <c r="F367" s="52" t="s">
        <v>648</v>
      </c>
      <c r="G367" s="92" t="str">
        <f>IF(ISBLANK(Tableau6[[#This Row],[Points]]),"",RANK(Tableau6[[#This Row],[Points]],H:H))</f>
        <v/>
      </c>
      <c r="H367" s="37"/>
      <c r="I367" s="42"/>
      <c r="J367" s="88">
        <f>IF(ISBLANK(I367),,VLOOKUP(I367,Classement_points[],2,FALSE)*Paramètres!$M$4)</f>
        <v>0</v>
      </c>
      <c r="K367" s="41"/>
      <c r="L367" s="88">
        <f>IF(ISBLANK(K367),,VLOOKUP(K367,Classement_points[],2,FALSE)*Paramètres!$M$5)</f>
        <v>0</v>
      </c>
      <c r="M367" s="42"/>
      <c r="N367" s="88">
        <f>IF(ISBLANK(M367),,VLOOKUP(M367,Classement_points[],2,FALSE)*Paramètres!$M$6)</f>
        <v>0</v>
      </c>
      <c r="O367" s="89">
        <f t="shared" si="11"/>
        <v>0</v>
      </c>
      <c r="P367" s="90">
        <f>COUNTA(Tableau6[[#This Row],[Points]],Tableau6[[#This Row],[Clt2]],Tableau6[[#This Row],[Clt4]],Tableau6[[#This Row],[Clt6]])</f>
        <v>0</v>
      </c>
    </row>
    <row r="368" spans="1:16" x14ac:dyDescent="0.35">
      <c r="A368" s="91">
        <f t="shared" si="10"/>
        <v>245</v>
      </c>
      <c r="B368" s="37" t="s">
        <v>2500</v>
      </c>
      <c r="C368" s="37" t="s">
        <v>54</v>
      </c>
      <c r="D368" s="37" t="s">
        <v>2501</v>
      </c>
      <c r="E368" s="37" t="s">
        <v>650</v>
      </c>
      <c r="F368" s="52" t="s">
        <v>648</v>
      </c>
      <c r="G368" s="92" t="str">
        <f>IF(ISBLANK(Tableau6[[#This Row],[Points]]),"",RANK(Tableau6[[#This Row],[Points]],H:H))</f>
        <v/>
      </c>
      <c r="H368" s="37"/>
      <c r="I368" s="42"/>
      <c r="J368" s="88">
        <f>IF(ISBLANK(I368),,VLOOKUP(I368,Classement_points[],2,FALSE)*Paramètres!$M$4)</f>
        <v>0</v>
      </c>
      <c r="K368" s="41"/>
      <c r="L368" s="88">
        <f>IF(ISBLANK(K368),,VLOOKUP(K368,Classement_points[],2,FALSE)*Paramètres!$M$5)</f>
        <v>0</v>
      </c>
      <c r="M368" s="42"/>
      <c r="N368" s="88">
        <f>IF(ISBLANK(M368),,VLOOKUP(M368,Classement_points[],2,FALSE)*Paramètres!$M$6)</f>
        <v>0</v>
      </c>
      <c r="O368" s="89">
        <f t="shared" si="11"/>
        <v>0</v>
      </c>
      <c r="P368" s="90">
        <f>COUNTA(Tableau6[[#This Row],[Points]],Tableau6[[#This Row],[Clt2]],Tableau6[[#This Row],[Clt4]],Tableau6[[#This Row],[Clt6]])</f>
        <v>0</v>
      </c>
    </row>
    <row r="369" spans="1:16" x14ac:dyDescent="0.35">
      <c r="A369" s="91">
        <f t="shared" si="10"/>
        <v>245</v>
      </c>
      <c r="B369" s="37" t="s">
        <v>3717</v>
      </c>
      <c r="C369" s="37" t="s">
        <v>67</v>
      </c>
      <c r="D369" s="37" t="s">
        <v>3718</v>
      </c>
      <c r="E369" s="37" t="s">
        <v>2943</v>
      </c>
      <c r="F369" s="52" t="s">
        <v>2957</v>
      </c>
      <c r="G369" s="92" t="str">
        <f>IF(ISBLANK(Tableau6[[#This Row],[Points]]),"",RANK(Tableau6[[#This Row],[Points]],H:H))</f>
        <v/>
      </c>
      <c r="H369" s="37"/>
      <c r="I369" s="42"/>
      <c r="J369" s="88">
        <f>IF(ISBLANK(I369),,VLOOKUP(I369,Classement_points[],2,FALSE)*Paramètres!$M$4)</f>
        <v>0</v>
      </c>
      <c r="K369" s="41"/>
      <c r="L369" s="88">
        <f>IF(ISBLANK(K369),,VLOOKUP(K369,Classement_points[],2,FALSE)*Paramètres!$M$5)</f>
        <v>0</v>
      </c>
      <c r="M369" s="42"/>
      <c r="N369" s="88">
        <f>IF(ISBLANK(M369),,VLOOKUP(M369,Classement_points[],2,FALSE)*Paramètres!$M$6)</f>
        <v>0</v>
      </c>
      <c r="O369" s="89">
        <f t="shared" si="11"/>
        <v>0</v>
      </c>
      <c r="P369" s="90">
        <f>COUNTA(Tableau6[[#This Row],[Points]],Tableau6[[#This Row],[Clt2]],Tableau6[[#This Row],[Clt4]],Tableau6[[#This Row],[Clt6]])</f>
        <v>0</v>
      </c>
    </row>
    <row r="370" spans="1:16" x14ac:dyDescent="0.35">
      <c r="A370" s="91">
        <f t="shared" si="10"/>
        <v>245</v>
      </c>
      <c r="B370" s="37" t="s">
        <v>2504</v>
      </c>
      <c r="C370" s="37" t="s">
        <v>2505</v>
      </c>
      <c r="D370" s="37" t="s">
        <v>2506</v>
      </c>
      <c r="E370" s="37" t="s">
        <v>677</v>
      </c>
      <c r="F370" s="52" t="s">
        <v>648</v>
      </c>
      <c r="G370" s="92" t="str">
        <f>IF(ISBLANK(Tableau6[[#This Row],[Points]]),"",RANK(Tableau6[[#This Row],[Points]],H:H))</f>
        <v/>
      </c>
      <c r="H370" s="37"/>
      <c r="I370" s="42"/>
      <c r="J370" s="88">
        <f>IF(ISBLANK(I370),,VLOOKUP(I370,Classement_points[],2,FALSE)*Paramètres!$M$4)</f>
        <v>0</v>
      </c>
      <c r="K370" s="41"/>
      <c r="L370" s="88">
        <f>IF(ISBLANK(K370),,VLOOKUP(K370,Classement_points[],2,FALSE)*Paramètres!$M$5)</f>
        <v>0</v>
      </c>
      <c r="M370" s="42"/>
      <c r="N370" s="88">
        <f>IF(ISBLANK(M370),,VLOOKUP(M370,Classement_points[],2,FALSE)*Paramètres!$M$6)</f>
        <v>0</v>
      </c>
      <c r="O370" s="89">
        <f t="shared" si="11"/>
        <v>0</v>
      </c>
      <c r="P370" s="90">
        <f>COUNTA(Tableau6[[#This Row],[Points]],Tableau6[[#This Row],[Clt2]],Tableau6[[#This Row],[Clt4]],Tableau6[[#This Row],[Clt6]])</f>
        <v>0</v>
      </c>
    </row>
    <row r="371" spans="1:16" x14ac:dyDescent="0.35">
      <c r="A371" s="91">
        <f t="shared" si="10"/>
        <v>245</v>
      </c>
      <c r="B371" s="37" t="s">
        <v>4799</v>
      </c>
      <c r="C371" s="37" t="s">
        <v>2689</v>
      </c>
      <c r="D371" s="37" t="s">
        <v>4800</v>
      </c>
      <c r="E371" s="37" t="s">
        <v>3963</v>
      </c>
      <c r="F371" s="52" t="s">
        <v>2956</v>
      </c>
      <c r="G371" s="92" t="str">
        <f>IF(ISBLANK(Tableau6[[#This Row],[Points]]),"",RANK(Tableau6[[#This Row],[Points]],H:H))</f>
        <v/>
      </c>
      <c r="H371" s="37"/>
      <c r="I371" s="42"/>
      <c r="J371" s="88">
        <f>IF(ISBLANK(I371),,VLOOKUP(I371,Classement_points[],2,FALSE)*Paramètres!$M$4)</f>
        <v>0</v>
      </c>
      <c r="K371" s="41"/>
      <c r="L371" s="88">
        <f>IF(ISBLANK(K371),,VLOOKUP(K371,Classement_points[],2,FALSE)*Paramètres!$M$5)</f>
        <v>0</v>
      </c>
      <c r="M371" s="42"/>
      <c r="N371" s="88">
        <f>IF(ISBLANK(M371),,VLOOKUP(M371,Classement_points[],2,FALSE)*Paramètres!$M$6)</f>
        <v>0</v>
      </c>
      <c r="O371" s="89">
        <f t="shared" si="11"/>
        <v>0</v>
      </c>
      <c r="P371" s="90">
        <f>COUNTA(Tableau6[[#This Row],[Points]],Tableau6[[#This Row],[Clt2]],Tableau6[[#This Row],[Clt4]],Tableau6[[#This Row],[Clt6]])</f>
        <v>0</v>
      </c>
    </row>
    <row r="372" spans="1:16" x14ac:dyDescent="0.35">
      <c r="A372" s="91">
        <f t="shared" si="10"/>
        <v>245</v>
      </c>
      <c r="B372" s="37" t="s">
        <v>3650</v>
      </c>
      <c r="C372" s="37" t="s">
        <v>3651</v>
      </c>
      <c r="D372" s="37" t="s">
        <v>3652</v>
      </c>
      <c r="E372" s="37" t="s">
        <v>2921</v>
      </c>
      <c r="F372" s="52" t="s">
        <v>2957</v>
      </c>
      <c r="G372" s="92" t="str">
        <f>IF(ISBLANK(Tableau6[[#This Row],[Points]]),"",RANK(Tableau6[[#This Row],[Points]],H:H))</f>
        <v/>
      </c>
      <c r="H372" s="37"/>
      <c r="I372" s="42"/>
      <c r="J372" s="88">
        <f>IF(ISBLANK(I372),,VLOOKUP(I372,Classement_points[],2,FALSE)*Paramètres!$M$4)</f>
        <v>0</v>
      </c>
      <c r="K372" s="41"/>
      <c r="L372" s="88">
        <f>IF(ISBLANK(K372),,VLOOKUP(K372,Classement_points[],2,FALSE)*Paramètres!$M$5)</f>
        <v>0</v>
      </c>
      <c r="M372" s="42"/>
      <c r="N372" s="88">
        <f>IF(ISBLANK(M372),,VLOOKUP(M372,Classement_points[],2,FALSE)*Paramètres!$M$6)</f>
        <v>0</v>
      </c>
      <c r="O372" s="89">
        <f t="shared" si="11"/>
        <v>0</v>
      </c>
      <c r="P372" s="90">
        <f>COUNTA(Tableau6[[#This Row],[Points]],Tableau6[[#This Row],[Clt2]],Tableau6[[#This Row],[Clt4]],Tableau6[[#This Row],[Clt6]])</f>
        <v>0</v>
      </c>
    </row>
  </sheetData>
  <sheetProtection sheet="1" objects="1" scenarios="1"/>
  <sortState xmlns:xlrd2="http://schemas.microsoft.com/office/spreadsheetml/2017/richdata2" ref="B5:P69">
    <sortCondition descending="1" ref="O15:O69"/>
  </sortState>
  <mergeCells count="18">
    <mergeCell ref="F1:F3"/>
    <mergeCell ref="B1:B3"/>
    <mergeCell ref="C1:D3"/>
    <mergeCell ref="E1:E3"/>
    <mergeCell ref="G1:H1"/>
    <mergeCell ref="I1:J1"/>
    <mergeCell ref="K1:L1"/>
    <mergeCell ref="M1:N1"/>
    <mergeCell ref="G3:H3"/>
    <mergeCell ref="O1:P1"/>
    <mergeCell ref="G2:H2"/>
    <mergeCell ref="I2:J2"/>
    <mergeCell ref="K2:L2"/>
    <mergeCell ref="M2:N2"/>
    <mergeCell ref="I3:J3"/>
    <mergeCell ref="K3:L3"/>
    <mergeCell ref="M3:N3"/>
    <mergeCell ref="O2:P3"/>
  </mergeCells>
  <dataValidations count="2">
    <dataValidation type="list" allowBlank="1" showInputMessage="1" showErrorMessage="1" sqref="E115:F115 E177:F177 E5:F67" xr:uid="{00000000-0002-0000-0600-000000000000}">
      <formula1>liste_clubs</formula1>
    </dataValidation>
    <dataValidation type="list" allowBlank="1" showInputMessage="1" sqref="B115 B177 B5:B67" xr:uid="{00000000-0002-0000-0600-000001000000}">
      <formula1>IF(B5&lt;&gt;"",OFFSET(F_licences,MATCH(B5&amp;"*",F_licences,0)-1,,COUNTIF(F_licences,B5&amp;"*"),1),F_licences)</formula1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&amp;C&amp;"Calibri"&amp;11&amp;K000000Page &amp;P_x000D_&amp;1#&amp;"Calibri"&amp;10&amp;K0078D7C1 - Interne</oddFooter>
  </headerFooter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47"/>
  <dimension ref="A1:P169"/>
  <sheetViews>
    <sheetView showGridLines="0" topLeftCell="A9" workbookViewId="0">
      <selection activeCell="M47" sqref="M47"/>
    </sheetView>
  </sheetViews>
  <sheetFormatPr baseColWidth="10" defaultColWidth="11" defaultRowHeight="14.5" x14ac:dyDescent="0.35"/>
  <cols>
    <col min="1" max="1" width="11.54296875" style="22" customWidth="1"/>
    <col min="2" max="2" width="21.6328125" style="22" bestFit="1" customWidth="1"/>
    <col min="3" max="3" width="10.08984375" style="22" bestFit="1" customWidth="1"/>
    <col min="4" max="4" width="18" style="22" bestFit="1" customWidth="1"/>
    <col min="5" max="5" width="38.36328125" style="22" bestFit="1" customWidth="1"/>
    <col min="6" max="6" width="7.36328125" style="22" customWidth="1"/>
    <col min="7" max="7" width="5.08984375" style="22" customWidth="1"/>
    <col min="8" max="8" width="8.08984375" style="22" customWidth="1"/>
    <col min="9" max="9" width="6.08984375" style="22" customWidth="1"/>
    <col min="10" max="10" width="9.08984375" style="22" customWidth="1"/>
    <col min="11" max="11" width="6.08984375" style="22" customWidth="1"/>
    <col min="12" max="12" width="9.08984375" style="22" customWidth="1"/>
    <col min="13" max="13" width="6.08984375" style="22" customWidth="1"/>
    <col min="14" max="14" width="9.08984375" style="22" customWidth="1"/>
    <col min="15" max="15" width="11.36328125" style="22" customWidth="1"/>
    <col min="16" max="16" width="19" style="22" customWidth="1"/>
    <col min="17" max="16384" width="11" style="22"/>
  </cols>
  <sheetData>
    <row r="1" spans="1:16" ht="32.25" customHeight="1" x14ac:dyDescent="0.35">
      <c r="B1" s="126"/>
      <c r="C1" s="129" t="s">
        <v>157</v>
      </c>
      <c r="D1" s="129"/>
      <c r="E1" s="123"/>
      <c r="F1" s="123"/>
      <c r="G1" s="120">
        <f>IF(Paramètres!J3&lt;&gt;"",Paramètres!J3,"")</f>
        <v>45732</v>
      </c>
      <c r="H1" s="120"/>
      <c r="I1" s="120" t="str">
        <f>IF(Paramètres!J4&lt;&gt;"",Paramètres!J4,"")</f>
        <v>22 &amp; 23/03/2025</v>
      </c>
      <c r="J1" s="120"/>
      <c r="K1" s="120">
        <f>IF(Paramètres!J5&lt;&gt;"",Paramètres!J5,"")</f>
        <v>45795</v>
      </c>
      <c r="L1" s="120"/>
      <c r="M1" s="120">
        <f>IF(Paramètres!J6&lt;&gt;"",Paramètres!J6,"")</f>
        <v>45830</v>
      </c>
      <c r="N1" s="120"/>
      <c r="O1" s="119"/>
      <c r="P1" s="119"/>
    </row>
    <row r="2" spans="1:16" ht="32.25" customHeight="1" x14ac:dyDescent="0.35">
      <c r="B2" s="127"/>
      <c r="C2" s="130"/>
      <c r="D2" s="130"/>
      <c r="E2" s="124"/>
      <c r="F2" s="124"/>
      <c r="G2" s="114" t="str">
        <f>IF(Paramètres!K3&lt;&gt;"",Paramètres!K3,"")</f>
        <v>Class Triathlon</v>
      </c>
      <c r="H2" s="115"/>
      <c r="I2" s="114" t="str">
        <f>IF(Paramètres!K4&lt;&gt;"",Paramètres!K4,"")</f>
        <v>Duathlon</v>
      </c>
      <c r="J2" s="115"/>
      <c r="K2" s="114" t="str">
        <f>IF(Paramètres!K5&lt;&gt;"",Paramètres!K5,"")</f>
        <v>Triathlon</v>
      </c>
      <c r="L2" s="115"/>
      <c r="M2" s="114" t="str">
        <f>IF(Paramètres!K6&lt;&gt;"",Paramètres!K6,"")</f>
        <v>Aquathlon</v>
      </c>
      <c r="N2" s="115"/>
      <c r="O2" s="122" t="s">
        <v>0</v>
      </c>
      <c r="P2" s="122"/>
    </row>
    <row r="3" spans="1:16" ht="44.25" customHeight="1" x14ac:dyDescent="0.35">
      <c r="B3" s="128"/>
      <c r="C3" s="131"/>
      <c r="D3" s="131"/>
      <c r="E3" s="125"/>
      <c r="F3" s="125"/>
      <c r="G3" s="117" t="str">
        <f>IF(G1&lt;&gt;"",Paramètres!L3,"")</f>
        <v>Espace tri</v>
      </c>
      <c r="H3" s="133"/>
      <c r="I3" s="117" t="str">
        <f>IF(I1&lt;&gt;"",Paramètres!L4,"")</f>
        <v>Liffré (35)</v>
      </c>
      <c r="J3" s="118"/>
      <c r="K3" s="117" t="str">
        <f>IF(K1&lt;&gt;"",Paramètres!L5,"")</f>
        <v>Pontivy (56)</v>
      </c>
      <c r="L3" s="118"/>
      <c r="M3" s="117" t="str">
        <f>IF(M1&lt;&gt;"",Paramètres!L6,"")</f>
        <v>Vendôme (41)</v>
      </c>
      <c r="N3" s="118"/>
      <c r="O3" s="122"/>
      <c r="P3" s="122"/>
    </row>
    <row r="4" spans="1:16" ht="38.25" customHeight="1" thickBot="1" x14ac:dyDescent="0.4">
      <c r="A4" s="36" t="s">
        <v>5060</v>
      </c>
      <c r="B4" s="16" t="s">
        <v>154</v>
      </c>
      <c r="C4" s="16" t="s">
        <v>1</v>
      </c>
      <c r="D4" s="16" t="s">
        <v>45</v>
      </c>
      <c r="E4" s="16" t="s">
        <v>2</v>
      </c>
      <c r="F4" s="16" t="s">
        <v>725</v>
      </c>
      <c r="G4" s="23" t="s">
        <v>3</v>
      </c>
      <c r="H4" s="25" t="s">
        <v>4</v>
      </c>
      <c r="I4" s="24" t="s">
        <v>5061</v>
      </c>
      <c r="J4" s="19" t="s">
        <v>5062</v>
      </c>
      <c r="K4" s="20" t="s">
        <v>5063</v>
      </c>
      <c r="L4" s="19" t="s">
        <v>5064</v>
      </c>
      <c r="M4" s="17" t="s">
        <v>5065</v>
      </c>
      <c r="N4" s="19" t="s">
        <v>5066</v>
      </c>
      <c r="O4" s="21" t="s">
        <v>5</v>
      </c>
      <c r="P4" s="34" t="s">
        <v>208</v>
      </c>
    </row>
    <row r="5" spans="1:16" ht="17" customHeight="1" thickTop="1" x14ac:dyDescent="0.35">
      <c r="A5" s="91">
        <f t="shared" ref="A5:A36" si="0">RANK(O5,O:O)</f>
        <v>1</v>
      </c>
      <c r="B5" s="37" t="s">
        <v>2897</v>
      </c>
      <c r="C5" s="37" t="s">
        <v>221</v>
      </c>
      <c r="D5" s="37" t="s">
        <v>2490</v>
      </c>
      <c r="E5" s="52" t="s">
        <v>677</v>
      </c>
      <c r="F5" s="52" t="s">
        <v>648</v>
      </c>
      <c r="G5" s="92">
        <f>IF(ISBLANK(Tableau7[[#This Row],[Points]]),"",RANK(Tableau7[[#This Row],[Points]],H:H))</f>
        <v>3</v>
      </c>
      <c r="H5" s="37">
        <v>167</v>
      </c>
      <c r="I5" s="40">
        <v>2</v>
      </c>
      <c r="J5" s="88">
        <f>IF(ISBLANK(I5),,VLOOKUP(I5,Classement_points[],2,FALSE)*Paramètres!$M$4)</f>
        <v>120</v>
      </c>
      <c r="K5" s="41">
        <v>1</v>
      </c>
      <c r="L5" s="88">
        <f>IF(ISBLANK(K5),,VLOOKUP(K5,Classement_points[],2,FALSE)*Paramètres!$M$5)</f>
        <v>200</v>
      </c>
      <c r="M5" s="42">
        <v>1</v>
      </c>
      <c r="N5" s="88">
        <f>IF(ISBLANK(M5),,VLOOKUP(M5,Classement_points[],2,FALSE)*Paramètres!$M$6)</f>
        <v>150</v>
      </c>
      <c r="O5" s="89">
        <f t="shared" ref="O5:O36" si="1">H5+J5+L5+N5</f>
        <v>637</v>
      </c>
      <c r="P5" s="90">
        <f>COUNTA(Tableau7[[#This Row],[Points]],Tableau7[[#This Row],[Clt2]],Tableau7[[#This Row],[Clt4]],Tableau7[[#This Row],[Clt6]])</f>
        <v>4</v>
      </c>
    </row>
    <row r="6" spans="1:16" ht="17" customHeight="1" x14ac:dyDescent="0.35">
      <c r="A6" s="91">
        <f t="shared" si="0"/>
        <v>2</v>
      </c>
      <c r="B6" s="37" t="s">
        <v>5015</v>
      </c>
      <c r="C6" s="37" t="s">
        <v>89</v>
      </c>
      <c r="D6" s="37" t="s">
        <v>5016</v>
      </c>
      <c r="E6" s="37" t="s">
        <v>3953</v>
      </c>
      <c r="F6" s="52" t="s">
        <v>2956</v>
      </c>
      <c r="G6" s="92">
        <f>IF(ISBLANK(Tableau7[[#This Row],[Points]]),"",RANK(Tableau7[[#This Row],[Points]],H:H))</f>
        <v>5</v>
      </c>
      <c r="H6" s="37">
        <v>165</v>
      </c>
      <c r="I6" s="40">
        <v>9</v>
      </c>
      <c r="J6" s="88">
        <f>IF(ISBLANK(I6),,VLOOKUP(I6,Classement_points[],2,FALSE)*Paramètres!$M$4)</f>
        <v>60</v>
      </c>
      <c r="K6" s="41">
        <v>6</v>
      </c>
      <c r="L6" s="88">
        <f>IF(ISBLANK(K6),,VLOOKUP(K6,Classement_points[],2,FALSE)*Paramètres!$M$5)</f>
        <v>92</v>
      </c>
      <c r="M6" s="42">
        <v>3</v>
      </c>
      <c r="N6" s="88">
        <f>IF(ISBLANK(M6),,VLOOKUP(M6,Classement_points[],2,FALSE)*Paramètres!$M$6)</f>
        <v>97.5</v>
      </c>
      <c r="O6" s="89">
        <f t="shared" si="1"/>
        <v>414.5</v>
      </c>
      <c r="P6" s="90">
        <f>COUNTA(Tableau7[[#This Row],[Points]],Tableau7[[#This Row],[Clt2]],Tableau7[[#This Row],[Clt4]],Tableau7[[#This Row],[Clt6]])</f>
        <v>4</v>
      </c>
    </row>
    <row r="7" spans="1:16" ht="17" customHeight="1" x14ac:dyDescent="0.35">
      <c r="A7" s="91">
        <f t="shared" si="0"/>
        <v>3</v>
      </c>
      <c r="B7" s="37" t="s">
        <v>2883</v>
      </c>
      <c r="C7" s="37" t="s">
        <v>761</v>
      </c>
      <c r="D7" s="37" t="s">
        <v>2884</v>
      </c>
      <c r="E7" s="52" t="s">
        <v>647</v>
      </c>
      <c r="F7" s="52" t="s">
        <v>648</v>
      </c>
      <c r="G7" s="92">
        <f>IF(ISBLANK(Tableau7[[#This Row],[Points]]),"",RANK(Tableau7[[#This Row],[Points]],H:H))</f>
        <v>3</v>
      </c>
      <c r="H7" s="37">
        <v>167</v>
      </c>
      <c r="I7" s="40">
        <v>3</v>
      </c>
      <c r="J7" s="88">
        <f>IF(ISBLANK(I7),,VLOOKUP(I7,Classement_points[],2,FALSE)*Paramètres!$M$4)</f>
        <v>97.5</v>
      </c>
      <c r="K7" s="41">
        <v>3</v>
      </c>
      <c r="L7" s="88">
        <f>IF(ISBLANK(K7),,VLOOKUP(K7,Classement_points[],2,FALSE)*Paramètres!$M$5)</f>
        <v>130</v>
      </c>
      <c r="M7" s="42"/>
      <c r="N7" s="88">
        <f>IF(ISBLANK(M7),,VLOOKUP(M7,Classement_points[],2,FALSE)*Paramètres!$M$6)</f>
        <v>0</v>
      </c>
      <c r="O7" s="89">
        <f t="shared" si="1"/>
        <v>394.5</v>
      </c>
      <c r="P7" s="90">
        <f>COUNTA(Tableau7[[#This Row],[Points]],Tableau7[[#This Row],[Clt2]],Tableau7[[#This Row],[Clt4]],Tableau7[[#This Row],[Clt6]])</f>
        <v>3</v>
      </c>
    </row>
    <row r="8" spans="1:16" ht="17" customHeight="1" x14ac:dyDescent="0.35">
      <c r="A8" s="91">
        <f t="shared" si="0"/>
        <v>4</v>
      </c>
      <c r="B8" s="37" t="s">
        <v>2842</v>
      </c>
      <c r="C8" s="37" t="s">
        <v>73</v>
      </c>
      <c r="D8" s="37" t="s">
        <v>1738</v>
      </c>
      <c r="E8" s="52" t="s">
        <v>647</v>
      </c>
      <c r="F8" s="52" t="s">
        <v>648</v>
      </c>
      <c r="G8" s="92">
        <f>IF(ISBLANK(Tableau7[[#This Row],[Points]]),"",RANK(Tableau7[[#This Row],[Points]],H:H))</f>
        <v>7</v>
      </c>
      <c r="H8" s="37">
        <v>152</v>
      </c>
      <c r="I8" s="40">
        <v>12</v>
      </c>
      <c r="J8" s="88">
        <f>IF(ISBLANK(I8),,VLOOKUP(I8,Classement_points[],2,FALSE)*Paramètres!$M$4)</f>
        <v>51</v>
      </c>
      <c r="K8" s="41">
        <v>10</v>
      </c>
      <c r="L8" s="88">
        <f>IF(ISBLANK(K8),,VLOOKUP(K8,Classement_points[],2,FALSE)*Paramètres!$M$5)</f>
        <v>76</v>
      </c>
      <c r="M8" s="42">
        <v>5</v>
      </c>
      <c r="N8" s="88">
        <f>IF(ISBLANK(M8),,VLOOKUP(M8,Classement_points[],2,FALSE)*Paramètres!$M$6)</f>
        <v>75</v>
      </c>
      <c r="O8" s="89">
        <f t="shared" si="1"/>
        <v>354</v>
      </c>
      <c r="P8" s="90">
        <f>COUNTA(Tableau7[[#This Row],[Points]],Tableau7[[#This Row],[Clt2]],Tableau7[[#This Row],[Clt4]],Tableau7[[#This Row],[Clt6]])</f>
        <v>4</v>
      </c>
    </row>
    <row r="9" spans="1:16" x14ac:dyDescent="0.35">
      <c r="A9" s="91">
        <f t="shared" si="0"/>
        <v>5</v>
      </c>
      <c r="B9" s="54" t="s">
        <v>615</v>
      </c>
      <c r="C9" s="54" t="s">
        <v>64</v>
      </c>
      <c r="D9" s="54" t="s">
        <v>21</v>
      </c>
      <c r="E9" s="54" t="s">
        <v>16</v>
      </c>
      <c r="F9" s="54" t="s">
        <v>714</v>
      </c>
      <c r="G9" s="92">
        <f>IF(ISBLANK(Tableau7[[#This Row],[Points]]),"",RANK(Tableau7[[#This Row],[Points]],H:H))</f>
        <v>6</v>
      </c>
      <c r="H9" s="37">
        <v>156</v>
      </c>
      <c r="I9" s="40">
        <v>8</v>
      </c>
      <c r="J9" s="88">
        <f>IF(ISBLANK(I9),,VLOOKUP(I9,Classement_points[],2,FALSE)*Paramètres!$M$4)</f>
        <v>63</v>
      </c>
      <c r="K9" s="41">
        <v>12</v>
      </c>
      <c r="L9" s="88">
        <f>IF(ISBLANK(K9),,VLOOKUP(K9,Classement_points[],2,FALSE)*Paramètres!$M$5)</f>
        <v>68</v>
      </c>
      <c r="M9" s="42">
        <v>10</v>
      </c>
      <c r="N9" s="88">
        <f>IF(ISBLANK(M9),,VLOOKUP(M9,Classement_points[],2,FALSE)*Paramètres!$M$6)</f>
        <v>57</v>
      </c>
      <c r="O9" s="89">
        <f t="shared" si="1"/>
        <v>344</v>
      </c>
      <c r="P9" s="90">
        <f>COUNTA(Tableau7[[#This Row],[Points]],Tableau7[[#This Row],[Clt2]],Tableau7[[#This Row],[Clt4]],Tableau7[[#This Row],[Clt6]])</f>
        <v>4</v>
      </c>
    </row>
    <row r="10" spans="1:16" x14ac:dyDescent="0.35">
      <c r="A10" s="91">
        <f t="shared" si="0"/>
        <v>6</v>
      </c>
      <c r="B10" s="37" t="s">
        <v>2890</v>
      </c>
      <c r="C10" s="37" t="s">
        <v>2891</v>
      </c>
      <c r="D10" s="37" t="s">
        <v>2892</v>
      </c>
      <c r="E10" s="52" t="s">
        <v>677</v>
      </c>
      <c r="F10" s="52" t="s">
        <v>648</v>
      </c>
      <c r="G10" s="92">
        <f>IF(ISBLANK(Tableau7[[#This Row],[Points]]),"",RANK(Tableau7[[#This Row],[Points]],H:H))</f>
        <v>14</v>
      </c>
      <c r="H10" s="37">
        <v>139</v>
      </c>
      <c r="I10" s="40">
        <v>14</v>
      </c>
      <c r="J10" s="88">
        <f>IF(ISBLANK(I10),,VLOOKUP(I10,Classement_points[],2,FALSE)*Paramètres!$M$4)</f>
        <v>45</v>
      </c>
      <c r="K10" s="41">
        <v>9</v>
      </c>
      <c r="L10" s="88">
        <f>IF(ISBLANK(K10),,VLOOKUP(K10,Classement_points[],2,FALSE)*Paramètres!$M$5)</f>
        <v>80</v>
      </c>
      <c r="M10" s="42">
        <v>9</v>
      </c>
      <c r="N10" s="88">
        <f>IF(ISBLANK(M10),,VLOOKUP(M10,Classement_points[],2,FALSE)*Paramètres!$M$6)</f>
        <v>60</v>
      </c>
      <c r="O10" s="89">
        <f t="shared" si="1"/>
        <v>324</v>
      </c>
      <c r="P10" s="90">
        <f>COUNTA(Tableau7[[#This Row],[Points]],Tableau7[[#This Row],[Clt2]],Tableau7[[#This Row],[Clt4]],Tableau7[[#This Row],[Clt6]])</f>
        <v>4</v>
      </c>
    </row>
    <row r="11" spans="1:16" x14ac:dyDescent="0.35">
      <c r="A11" s="91">
        <f t="shared" si="0"/>
        <v>7</v>
      </c>
      <c r="B11" s="37" t="s">
        <v>4964</v>
      </c>
      <c r="C11" s="37" t="s">
        <v>4241</v>
      </c>
      <c r="D11" s="37" t="s">
        <v>4965</v>
      </c>
      <c r="E11" s="37" t="s">
        <v>4482</v>
      </c>
      <c r="F11" s="52" t="s">
        <v>2956</v>
      </c>
      <c r="G11" s="92">
        <f>IF(ISBLANK(Tableau7[[#This Row],[Points]]),"",RANK(Tableau7[[#This Row],[Points]],H:H))</f>
        <v>8</v>
      </c>
      <c r="H11" s="37">
        <v>151</v>
      </c>
      <c r="I11" s="40">
        <v>6</v>
      </c>
      <c r="J11" s="88">
        <f>IF(ISBLANK(I11),,VLOOKUP(I11,Classement_points[],2,FALSE)*Paramètres!$M$4)</f>
        <v>69</v>
      </c>
      <c r="K11" s="41">
        <v>5</v>
      </c>
      <c r="L11" s="88">
        <f>IF(ISBLANK(K11),,VLOOKUP(K11,Classement_points[],2,FALSE)*Paramètres!$M$5)</f>
        <v>100</v>
      </c>
      <c r="M11" s="42"/>
      <c r="N11" s="88">
        <f>IF(ISBLANK(M11),,VLOOKUP(M11,Classement_points[],2,FALSE)*Paramètres!$M$6)</f>
        <v>0</v>
      </c>
      <c r="O11" s="89">
        <f t="shared" si="1"/>
        <v>320</v>
      </c>
      <c r="P11" s="90">
        <f>COUNTA(Tableau7[[#This Row],[Points]],Tableau7[[#This Row],[Clt2]],Tableau7[[#This Row],[Clt4]],Tableau7[[#This Row],[Clt6]])</f>
        <v>3</v>
      </c>
    </row>
    <row r="12" spans="1:16" x14ac:dyDescent="0.35">
      <c r="A12" s="91">
        <f t="shared" si="0"/>
        <v>8</v>
      </c>
      <c r="B12" s="37" t="s">
        <v>5006</v>
      </c>
      <c r="C12" s="37" t="s">
        <v>162</v>
      </c>
      <c r="D12" s="37" t="s">
        <v>1360</v>
      </c>
      <c r="E12" s="37" t="s">
        <v>3998</v>
      </c>
      <c r="F12" s="52" t="s">
        <v>2956</v>
      </c>
      <c r="G12" s="92">
        <f>IF(ISBLANK(Tableau7[[#This Row],[Points]]),"",RANK(Tableau7[[#This Row],[Points]],H:H))</f>
        <v>10</v>
      </c>
      <c r="H12" s="37">
        <v>144</v>
      </c>
      <c r="I12" s="40">
        <v>16</v>
      </c>
      <c r="J12" s="88">
        <f>IF(ISBLANK(I12),,VLOOKUP(I12,Classement_points[],2,FALSE)*Paramètres!$M$4)</f>
        <v>42</v>
      </c>
      <c r="K12" s="41">
        <v>11</v>
      </c>
      <c r="L12" s="88">
        <f>IF(ISBLANK(K12),,VLOOKUP(K12,Classement_points[],2,FALSE)*Paramètres!$M$5)</f>
        <v>72</v>
      </c>
      <c r="M12" s="42">
        <v>11</v>
      </c>
      <c r="N12" s="88">
        <f>IF(ISBLANK(M12),,VLOOKUP(M12,Classement_points[],2,FALSE)*Paramètres!$M$6)</f>
        <v>54</v>
      </c>
      <c r="O12" s="89">
        <f t="shared" si="1"/>
        <v>312</v>
      </c>
      <c r="P12" s="90">
        <f>COUNTA(Tableau7[[#This Row],[Points]],Tableau7[[#This Row],[Clt2]],Tableau7[[#This Row],[Clt4]],Tableau7[[#This Row],[Clt6]])</f>
        <v>4</v>
      </c>
    </row>
    <row r="13" spans="1:16" x14ac:dyDescent="0.35">
      <c r="A13" s="91">
        <f t="shared" si="0"/>
        <v>9</v>
      </c>
      <c r="B13" s="37" t="s">
        <v>4991</v>
      </c>
      <c r="C13" s="37" t="s">
        <v>4992</v>
      </c>
      <c r="D13" s="37" t="s">
        <v>4318</v>
      </c>
      <c r="E13" s="37" t="s">
        <v>3953</v>
      </c>
      <c r="F13" s="52" t="s">
        <v>2956</v>
      </c>
      <c r="G13" s="92">
        <f>IF(ISBLANK(Tableau7[[#This Row],[Points]]),"",RANK(Tableau7[[#This Row],[Points]],H:H))</f>
        <v>2</v>
      </c>
      <c r="H13" s="37">
        <v>169</v>
      </c>
      <c r="I13" s="40">
        <v>0</v>
      </c>
      <c r="J13" s="88">
        <f>IF(ISBLANK(I13),,VLOOKUP(I13,Classement_points[],2,FALSE)*Paramètres!$M$4)</f>
        <v>0</v>
      </c>
      <c r="K13" s="41">
        <v>0</v>
      </c>
      <c r="L13" s="88">
        <f>IF(ISBLANK(K13),,VLOOKUP(K13,Classement_points[],2,FALSE)*Paramètres!$M$5)</f>
        <v>0</v>
      </c>
      <c r="M13" s="42">
        <v>2</v>
      </c>
      <c r="N13" s="88">
        <f>IF(ISBLANK(M13),,VLOOKUP(M13,Classement_points[],2,FALSE)*Paramètres!$M$6)</f>
        <v>120</v>
      </c>
      <c r="O13" s="89">
        <f t="shared" si="1"/>
        <v>289</v>
      </c>
      <c r="P13" s="90">
        <f>COUNTA(Tableau7[[#This Row],[Points]],Tableau7[[#This Row],[Clt2]],Tableau7[[#This Row],[Clt4]],Tableau7[[#This Row],[Clt6]])</f>
        <v>4</v>
      </c>
    </row>
    <row r="14" spans="1:16" x14ac:dyDescent="0.35">
      <c r="A14" s="91">
        <f t="shared" si="0"/>
        <v>10</v>
      </c>
      <c r="B14" s="37" t="s">
        <v>2859</v>
      </c>
      <c r="C14" s="37" t="s">
        <v>2860</v>
      </c>
      <c r="D14" s="37" t="s">
        <v>2861</v>
      </c>
      <c r="E14" s="52" t="s">
        <v>647</v>
      </c>
      <c r="F14" s="52" t="s">
        <v>648</v>
      </c>
      <c r="G14" s="92">
        <f>IF(ISBLANK(Tableau7[[#This Row],[Points]]),"",RANK(Tableau7[[#This Row],[Points]],H:H))</f>
        <v>10</v>
      </c>
      <c r="H14" s="37">
        <v>144</v>
      </c>
      <c r="I14" s="40">
        <v>7</v>
      </c>
      <c r="J14" s="88">
        <f>IF(ISBLANK(I14),,VLOOKUP(I14,Classement_points[],2,FALSE)*Paramètres!$M$4)</f>
        <v>66</v>
      </c>
      <c r="K14" s="41"/>
      <c r="L14" s="88">
        <f>IF(ISBLANK(K14),,VLOOKUP(K14,Classement_points[],2,FALSE)*Paramètres!$M$5)</f>
        <v>0</v>
      </c>
      <c r="M14" s="42">
        <v>7</v>
      </c>
      <c r="N14" s="88">
        <f>IF(ISBLANK(M14),,VLOOKUP(M14,Classement_points[],2,FALSE)*Paramètres!$M$6)</f>
        <v>66</v>
      </c>
      <c r="O14" s="89">
        <f t="shared" si="1"/>
        <v>276</v>
      </c>
      <c r="P14" s="90">
        <f>COUNTA(Tableau7[[#This Row],[Points]],Tableau7[[#This Row],[Clt2]],Tableau7[[#This Row],[Clt4]],Tableau7[[#This Row],[Clt6]])</f>
        <v>3</v>
      </c>
    </row>
    <row r="15" spans="1:16" x14ac:dyDescent="0.35">
      <c r="A15" s="91">
        <f t="shared" si="0"/>
        <v>11</v>
      </c>
      <c r="B15" s="59" t="s">
        <v>3767</v>
      </c>
      <c r="C15" s="59" t="s">
        <v>162</v>
      </c>
      <c r="D15" s="59" t="s">
        <v>3768</v>
      </c>
      <c r="E15" s="59" t="s">
        <v>2926</v>
      </c>
      <c r="F15" s="59" t="s">
        <v>2957</v>
      </c>
      <c r="G15" s="92">
        <f>IF(ISBLANK(Tableau7[[#This Row],[Points]]),"",RANK(Tableau7[[#This Row],[Points]],H:H))</f>
        <v>9</v>
      </c>
      <c r="H15" s="37">
        <v>148</v>
      </c>
      <c r="I15" s="40">
        <v>27</v>
      </c>
      <c r="J15" s="88">
        <f>IF(ISBLANK(I15),,VLOOKUP(I15,Classement_points[],2,FALSE)*Paramètres!$M$4)</f>
        <v>25.5</v>
      </c>
      <c r="K15" s="41">
        <v>18</v>
      </c>
      <c r="L15" s="88">
        <f>IF(ISBLANK(K15),,VLOOKUP(K15,Classement_points[],2,FALSE)*Paramètres!$M$5)</f>
        <v>52</v>
      </c>
      <c r="M15" s="42">
        <v>14</v>
      </c>
      <c r="N15" s="88">
        <f>IF(ISBLANK(M15),,VLOOKUP(M15,Classement_points[],2,FALSE)*Paramètres!$M$6)</f>
        <v>45</v>
      </c>
      <c r="O15" s="89">
        <f t="shared" si="1"/>
        <v>270.5</v>
      </c>
      <c r="P15" s="90">
        <f>COUNTA(Tableau7[[#This Row],[Points]],Tableau7[[#This Row],[Clt2]],Tableau7[[#This Row],[Clt4]],Tableau7[[#This Row],[Clt6]])</f>
        <v>4</v>
      </c>
    </row>
    <row r="16" spans="1:16" x14ac:dyDescent="0.35">
      <c r="A16" s="91">
        <f t="shared" si="0"/>
        <v>12</v>
      </c>
      <c r="B16" s="54" t="s">
        <v>1236</v>
      </c>
      <c r="C16" s="54" t="s">
        <v>109</v>
      </c>
      <c r="D16" s="54" t="s">
        <v>110</v>
      </c>
      <c r="E16" s="54" t="s">
        <v>14</v>
      </c>
      <c r="F16" s="54" t="s">
        <v>714</v>
      </c>
      <c r="G16" s="92">
        <f>IF(ISBLANK(Tableau7[[#This Row],[Points]]),"",RANK(Tableau7[[#This Row],[Points]],H:H))</f>
        <v>15</v>
      </c>
      <c r="H16" s="37">
        <v>138</v>
      </c>
      <c r="I16" s="40">
        <v>26</v>
      </c>
      <c r="J16" s="88">
        <f>IF(ISBLANK(I16),,VLOOKUP(I16,Classement_points[],2,FALSE)*Paramètres!$M$4)</f>
        <v>27</v>
      </c>
      <c r="K16" s="41">
        <v>17</v>
      </c>
      <c r="L16" s="88">
        <f>IF(ISBLANK(K16),,VLOOKUP(K16,Classement_points[],2,FALSE)*Paramètres!$M$5)</f>
        <v>54</v>
      </c>
      <c r="M16" s="42">
        <v>12</v>
      </c>
      <c r="N16" s="88">
        <f>IF(ISBLANK(M16),,VLOOKUP(M16,Classement_points[],2,FALSE)*Paramètres!$M$6)</f>
        <v>51</v>
      </c>
      <c r="O16" s="89">
        <f t="shared" si="1"/>
        <v>270</v>
      </c>
      <c r="P16" s="90">
        <f>COUNTA(Tableau7[[#This Row],[Points]],Tableau7[[#This Row],[Clt2]],Tableau7[[#This Row],[Clt4]],Tableau7[[#This Row],[Clt6]])</f>
        <v>4</v>
      </c>
    </row>
    <row r="17" spans="1:16" x14ac:dyDescent="0.35">
      <c r="A17" s="91">
        <f t="shared" si="0"/>
        <v>13</v>
      </c>
      <c r="B17" s="59" t="s">
        <v>3797</v>
      </c>
      <c r="C17" s="59" t="s">
        <v>425</v>
      </c>
      <c r="D17" s="59" t="s">
        <v>3798</v>
      </c>
      <c r="E17" s="59" t="s">
        <v>2926</v>
      </c>
      <c r="F17" s="59" t="s">
        <v>2957</v>
      </c>
      <c r="G17" s="92">
        <f>IF(ISBLANK(Tableau7[[#This Row],[Points]]),"",RANK(Tableau7[[#This Row],[Points]],H:H))</f>
        <v>16</v>
      </c>
      <c r="H17" s="37">
        <v>137</v>
      </c>
      <c r="I17" s="40">
        <v>17</v>
      </c>
      <c r="J17" s="88">
        <f>IF(ISBLANK(I17),,VLOOKUP(I17,Classement_points[],2,FALSE)*Paramètres!$M$4)</f>
        <v>40.5</v>
      </c>
      <c r="K17" s="41">
        <v>19</v>
      </c>
      <c r="L17" s="88">
        <f>IF(ISBLANK(K17),,VLOOKUP(K17,Classement_points[],2,FALSE)*Paramètres!$M$5)</f>
        <v>50</v>
      </c>
      <c r="M17" s="42">
        <v>16</v>
      </c>
      <c r="N17" s="88">
        <f>IF(ISBLANK(M17),,VLOOKUP(M17,Classement_points[],2,FALSE)*Paramètres!$M$6)</f>
        <v>42</v>
      </c>
      <c r="O17" s="89">
        <f t="shared" si="1"/>
        <v>269.5</v>
      </c>
      <c r="P17" s="90">
        <f>COUNTA(Tableau7[[#This Row],[Points]],Tableau7[[#This Row],[Clt2]],Tableau7[[#This Row],[Clt4]],Tableau7[[#This Row],[Clt6]])</f>
        <v>4</v>
      </c>
    </row>
    <row r="18" spans="1:16" x14ac:dyDescent="0.35">
      <c r="A18" s="91">
        <f t="shared" si="0"/>
        <v>14</v>
      </c>
      <c r="B18" s="37" t="s">
        <v>2836</v>
      </c>
      <c r="C18" s="37" t="s">
        <v>1268</v>
      </c>
      <c r="D18" s="37" t="s">
        <v>2614</v>
      </c>
      <c r="E18" s="52" t="s">
        <v>677</v>
      </c>
      <c r="F18" s="52" t="s">
        <v>648</v>
      </c>
      <c r="G18" s="92">
        <f>IF(ISBLANK(Tableau7[[#This Row],[Points]]),"",RANK(Tableau7[[#This Row],[Points]],H:H))</f>
        <v>1</v>
      </c>
      <c r="H18" s="37">
        <v>172</v>
      </c>
      <c r="I18" s="40"/>
      <c r="J18" s="93">
        <f>IF(ISBLANK(I18),,VLOOKUP(I18,Classement_points[],2,FALSE)*Paramètres!$M$4)</f>
        <v>0</v>
      </c>
      <c r="K18" s="58">
        <v>7</v>
      </c>
      <c r="L18" s="93">
        <f>IF(ISBLANK(K18),,VLOOKUP(K18,Classement_points[],2,FALSE)*Paramètres!$M$5)</f>
        <v>88</v>
      </c>
      <c r="M18" s="57"/>
      <c r="N18" s="93">
        <f>IF(ISBLANK(M18),,VLOOKUP(M18,Classement_points[],2,FALSE)*Paramètres!$M$6)</f>
        <v>0</v>
      </c>
      <c r="O18" s="89">
        <f t="shared" si="1"/>
        <v>260</v>
      </c>
      <c r="P18" s="90">
        <f>COUNTA(Tableau7[[#This Row],[Points]],Tableau7[[#This Row],[Clt2]],Tableau7[[#This Row],[Clt4]],Tableau7[[#This Row],[Clt6]])</f>
        <v>2</v>
      </c>
    </row>
    <row r="19" spans="1:16" x14ac:dyDescent="0.35">
      <c r="A19" s="91">
        <f t="shared" si="0"/>
        <v>14</v>
      </c>
      <c r="B19" s="37" t="s">
        <v>4988</v>
      </c>
      <c r="C19" s="37" t="s">
        <v>4989</v>
      </c>
      <c r="D19" s="37" t="s">
        <v>4990</v>
      </c>
      <c r="E19" s="37" t="s">
        <v>4046</v>
      </c>
      <c r="F19" s="52" t="s">
        <v>2956</v>
      </c>
      <c r="G19" s="92" t="str">
        <f>IF(ISBLANK(Tableau7[[#This Row],[Points]]),"",RANK(Tableau7[[#This Row],[Points]],H:H))</f>
        <v/>
      </c>
      <c r="H19" s="37"/>
      <c r="I19" s="40">
        <v>1</v>
      </c>
      <c r="J19" s="88">
        <f>IF(ISBLANK(I19),,VLOOKUP(I19,Classement_points[],2,FALSE)*Paramètres!$M$4)</f>
        <v>150</v>
      </c>
      <c r="K19" s="41">
        <v>4</v>
      </c>
      <c r="L19" s="88">
        <f>IF(ISBLANK(K19),,VLOOKUP(K19,Classement_points[],2,FALSE)*Paramètres!$M$5)</f>
        <v>110</v>
      </c>
      <c r="M19" s="42"/>
      <c r="N19" s="88">
        <f>IF(ISBLANK(M19),,VLOOKUP(M19,Classement_points[],2,FALSE)*Paramètres!$M$6)</f>
        <v>0</v>
      </c>
      <c r="O19" s="89">
        <f t="shared" si="1"/>
        <v>260</v>
      </c>
      <c r="P19" s="90">
        <f>COUNTA(Tableau7[[#This Row],[Points]],Tableau7[[#This Row],[Clt2]],Tableau7[[#This Row],[Clt4]],Tableau7[[#This Row],[Clt6]])</f>
        <v>2</v>
      </c>
    </row>
    <row r="20" spans="1:16" x14ac:dyDescent="0.35">
      <c r="A20" s="91">
        <f t="shared" si="0"/>
        <v>16</v>
      </c>
      <c r="B20" s="37" t="s">
        <v>2854</v>
      </c>
      <c r="C20" s="37" t="s">
        <v>2125</v>
      </c>
      <c r="D20" s="37" t="s">
        <v>519</v>
      </c>
      <c r="E20" s="52" t="s">
        <v>647</v>
      </c>
      <c r="F20" s="52" t="s">
        <v>648</v>
      </c>
      <c r="G20" s="92">
        <f>IF(ISBLANK(Tableau7[[#This Row],[Points]]),"",RANK(Tableau7[[#This Row],[Points]],H:H))</f>
        <v>13</v>
      </c>
      <c r="H20" s="37">
        <v>143</v>
      </c>
      <c r="I20" s="40">
        <v>10</v>
      </c>
      <c r="J20" s="88">
        <f>IF(ISBLANK(I20),,VLOOKUP(I20,Classement_points[],2,FALSE)*Paramètres!$M$4)</f>
        <v>57</v>
      </c>
      <c r="K20" s="41">
        <v>20</v>
      </c>
      <c r="L20" s="88">
        <f>IF(ISBLANK(K20),,VLOOKUP(K20,Classement_points[],2,FALSE)*Paramètres!$M$5)</f>
        <v>48</v>
      </c>
      <c r="M20" s="42"/>
      <c r="N20" s="88">
        <f>IF(ISBLANK(M20),,VLOOKUP(M20,Classement_points[],2,FALSE)*Paramètres!$M$6)</f>
        <v>0</v>
      </c>
      <c r="O20" s="89">
        <f t="shared" si="1"/>
        <v>248</v>
      </c>
      <c r="P20" s="90">
        <f>COUNTA(Tableau7[[#This Row],[Points]],Tableau7[[#This Row],[Clt2]],Tableau7[[#This Row],[Clt4]],Tableau7[[#This Row],[Clt6]])</f>
        <v>3</v>
      </c>
    </row>
    <row r="21" spans="1:16" x14ac:dyDescent="0.35">
      <c r="A21" s="91">
        <f t="shared" si="0"/>
        <v>17</v>
      </c>
      <c r="B21" s="37" t="s">
        <v>4971</v>
      </c>
      <c r="C21" s="37" t="s">
        <v>737</v>
      </c>
      <c r="D21" s="37" t="s">
        <v>4607</v>
      </c>
      <c r="E21" s="37" t="s">
        <v>4046</v>
      </c>
      <c r="F21" s="52" t="s">
        <v>2956</v>
      </c>
      <c r="G21" s="92" t="str">
        <f>IF(ISBLANK(Tableau7[[#This Row],[Points]]),"",RANK(Tableau7[[#This Row],[Points]],H:H))</f>
        <v/>
      </c>
      <c r="H21" s="37"/>
      <c r="I21" s="40">
        <v>4</v>
      </c>
      <c r="J21" s="88">
        <f>IF(ISBLANK(I21),,VLOOKUP(I21,Classement_points[],2,FALSE)*Paramètres!$M$4)</f>
        <v>82.5</v>
      </c>
      <c r="K21" s="41">
        <v>2</v>
      </c>
      <c r="L21" s="88">
        <f>IF(ISBLANK(K21),,VLOOKUP(K21,Classement_points[],2,FALSE)*Paramètres!$M$5)</f>
        <v>160</v>
      </c>
      <c r="M21" s="42"/>
      <c r="N21" s="88">
        <f>IF(ISBLANK(M21),,VLOOKUP(M21,Classement_points[],2,FALSE)*Paramètres!$M$6)</f>
        <v>0</v>
      </c>
      <c r="O21" s="89">
        <f t="shared" si="1"/>
        <v>242.5</v>
      </c>
      <c r="P21" s="90">
        <f>COUNTA(Tableau7[[#This Row],[Points]],Tableau7[[#This Row],[Clt2]],Tableau7[[#This Row],[Clt4]],Tableau7[[#This Row],[Clt6]])</f>
        <v>2</v>
      </c>
    </row>
    <row r="22" spans="1:16" x14ac:dyDescent="0.35">
      <c r="A22" s="91">
        <f t="shared" si="0"/>
        <v>18</v>
      </c>
      <c r="B22" s="59" t="s">
        <v>3802</v>
      </c>
      <c r="C22" s="59" t="s">
        <v>1302</v>
      </c>
      <c r="D22" s="59" t="s">
        <v>3803</v>
      </c>
      <c r="E22" s="59" t="s">
        <v>2921</v>
      </c>
      <c r="F22" s="59" t="s">
        <v>2957</v>
      </c>
      <c r="G22" s="92">
        <f>IF(ISBLANK(Tableau7[[#This Row],[Points]]),"",RANK(Tableau7[[#This Row],[Points]],H:H))</f>
        <v>20</v>
      </c>
      <c r="H22" s="37">
        <v>121</v>
      </c>
      <c r="I22" s="40">
        <v>22</v>
      </c>
      <c r="J22" s="88">
        <f>IF(ISBLANK(I22),,VLOOKUP(I22,Classement_points[],2,FALSE)*Paramètres!$M$4)</f>
        <v>33</v>
      </c>
      <c r="K22" s="41">
        <v>23</v>
      </c>
      <c r="L22" s="88">
        <f>IF(ISBLANK(K22),,VLOOKUP(K22,Classement_points[],2,FALSE)*Paramètres!$M$5)</f>
        <v>42</v>
      </c>
      <c r="M22" s="42">
        <v>18</v>
      </c>
      <c r="N22" s="88">
        <f>IF(ISBLANK(M22),,VLOOKUP(M22,Classement_points[],2,FALSE)*Paramètres!$M$6)</f>
        <v>39</v>
      </c>
      <c r="O22" s="89">
        <f t="shared" si="1"/>
        <v>235</v>
      </c>
      <c r="P22" s="90">
        <f>COUNTA(Tableau7[[#This Row],[Points]],Tableau7[[#This Row],[Clt2]],Tableau7[[#This Row],[Clt4]],Tableau7[[#This Row],[Clt6]])</f>
        <v>4</v>
      </c>
    </row>
    <row r="23" spans="1:16" x14ac:dyDescent="0.35">
      <c r="A23" s="91">
        <f t="shared" si="0"/>
        <v>19</v>
      </c>
      <c r="B23" s="59" t="s">
        <v>3811</v>
      </c>
      <c r="C23" s="59" t="s">
        <v>225</v>
      </c>
      <c r="D23" s="59" t="s">
        <v>276</v>
      </c>
      <c r="E23" s="59" t="s">
        <v>2937</v>
      </c>
      <c r="F23" s="59" t="s">
        <v>2957</v>
      </c>
      <c r="G23" s="92">
        <f>IF(ISBLANK(Tableau7[[#This Row],[Points]]),"",RANK(Tableau7[[#This Row],[Points]],H:H))</f>
        <v>33</v>
      </c>
      <c r="H23" s="37">
        <v>77</v>
      </c>
      <c r="I23" s="40">
        <v>0</v>
      </c>
      <c r="J23" s="88">
        <f>IF(ISBLANK(I23),,VLOOKUP(I23,Classement_points[],2,FALSE)*Paramètres!$M$4)</f>
        <v>0</v>
      </c>
      <c r="K23" s="41">
        <v>8</v>
      </c>
      <c r="L23" s="88">
        <f>IF(ISBLANK(K23),,VLOOKUP(K23,Classement_points[],2,FALSE)*Paramètres!$M$5)</f>
        <v>84</v>
      </c>
      <c r="M23" s="42">
        <v>8</v>
      </c>
      <c r="N23" s="88">
        <f>IF(ISBLANK(M23),,VLOOKUP(M23,Classement_points[],2,FALSE)*Paramètres!$M$6)</f>
        <v>63</v>
      </c>
      <c r="O23" s="89">
        <f t="shared" si="1"/>
        <v>224</v>
      </c>
      <c r="P23" s="90">
        <f>COUNTA(Tableau7[[#This Row],[Points]],Tableau7[[#This Row],[Clt2]],Tableau7[[#This Row],[Clt4]],Tableau7[[#This Row],[Clt6]])</f>
        <v>4</v>
      </c>
    </row>
    <row r="24" spans="1:16" x14ac:dyDescent="0.35">
      <c r="A24" s="91">
        <f t="shared" si="0"/>
        <v>20</v>
      </c>
      <c r="B24" s="54" t="s">
        <v>616</v>
      </c>
      <c r="C24" s="54" t="s">
        <v>113</v>
      </c>
      <c r="D24" s="54" t="s">
        <v>324</v>
      </c>
      <c r="E24" s="54" t="s">
        <v>18</v>
      </c>
      <c r="F24" s="54" t="s">
        <v>714</v>
      </c>
      <c r="G24" s="92">
        <f>IF(ISBLANK(Tableau7[[#This Row],[Points]]),"",RANK(Tableau7[[#This Row],[Points]],H:H))</f>
        <v>19</v>
      </c>
      <c r="H24" s="37">
        <v>123</v>
      </c>
      <c r="I24" s="40">
        <v>15</v>
      </c>
      <c r="J24" s="88">
        <f>IF(ISBLANK(I24),,VLOOKUP(I24,Classement_points[],2,FALSE)*Paramètres!$M$4)</f>
        <v>43.5</v>
      </c>
      <c r="K24" s="41">
        <v>21</v>
      </c>
      <c r="L24" s="88">
        <f>IF(ISBLANK(K24),,VLOOKUP(K24,Classement_points[],2,FALSE)*Paramètres!$M$5)</f>
        <v>46</v>
      </c>
      <c r="M24" s="42"/>
      <c r="N24" s="88">
        <f>IF(ISBLANK(M24),,VLOOKUP(M24,Classement_points[],2,FALSE)*Paramètres!$M$6)</f>
        <v>0</v>
      </c>
      <c r="O24" s="89">
        <f t="shared" si="1"/>
        <v>212.5</v>
      </c>
      <c r="P24" s="90">
        <f>COUNTA(Tableau7[[#This Row],[Points]],Tableau7[[#This Row],[Clt2]],Tableau7[[#This Row],[Clt4]],Tableau7[[#This Row],[Clt6]])</f>
        <v>3</v>
      </c>
    </row>
    <row r="25" spans="1:16" x14ac:dyDescent="0.35">
      <c r="A25" s="91">
        <f t="shared" si="0"/>
        <v>21</v>
      </c>
      <c r="B25" s="37" t="s">
        <v>5007</v>
      </c>
      <c r="C25" s="37" t="s">
        <v>153</v>
      </c>
      <c r="D25" s="37" t="s">
        <v>5008</v>
      </c>
      <c r="E25" s="37" t="s">
        <v>3998</v>
      </c>
      <c r="F25" s="52" t="s">
        <v>2956</v>
      </c>
      <c r="G25" s="92">
        <f>IF(ISBLANK(Tableau7[[#This Row],[Points]]),"",RANK(Tableau7[[#This Row],[Points]],H:H))</f>
        <v>17</v>
      </c>
      <c r="H25" s="37">
        <v>128</v>
      </c>
      <c r="I25" s="40">
        <v>21</v>
      </c>
      <c r="J25" s="88">
        <f>IF(ISBLANK(I25),,VLOOKUP(I25,Classement_points[],2,FALSE)*Paramètres!$M$4)</f>
        <v>34.5</v>
      </c>
      <c r="K25" s="41">
        <v>22</v>
      </c>
      <c r="L25" s="88">
        <f>IF(ISBLANK(K25),,VLOOKUP(K25,Classement_points[],2,FALSE)*Paramètres!$M$5)</f>
        <v>44</v>
      </c>
      <c r="M25" s="42"/>
      <c r="N25" s="88">
        <f>IF(ISBLANK(M25),,VLOOKUP(M25,Classement_points[],2,FALSE)*Paramètres!$M$6)</f>
        <v>0</v>
      </c>
      <c r="O25" s="89">
        <f t="shared" si="1"/>
        <v>206.5</v>
      </c>
      <c r="P25" s="90">
        <f>COUNTA(Tableau7[[#This Row],[Points]],Tableau7[[#This Row],[Clt2]],Tableau7[[#This Row],[Clt4]],Tableau7[[#This Row],[Clt6]])</f>
        <v>3</v>
      </c>
    </row>
    <row r="26" spans="1:16" x14ac:dyDescent="0.35">
      <c r="A26" s="91">
        <f t="shared" si="0"/>
        <v>22</v>
      </c>
      <c r="B26" s="37" t="s">
        <v>2809</v>
      </c>
      <c r="C26" s="37" t="s">
        <v>2810</v>
      </c>
      <c r="D26" s="37" t="s">
        <v>2282</v>
      </c>
      <c r="E26" s="52" t="s">
        <v>678</v>
      </c>
      <c r="F26" s="52" t="s">
        <v>648</v>
      </c>
      <c r="G26" s="92">
        <f>IF(ISBLANK(Tableau7[[#This Row],[Points]]),"",RANK(Tableau7[[#This Row],[Points]],H:H))</f>
        <v>27</v>
      </c>
      <c r="H26" s="37">
        <v>92</v>
      </c>
      <c r="I26" s="40">
        <v>19</v>
      </c>
      <c r="J26" s="88">
        <f>IF(ISBLANK(I26),,VLOOKUP(I26,Classement_points[],2,FALSE)*Paramètres!$M$4)</f>
        <v>37.5</v>
      </c>
      <c r="K26" s="41">
        <v>27</v>
      </c>
      <c r="L26" s="88">
        <f>IF(ISBLANK(K26),,VLOOKUP(K26,Classement_points[],2,FALSE)*Paramètres!$M$5)</f>
        <v>34</v>
      </c>
      <c r="M26" s="42">
        <v>22</v>
      </c>
      <c r="N26" s="88">
        <f>IF(ISBLANK(M26),,VLOOKUP(M26,Classement_points[],2,FALSE)*Paramètres!$M$6)</f>
        <v>33</v>
      </c>
      <c r="O26" s="89">
        <f t="shared" si="1"/>
        <v>196.5</v>
      </c>
      <c r="P26" s="90">
        <f>COUNTA(Tableau7[[#This Row],[Points]],Tableau7[[#This Row],[Clt2]],Tableau7[[#This Row],[Clt4]],Tableau7[[#This Row],[Clt6]])</f>
        <v>4</v>
      </c>
    </row>
    <row r="27" spans="1:16" x14ac:dyDescent="0.35">
      <c r="A27" s="91">
        <f t="shared" si="0"/>
        <v>23</v>
      </c>
      <c r="B27" s="54" t="s">
        <v>1224</v>
      </c>
      <c r="C27" s="54" t="s">
        <v>267</v>
      </c>
      <c r="D27" s="54" t="s">
        <v>298</v>
      </c>
      <c r="E27" s="54" t="s">
        <v>359</v>
      </c>
      <c r="F27" s="54" t="s">
        <v>714</v>
      </c>
      <c r="G27" s="92">
        <f>IF(ISBLANK(Tableau7[[#This Row],[Points]]),"",RANK(Tableau7[[#This Row],[Points]],H:H))</f>
        <v>21</v>
      </c>
      <c r="H27" s="37">
        <v>119</v>
      </c>
      <c r="I27" s="40">
        <v>25</v>
      </c>
      <c r="J27" s="88">
        <f>IF(ISBLANK(I27),,VLOOKUP(I27,Classement_points[],2,FALSE)*Paramètres!$M$4)</f>
        <v>28.5</v>
      </c>
      <c r="K27" s="41">
        <v>25</v>
      </c>
      <c r="L27" s="88">
        <f>IF(ISBLANK(K27),,VLOOKUP(K27,Classement_points[],2,FALSE)*Paramètres!$M$5)</f>
        <v>38</v>
      </c>
      <c r="M27" s="42"/>
      <c r="N27" s="88">
        <f>IF(ISBLANK(M27),,VLOOKUP(M27,Classement_points[],2,FALSE)*Paramètres!$M$6)</f>
        <v>0</v>
      </c>
      <c r="O27" s="89">
        <f t="shared" si="1"/>
        <v>185.5</v>
      </c>
      <c r="P27" s="90">
        <f>COUNTA(Tableau7[[#This Row],[Points]],Tableau7[[#This Row],[Clt2]],Tableau7[[#This Row],[Clt4]],Tableau7[[#This Row],[Clt6]])</f>
        <v>3</v>
      </c>
    </row>
    <row r="28" spans="1:16" x14ac:dyDescent="0.35">
      <c r="A28" s="91">
        <f t="shared" si="0"/>
        <v>24</v>
      </c>
      <c r="B28" s="37" t="s">
        <v>2823</v>
      </c>
      <c r="C28" s="37" t="s">
        <v>2824</v>
      </c>
      <c r="D28" s="37" t="s">
        <v>2825</v>
      </c>
      <c r="E28" s="52" t="s">
        <v>647</v>
      </c>
      <c r="F28" s="52" t="s">
        <v>648</v>
      </c>
      <c r="G28" s="92">
        <f>IF(ISBLANK(Tableau7[[#This Row],[Points]]),"",RANK(Tableau7[[#This Row],[Points]],H:H))</f>
        <v>36</v>
      </c>
      <c r="H28" s="37">
        <v>74</v>
      </c>
      <c r="I28" s="40"/>
      <c r="J28" s="88">
        <f>IF(ISBLANK(I28),,VLOOKUP(I28,Classement_points[],2,FALSE)*Paramètres!$M$4)</f>
        <v>0</v>
      </c>
      <c r="K28" s="41">
        <v>15</v>
      </c>
      <c r="L28" s="88">
        <f>IF(ISBLANK(K28),,VLOOKUP(K28,Classement_points[],2,FALSE)*Paramètres!$M$5)</f>
        <v>58</v>
      </c>
      <c r="M28" s="42">
        <v>13</v>
      </c>
      <c r="N28" s="88">
        <f>IF(ISBLANK(M28),,VLOOKUP(M28,Classement_points[],2,FALSE)*Paramètres!$M$6)</f>
        <v>48</v>
      </c>
      <c r="O28" s="89">
        <f t="shared" si="1"/>
        <v>180</v>
      </c>
      <c r="P28" s="90">
        <f>COUNTA(Tableau7[[#This Row],[Points]],Tableau7[[#This Row],[Clt2]],Tableau7[[#This Row],[Clt4]],Tableau7[[#This Row],[Clt6]])</f>
        <v>3</v>
      </c>
    </row>
    <row r="29" spans="1:16" x14ac:dyDescent="0.35">
      <c r="A29" s="91">
        <f t="shared" si="0"/>
        <v>25</v>
      </c>
      <c r="B29" s="37" t="s">
        <v>5012</v>
      </c>
      <c r="C29" s="37" t="s">
        <v>4241</v>
      </c>
      <c r="D29" s="37" t="s">
        <v>5013</v>
      </c>
      <c r="E29" s="37" t="s">
        <v>5014</v>
      </c>
      <c r="F29" s="52" t="s">
        <v>2956</v>
      </c>
      <c r="G29" s="92">
        <f>IF(ISBLANK(Tableau7[[#This Row],[Points]]),"",RANK(Tableau7[[#This Row],[Points]],H:H))</f>
        <v>18</v>
      </c>
      <c r="H29" s="37">
        <v>127</v>
      </c>
      <c r="I29" s="40"/>
      <c r="J29" s="88">
        <f>IF(ISBLANK(I29),,VLOOKUP(I29,Classement_points[],2,FALSE)*Paramètres!$M$4)</f>
        <v>0</v>
      </c>
      <c r="K29" s="41">
        <v>24</v>
      </c>
      <c r="L29" s="88">
        <f>IF(ISBLANK(K29),,VLOOKUP(K29,Classement_points[],2,FALSE)*Paramètres!$M$5)</f>
        <v>40</v>
      </c>
      <c r="M29" s="42"/>
      <c r="N29" s="88">
        <f>IF(ISBLANK(M29),,VLOOKUP(M29,Classement_points[],2,FALSE)*Paramètres!$M$6)</f>
        <v>0</v>
      </c>
      <c r="O29" s="89">
        <f t="shared" si="1"/>
        <v>167</v>
      </c>
      <c r="P29" s="90">
        <f>COUNTA(Tableau7[[#This Row],[Points]],Tableau7[[#This Row],[Clt2]],Tableau7[[#This Row],[Clt4]],Tableau7[[#This Row],[Clt6]])</f>
        <v>2</v>
      </c>
    </row>
    <row r="30" spans="1:16" x14ac:dyDescent="0.35">
      <c r="A30" s="91">
        <f t="shared" si="0"/>
        <v>26</v>
      </c>
      <c r="B30" s="59" t="s">
        <v>3782</v>
      </c>
      <c r="C30" s="59" t="s">
        <v>2197</v>
      </c>
      <c r="D30" s="59" t="s">
        <v>3783</v>
      </c>
      <c r="E30" s="59" t="s">
        <v>2948</v>
      </c>
      <c r="F30" s="59" t="s">
        <v>2957</v>
      </c>
      <c r="G30" s="92">
        <f>IF(ISBLANK(Tableau7[[#This Row],[Points]]),"",RANK(Tableau7[[#This Row],[Points]],H:H))</f>
        <v>23</v>
      </c>
      <c r="H30" s="37">
        <v>107</v>
      </c>
      <c r="I30" s="40">
        <v>24</v>
      </c>
      <c r="J30" s="88">
        <f>IF(ISBLANK(I30),,VLOOKUP(I30,Classement_points[],2,FALSE)*Paramètres!$M$4)</f>
        <v>30</v>
      </c>
      <c r="K30" s="41">
        <v>31</v>
      </c>
      <c r="L30" s="88">
        <f>IF(ISBLANK(K30),,VLOOKUP(K30,Classement_points[],2,FALSE)*Paramètres!$M$5)</f>
        <v>26</v>
      </c>
      <c r="M30" s="42"/>
      <c r="N30" s="88">
        <f>IF(ISBLANK(M30),,VLOOKUP(M30,Classement_points[],2,FALSE)*Paramètres!$M$6)</f>
        <v>0</v>
      </c>
      <c r="O30" s="89">
        <f t="shared" si="1"/>
        <v>163</v>
      </c>
      <c r="P30" s="90">
        <f>COUNTA(Tableau7[[#This Row],[Points]],Tableau7[[#This Row],[Clt2]],Tableau7[[#This Row],[Clt4]],Tableau7[[#This Row],[Clt6]])</f>
        <v>3</v>
      </c>
    </row>
    <row r="31" spans="1:16" x14ac:dyDescent="0.35">
      <c r="A31" s="91">
        <f t="shared" si="0"/>
        <v>27</v>
      </c>
      <c r="B31" s="54" t="s">
        <v>617</v>
      </c>
      <c r="C31" s="54" t="s">
        <v>108</v>
      </c>
      <c r="D31" s="54" t="s">
        <v>222</v>
      </c>
      <c r="E31" s="54" t="s">
        <v>40</v>
      </c>
      <c r="F31" s="54" t="s">
        <v>714</v>
      </c>
      <c r="G31" s="92">
        <f>IF(ISBLANK(Tableau7[[#This Row],[Points]]),"",RANK(Tableau7[[#This Row],[Points]],H:H))</f>
        <v>26</v>
      </c>
      <c r="H31" s="37">
        <v>96</v>
      </c>
      <c r="I31" s="40"/>
      <c r="J31" s="88">
        <f>IF(ISBLANK(I31),,VLOOKUP(I31,Classement_points[],2,FALSE)*Paramètres!$M$4)</f>
        <v>0</v>
      </c>
      <c r="K31" s="41">
        <v>36</v>
      </c>
      <c r="L31" s="88">
        <f>IF(ISBLANK(K31),,VLOOKUP(K31,Classement_points[],2,FALSE)*Paramètres!$M$5)</f>
        <v>20</v>
      </c>
      <c r="M31" s="42">
        <v>24</v>
      </c>
      <c r="N31" s="88">
        <f>IF(ISBLANK(M31),,VLOOKUP(M31,Classement_points[],2,FALSE)*Paramètres!$M$6)</f>
        <v>30</v>
      </c>
      <c r="O31" s="89">
        <f t="shared" si="1"/>
        <v>146</v>
      </c>
      <c r="P31" s="90">
        <f>COUNTA(Tableau7[[#This Row],[Points]],Tableau7[[#This Row],[Clt2]],Tableau7[[#This Row],[Clt4]],Tableau7[[#This Row],[Clt6]])</f>
        <v>3</v>
      </c>
    </row>
    <row r="32" spans="1:16" x14ac:dyDescent="0.35">
      <c r="A32" s="91">
        <f t="shared" si="0"/>
        <v>28</v>
      </c>
      <c r="B32" s="59" t="s">
        <v>3751</v>
      </c>
      <c r="C32" s="59" t="s">
        <v>1285</v>
      </c>
      <c r="D32" s="59" t="s">
        <v>3752</v>
      </c>
      <c r="E32" s="59" t="s">
        <v>2919</v>
      </c>
      <c r="F32" s="59" t="s">
        <v>2957</v>
      </c>
      <c r="G32" s="92">
        <f>IF(ISBLANK(Tableau7[[#This Row],[Points]]),"",RANK(Tableau7[[#This Row],[Points]],H:H))</f>
        <v>24</v>
      </c>
      <c r="H32" s="37">
        <v>104</v>
      </c>
      <c r="I32" s="40">
        <v>0</v>
      </c>
      <c r="J32" s="88">
        <f>IF(ISBLANK(I32),,VLOOKUP(I32,Classement_points[],2,FALSE)*Paramètres!$M$4)</f>
        <v>0</v>
      </c>
      <c r="K32" s="41"/>
      <c r="L32" s="88">
        <f>IF(ISBLANK(K32),,VLOOKUP(K32,Classement_points[],2,FALSE)*Paramètres!$M$5)</f>
        <v>0</v>
      </c>
      <c r="M32" s="42">
        <v>17</v>
      </c>
      <c r="N32" s="88">
        <f>IF(ISBLANK(M32),,VLOOKUP(M32,Classement_points[],2,FALSE)*Paramètres!$M$6)</f>
        <v>40.5</v>
      </c>
      <c r="O32" s="89">
        <f t="shared" si="1"/>
        <v>144.5</v>
      </c>
      <c r="P32" s="90">
        <f>COUNTA(Tableau7[[#This Row],[Points]],Tableau7[[#This Row],[Clt2]],Tableau7[[#This Row],[Clt4]],Tableau7[[#This Row],[Clt6]])</f>
        <v>3</v>
      </c>
    </row>
    <row r="33" spans="1:16" x14ac:dyDescent="0.35">
      <c r="A33" s="91">
        <f t="shared" si="0"/>
        <v>29</v>
      </c>
      <c r="B33" s="59" t="s">
        <v>3809</v>
      </c>
      <c r="C33" s="59" t="s">
        <v>2903</v>
      </c>
      <c r="D33" s="59" t="s">
        <v>3180</v>
      </c>
      <c r="E33" s="59" t="s">
        <v>2948</v>
      </c>
      <c r="F33" s="59" t="s">
        <v>2957</v>
      </c>
      <c r="G33" s="92">
        <f>IF(ISBLANK(Tableau7[[#This Row],[Points]]),"",RANK(Tableau7[[#This Row],[Points]],H:H))</f>
        <v>10</v>
      </c>
      <c r="H33" s="37">
        <v>144</v>
      </c>
      <c r="I33" s="40"/>
      <c r="J33" s="88">
        <f>IF(ISBLANK(I33),,VLOOKUP(I33,Classement_points[],2,FALSE)*Paramètres!$M$4)</f>
        <v>0</v>
      </c>
      <c r="K33" s="41"/>
      <c r="L33" s="88">
        <f>IF(ISBLANK(K33),,VLOOKUP(K33,Classement_points[],2,FALSE)*Paramètres!$M$5)</f>
        <v>0</v>
      </c>
      <c r="M33" s="42"/>
      <c r="N33" s="88">
        <f>IF(ISBLANK(M33),,VLOOKUP(M33,Classement_points[],2,FALSE)*Paramètres!$M$6)</f>
        <v>0</v>
      </c>
      <c r="O33" s="89">
        <f t="shared" si="1"/>
        <v>144</v>
      </c>
      <c r="P33" s="90">
        <f>COUNTA(Tableau7[[#This Row],[Points]],Tableau7[[#This Row],[Clt2]],Tableau7[[#This Row],[Clt4]],Tableau7[[#This Row],[Clt6]])</f>
        <v>1</v>
      </c>
    </row>
    <row r="34" spans="1:16" x14ac:dyDescent="0.35">
      <c r="A34" s="91">
        <f t="shared" si="0"/>
        <v>30</v>
      </c>
      <c r="B34" s="37" t="s">
        <v>2898</v>
      </c>
      <c r="C34" s="37" t="s">
        <v>103</v>
      </c>
      <c r="D34" s="37" t="s">
        <v>2067</v>
      </c>
      <c r="E34" s="52" t="s">
        <v>647</v>
      </c>
      <c r="F34" s="52" t="s">
        <v>648</v>
      </c>
      <c r="G34" s="92">
        <f>IF(ISBLANK(Tableau7[[#This Row],[Points]]),"",RANK(Tableau7[[#This Row],[Points]],H:H))</f>
        <v>22</v>
      </c>
      <c r="H34" s="37">
        <v>111</v>
      </c>
      <c r="I34" s="40">
        <v>28</v>
      </c>
      <c r="J34" s="88">
        <f>IF(ISBLANK(I34),,VLOOKUP(I34,Classement_points[],2,FALSE)*Paramètres!$M$4)</f>
        <v>24</v>
      </c>
      <c r="K34" s="41"/>
      <c r="L34" s="88">
        <f>IF(ISBLANK(K34),,VLOOKUP(K34,Classement_points[],2,FALSE)*Paramètres!$M$5)</f>
        <v>0</v>
      </c>
      <c r="M34" s="42"/>
      <c r="N34" s="88">
        <f>IF(ISBLANK(M34),,VLOOKUP(M34,Classement_points[],2,FALSE)*Paramètres!$M$6)</f>
        <v>0</v>
      </c>
      <c r="O34" s="89">
        <f t="shared" si="1"/>
        <v>135</v>
      </c>
      <c r="P34" s="90">
        <f>COUNTA(Tableau7[[#This Row],[Points]],Tableau7[[#This Row],[Clt2]],Tableau7[[#This Row],[Clt4]],Tableau7[[#This Row],[Clt6]])</f>
        <v>2</v>
      </c>
    </row>
    <row r="35" spans="1:16" x14ac:dyDescent="0.35">
      <c r="A35" s="91">
        <f t="shared" si="0"/>
        <v>31</v>
      </c>
      <c r="B35" s="59" t="s">
        <v>3759</v>
      </c>
      <c r="C35" s="59" t="s">
        <v>2834</v>
      </c>
      <c r="D35" s="59" t="s">
        <v>3760</v>
      </c>
      <c r="E35" s="59" t="s">
        <v>2929</v>
      </c>
      <c r="F35" s="59" t="s">
        <v>2957</v>
      </c>
      <c r="G35" s="92" t="str">
        <f>IF(ISBLANK(Tableau7[[#This Row],[Points]]),"",RANK(Tableau7[[#This Row],[Points]],H:H))</f>
        <v/>
      </c>
      <c r="H35" s="37"/>
      <c r="I35" s="40">
        <v>0</v>
      </c>
      <c r="J35" s="88">
        <f>IF(ISBLANK(I35),,VLOOKUP(I35,Classement_points[],2,FALSE)*Paramètres!$M$4)</f>
        <v>0</v>
      </c>
      <c r="K35" s="41">
        <v>13</v>
      </c>
      <c r="L35" s="88">
        <f>IF(ISBLANK(K35),,VLOOKUP(K35,Classement_points[],2,FALSE)*Paramètres!$M$5)</f>
        <v>64</v>
      </c>
      <c r="M35" s="42">
        <v>6</v>
      </c>
      <c r="N35" s="88">
        <f>IF(ISBLANK(M35),,VLOOKUP(M35,Classement_points[],2,FALSE)*Paramètres!$M$6)</f>
        <v>69</v>
      </c>
      <c r="O35" s="89">
        <f t="shared" si="1"/>
        <v>133</v>
      </c>
      <c r="P35" s="90">
        <f>COUNTA(Tableau7[[#This Row],[Points]],Tableau7[[#This Row],[Clt2]],Tableau7[[#This Row],[Clt4]],Tableau7[[#This Row],[Clt6]])</f>
        <v>3</v>
      </c>
    </row>
    <row r="36" spans="1:16" x14ac:dyDescent="0.35">
      <c r="A36" s="91">
        <f t="shared" si="0"/>
        <v>32</v>
      </c>
      <c r="B36" s="54" t="s">
        <v>1242</v>
      </c>
      <c r="C36" s="54" t="s">
        <v>145</v>
      </c>
      <c r="D36" s="54" t="s">
        <v>146</v>
      </c>
      <c r="E36" s="54" t="s">
        <v>16</v>
      </c>
      <c r="F36" s="54" t="s">
        <v>714</v>
      </c>
      <c r="G36" s="92">
        <f>IF(ISBLANK(Tableau7[[#This Row],[Points]]),"",RANK(Tableau7[[#This Row],[Points]],H:H))</f>
        <v>31</v>
      </c>
      <c r="H36" s="37">
        <v>83</v>
      </c>
      <c r="I36" s="40">
        <v>34</v>
      </c>
      <c r="J36" s="88">
        <f>IF(ISBLANK(I36),,VLOOKUP(I36,Classement_points[],2,FALSE)*Paramètres!$M$4)</f>
        <v>15</v>
      </c>
      <c r="K36" s="41"/>
      <c r="L36" s="88">
        <f>IF(ISBLANK(K36),,VLOOKUP(K36,Classement_points[],2,FALSE)*Paramètres!$M$5)</f>
        <v>0</v>
      </c>
      <c r="M36" s="42">
        <v>25</v>
      </c>
      <c r="N36" s="88">
        <f>IF(ISBLANK(M36),,VLOOKUP(M36,Classement_points[],2,FALSE)*Paramètres!$M$6)</f>
        <v>28.5</v>
      </c>
      <c r="O36" s="89">
        <f t="shared" si="1"/>
        <v>126.5</v>
      </c>
      <c r="P36" s="90">
        <f>COUNTA(Tableau7[[#This Row],[Points]],Tableau7[[#This Row],[Clt2]],Tableau7[[#This Row],[Clt4]],Tableau7[[#This Row],[Clt6]])</f>
        <v>3</v>
      </c>
    </row>
    <row r="37" spans="1:16" x14ac:dyDescent="0.35">
      <c r="A37" s="91">
        <f t="shared" ref="A37:A68" si="2">RANK(O37,O:O)</f>
        <v>33</v>
      </c>
      <c r="B37" s="37" t="s">
        <v>4997</v>
      </c>
      <c r="C37" s="37" t="s">
        <v>323</v>
      </c>
      <c r="D37" s="37" t="s">
        <v>4998</v>
      </c>
      <c r="E37" s="37" t="s">
        <v>3998</v>
      </c>
      <c r="F37" s="52" t="s">
        <v>2956</v>
      </c>
      <c r="G37" s="92">
        <f>IF(ISBLANK(Tableau7[[#This Row],[Points]]),"",RANK(Tableau7[[#This Row],[Points]],H:H))</f>
        <v>30</v>
      </c>
      <c r="H37" s="37">
        <v>85</v>
      </c>
      <c r="I37" s="40">
        <v>32</v>
      </c>
      <c r="J37" s="88">
        <f>IF(ISBLANK(I37),,VLOOKUP(I37,Classement_points[],2,FALSE)*Paramètres!$M$4)</f>
        <v>18</v>
      </c>
      <c r="K37" s="41">
        <v>34</v>
      </c>
      <c r="L37" s="88">
        <f>IF(ISBLANK(K37),,VLOOKUP(K37,Classement_points[],2,FALSE)*Paramètres!$M$5)</f>
        <v>20</v>
      </c>
      <c r="M37" s="42"/>
      <c r="N37" s="88">
        <f>IF(ISBLANK(M37),,VLOOKUP(M37,Classement_points[],2,FALSE)*Paramètres!$M$6)</f>
        <v>0</v>
      </c>
      <c r="O37" s="89">
        <f t="shared" ref="O37:O68" si="3">H37+J37+L37+N37</f>
        <v>123</v>
      </c>
      <c r="P37" s="90">
        <f>COUNTA(Tableau7[[#This Row],[Points]],Tableau7[[#This Row],[Clt2]],Tableau7[[#This Row],[Clt4]],Tableau7[[#This Row],[Clt6]])</f>
        <v>3</v>
      </c>
    </row>
    <row r="38" spans="1:16" x14ac:dyDescent="0.35">
      <c r="A38" s="91">
        <f t="shared" si="2"/>
        <v>34</v>
      </c>
      <c r="B38" s="37" t="s">
        <v>2886</v>
      </c>
      <c r="C38" s="37" t="s">
        <v>2887</v>
      </c>
      <c r="D38" s="37" t="s">
        <v>1862</v>
      </c>
      <c r="E38" s="52" t="s">
        <v>650</v>
      </c>
      <c r="F38" s="52" t="s">
        <v>648</v>
      </c>
      <c r="G38" s="92">
        <f>IF(ISBLANK(Tableau7[[#This Row],[Points]]),"",RANK(Tableau7[[#This Row],[Points]],H:H))</f>
        <v>34</v>
      </c>
      <c r="H38" s="37">
        <v>75</v>
      </c>
      <c r="I38" s="40"/>
      <c r="J38" s="88">
        <f>IF(ISBLANK(I38),,VLOOKUP(I38,Classement_points[],2,FALSE)*Paramètres!$M$4)</f>
        <v>0</v>
      </c>
      <c r="K38" s="41">
        <v>38</v>
      </c>
      <c r="L38" s="88">
        <f>IF(ISBLANK(K38),,VLOOKUP(K38,Classement_points[],2,FALSE)*Paramètres!$M$5)</f>
        <v>20</v>
      </c>
      <c r="M38" s="42">
        <v>27</v>
      </c>
      <c r="N38" s="88">
        <f>IF(ISBLANK(M38),,VLOOKUP(M38,Classement_points[],2,FALSE)*Paramètres!$M$6)</f>
        <v>25.5</v>
      </c>
      <c r="O38" s="89">
        <f t="shared" si="3"/>
        <v>120.5</v>
      </c>
      <c r="P38" s="90">
        <f>COUNTA(Tableau7[[#This Row],[Points]],Tableau7[[#This Row],[Clt2]],Tableau7[[#This Row],[Clt4]],Tableau7[[#This Row],[Clt6]])</f>
        <v>3</v>
      </c>
    </row>
    <row r="39" spans="1:16" x14ac:dyDescent="0.35">
      <c r="A39" s="91">
        <f t="shared" si="2"/>
        <v>35</v>
      </c>
      <c r="B39" s="37" t="s">
        <v>2885</v>
      </c>
      <c r="C39" s="37" t="s">
        <v>570</v>
      </c>
      <c r="D39" s="37" t="s">
        <v>571</v>
      </c>
      <c r="E39" s="52" t="s">
        <v>708</v>
      </c>
      <c r="F39" s="52" t="s">
        <v>648</v>
      </c>
      <c r="G39" s="92">
        <f>IF(ISBLANK(Tableau7[[#This Row],[Points]]),"",RANK(Tableau7[[#This Row],[Points]],H:H))</f>
        <v>28</v>
      </c>
      <c r="H39" s="37">
        <v>89</v>
      </c>
      <c r="I39" s="40">
        <v>33</v>
      </c>
      <c r="J39" s="88">
        <f>IF(ISBLANK(I39),,VLOOKUP(I39,Classement_points[],2,FALSE)*Paramètres!$M$4)</f>
        <v>16.5</v>
      </c>
      <c r="K39" s="41"/>
      <c r="L39" s="88">
        <f>IF(ISBLANK(K39),,VLOOKUP(K39,Classement_points[],2,FALSE)*Paramètres!$M$5)</f>
        <v>0</v>
      </c>
      <c r="M39" s="42"/>
      <c r="N39" s="88">
        <f>IF(ISBLANK(M39),,VLOOKUP(M39,Classement_points[],2,FALSE)*Paramètres!$M$6)</f>
        <v>0</v>
      </c>
      <c r="O39" s="89">
        <f t="shared" si="3"/>
        <v>105.5</v>
      </c>
      <c r="P39" s="90">
        <f>COUNTA(Tableau7[[#This Row],[Points]],Tableau7[[#This Row],[Clt2]],Tableau7[[#This Row],[Clt4]],Tableau7[[#This Row],[Clt6]])</f>
        <v>2</v>
      </c>
    </row>
    <row r="40" spans="1:16" x14ac:dyDescent="0.35">
      <c r="A40" s="91">
        <f t="shared" si="2"/>
        <v>36</v>
      </c>
      <c r="B40" s="59" t="s">
        <v>3769</v>
      </c>
      <c r="C40" s="59" t="s">
        <v>425</v>
      </c>
      <c r="D40" s="59" t="s">
        <v>3770</v>
      </c>
      <c r="E40" s="59" t="s">
        <v>2937</v>
      </c>
      <c r="F40" s="59" t="s">
        <v>2957</v>
      </c>
      <c r="G40" s="92" t="str">
        <f>IF(ISBLANK(Tableau7[[#This Row],[Points]]),"",RANK(Tableau7[[#This Row],[Points]],H:H))</f>
        <v/>
      </c>
      <c r="H40" s="37"/>
      <c r="I40" s="40">
        <v>23</v>
      </c>
      <c r="J40" s="88">
        <f>IF(ISBLANK(I40),,VLOOKUP(I40,Classement_points[],2,FALSE)*Paramètres!$M$4)</f>
        <v>31.5</v>
      </c>
      <c r="K40" s="41">
        <v>26</v>
      </c>
      <c r="L40" s="88">
        <f>IF(ISBLANK(K40),,VLOOKUP(K40,Classement_points[],2,FALSE)*Paramètres!$M$5)</f>
        <v>36</v>
      </c>
      <c r="M40" s="42">
        <v>19</v>
      </c>
      <c r="N40" s="88">
        <f>IF(ISBLANK(M40),,VLOOKUP(M40,Classement_points[],2,FALSE)*Paramètres!$M$6)</f>
        <v>37.5</v>
      </c>
      <c r="O40" s="89">
        <f t="shared" si="3"/>
        <v>105</v>
      </c>
      <c r="P40" s="90">
        <f>COUNTA(Tableau7[[#This Row],[Points]],Tableau7[[#This Row],[Clt2]],Tableau7[[#This Row],[Clt4]],Tableau7[[#This Row],[Clt6]])</f>
        <v>3</v>
      </c>
    </row>
    <row r="41" spans="1:16" x14ac:dyDescent="0.35">
      <c r="A41" s="91">
        <f t="shared" si="2"/>
        <v>37</v>
      </c>
      <c r="B41" s="37" t="s">
        <v>5024</v>
      </c>
      <c r="C41" s="37" t="s">
        <v>1155</v>
      </c>
      <c r="D41" s="37" t="s">
        <v>5025</v>
      </c>
      <c r="E41" s="37" t="s">
        <v>4482</v>
      </c>
      <c r="F41" s="52" t="s">
        <v>2956</v>
      </c>
      <c r="G41" s="92" t="str">
        <f>IF(ISBLANK(Tableau7[[#This Row],[Points]]),"",RANK(Tableau7[[#This Row],[Points]],H:H))</f>
        <v/>
      </c>
      <c r="H41" s="37"/>
      <c r="I41" s="40"/>
      <c r="J41" s="88">
        <f>IF(ISBLANK(I41),,VLOOKUP(I41,Classement_points[],2,FALSE)*Paramètres!$M$4)</f>
        <v>0</v>
      </c>
      <c r="K41" s="41">
        <v>14</v>
      </c>
      <c r="L41" s="88">
        <f>IF(ISBLANK(K41),,VLOOKUP(K41,Classement_points[],2,FALSE)*Paramètres!$M$5)</f>
        <v>60</v>
      </c>
      <c r="M41" s="42">
        <v>15</v>
      </c>
      <c r="N41" s="88">
        <f>IF(ISBLANK(M41),,VLOOKUP(M41,Classement_points[],2,FALSE)*Paramètres!$M$6)</f>
        <v>43.5</v>
      </c>
      <c r="O41" s="89">
        <f t="shared" si="3"/>
        <v>103.5</v>
      </c>
      <c r="P41" s="90">
        <f>COUNTA(Tableau7[[#This Row],[Points]],Tableau7[[#This Row],[Clt2]],Tableau7[[#This Row],[Clt4]],Tableau7[[#This Row],[Clt6]])</f>
        <v>2</v>
      </c>
    </row>
    <row r="42" spans="1:16" x14ac:dyDescent="0.35">
      <c r="A42" s="91">
        <f t="shared" si="2"/>
        <v>38</v>
      </c>
      <c r="B42" s="54" t="s">
        <v>1221</v>
      </c>
      <c r="C42" s="54" t="s">
        <v>575</v>
      </c>
      <c r="D42" s="54" t="s">
        <v>576</v>
      </c>
      <c r="E42" s="54" t="s">
        <v>18</v>
      </c>
      <c r="F42" s="54" t="s">
        <v>714</v>
      </c>
      <c r="G42" s="92">
        <f>IF(ISBLANK(Tableau7[[#This Row],[Points]]),"",RANK(Tableau7[[#This Row],[Points]],H:H))</f>
        <v>25</v>
      </c>
      <c r="H42" s="37">
        <v>101</v>
      </c>
      <c r="I42" s="40"/>
      <c r="J42" s="88">
        <f>IF(ISBLANK(I42),,VLOOKUP(I42,Classement_points[],2,FALSE)*Paramètres!$M$4)</f>
        <v>0</v>
      </c>
      <c r="K42" s="41"/>
      <c r="L42" s="88">
        <f>IF(ISBLANK(K42),,VLOOKUP(K42,Classement_points[],2,FALSE)*Paramètres!$M$5)</f>
        <v>0</v>
      </c>
      <c r="M42" s="42"/>
      <c r="N42" s="88">
        <f>IF(ISBLANK(M42),,VLOOKUP(M42,Classement_points[],2,FALSE)*Paramètres!$M$6)</f>
        <v>0</v>
      </c>
      <c r="O42" s="89">
        <f t="shared" si="3"/>
        <v>101</v>
      </c>
      <c r="P42" s="90">
        <f>COUNTA(Tableau7[[#This Row],[Points]],Tableau7[[#This Row],[Clt2]],Tableau7[[#This Row],[Clt4]],Tableau7[[#This Row],[Clt6]])</f>
        <v>1</v>
      </c>
    </row>
    <row r="43" spans="1:16" x14ac:dyDescent="0.35">
      <c r="A43" s="91">
        <f t="shared" si="2"/>
        <v>39</v>
      </c>
      <c r="B43" s="54" t="s">
        <v>1237</v>
      </c>
      <c r="C43" s="54" t="s">
        <v>172</v>
      </c>
      <c r="D43" s="54" t="s">
        <v>116</v>
      </c>
      <c r="E43" s="54" t="s">
        <v>398</v>
      </c>
      <c r="F43" s="54" t="s">
        <v>714</v>
      </c>
      <c r="G43" s="92">
        <f>IF(ISBLANK(Tableau7[[#This Row],[Points]]),"",RANK(Tableau7[[#This Row],[Points]],H:H))</f>
        <v>43</v>
      </c>
      <c r="H43" s="37">
        <v>56</v>
      </c>
      <c r="I43" s="40">
        <v>35</v>
      </c>
      <c r="J43" s="88">
        <f>IF(ISBLANK(I43),,VLOOKUP(I43,Classement_points[],2,FALSE)*Paramètres!$M$4)</f>
        <v>15</v>
      </c>
      <c r="K43" s="41">
        <v>0</v>
      </c>
      <c r="L43" s="88">
        <f>IF(ISBLANK(K43),,VLOOKUP(K43,Classement_points[],2,FALSE)*Paramètres!$M$5)</f>
        <v>0</v>
      </c>
      <c r="M43" s="42">
        <v>29</v>
      </c>
      <c r="N43" s="88">
        <f>IF(ISBLANK(M43),,VLOOKUP(M43,Classement_points[],2,FALSE)*Paramètres!$M$6)</f>
        <v>22.5</v>
      </c>
      <c r="O43" s="89">
        <f t="shared" si="3"/>
        <v>93.5</v>
      </c>
      <c r="P43" s="90">
        <f>COUNTA(Tableau7[[#This Row],[Points]],Tableau7[[#This Row],[Clt2]],Tableau7[[#This Row],[Clt4]],Tableau7[[#This Row],[Clt6]])</f>
        <v>4</v>
      </c>
    </row>
    <row r="44" spans="1:16" x14ac:dyDescent="0.35">
      <c r="A44" s="91">
        <f t="shared" si="2"/>
        <v>40</v>
      </c>
      <c r="B44" s="37" t="s">
        <v>5019</v>
      </c>
      <c r="C44" s="37" t="s">
        <v>2834</v>
      </c>
      <c r="D44" s="37" t="s">
        <v>2041</v>
      </c>
      <c r="E44" s="37" t="s">
        <v>4223</v>
      </c>
      <c r="F44" s="52" t="s">
        <v>2956</v>
      </c>
      <c r="G44" s="92">
        <f>IF(ISBLANK(Tableau7[[#This Row],[Points]]),"",RANK(Tableau7[[#This Row],[Points]],H:H))</f>
        <v>28</v>
      </c>
      <c r="H44" s="37">
        <v>89</v>
      </c>
      <c r="I44" s="40"/>
      <c r="J44" s="88">
        <f>IF(ISBLANK(I44),,VLOOKUP(I44,Classement_points[],2,FALSE)*Paramètres!$M$4)</f>
        <v>0</v>
      </c>
      <c r="K44" s="41"/>
      <c r="L44" s="88">
        <f>IF(ISBLANK(K44),,VLOOKUP(K44,Classement_points[],2,FALSE)*Paramètres!$M$5)</f>
        <v>0</v>
      </c>
      <c r="M44" s="42"/>
      <c r="N44" s="88">
        <f>IF(ISBLANK(M44),,VLOOKUP(M44,Classement_points[],2,FALSE)*Paramètres!$M$6)</f>
        <v>0</v>
      </c>
      <c r="O44" s="89">
        <f t="shared" si="3"/>
        <v>89</v>
      </c>
      <c r="P44" s="90">
        <f>COUNTA(Tableau7[[#This Row],[Points]],Tableau7[[#This Row],[Clt2]],Tableau7[[#This Row],[Clt4]],Tableau7[[#This Row],[Clt6]])</f>
        <v>1</v>
      </c>
    </row>
    <row r="45" spans="1:16" x14ac:dyDescent="0.35">
      <c r="A45" s="91">
        <f t="shared" si="2"/>
        <v>41</v>
      </c>
      <c r="B45" s="37" t="s">
        <v>2832</v>
      </c>
      <c r="C45" s="37" t="s">
        <v>2000</v>
      </c>
      <c r="D45" s="37" t="s">
        <v>87</v>
      </c>
      <c r="E45" s="52" t="s">
        <v>678</v>
      </c>
      <c r="F45" s="52" t="s">
        <v>648</v>
      </c>
      <c r="G45" s="92">
        <f>IF(ISBLANK(Tableau7[[#This Row],[Points]]),"",RANK(Tableau7[[#This Row],[Points]],H:H))</f>
        <v>32</v>
      </c>
      <c r="H45" s="37">
        <v>79</v>
      </c>
      <c r="I45" s="40"/>
      <c r="J45" s="88">
        <f>IF(ISBLANK(I45),,VLOOKUP(I45,Classement_points[],2,FALSE)*Paramètres!$M$4)</f>
        <v>0</v>
      </c>
      <c r="K45" s="41"/>
      <c r="L45" s="88">
        <f>IF(ISBLANK(K45),,VLOOKUP(K45,Classement_points[],2,FALSE)*Paramètres!$M$5)</f>
        <v>0</v>
      </c>
      <c r="M45" s="42"/>
      <c r="N45" s="88">
        <f>IF(ISBLANK(M45),,VLOOKUP(M45,Classement_points[],2,FALSE)*Paramètres!$M$6)</f>
        <v>0</v>
      </c>
      <c r="O45" s="89">
        <f t="shared" si="3"/>
        <v>79</v>
      </c>
      <c r="P45" s="90">
        <f>COUNTA(Tableau7[[#This Row],[Points]],Tableau7[[#This Row],[Clt2]],Tableau7[[#This Row],[Clt4]],Tableau7[[#This Row],[Clt6]])</f>
        <v>1</v>
      </c>
    </row>
    <row r="46" spans="1:16" x14ac:dyDescent="0.35">
      <c r="A46" s="91">
        <f t="shared" si="2"/>
        <v>42</v>
      </c>
      <c r="B46" s="37" t="s">
        <v>5027</v>
      </c>
      <c r="C46" s="37" t="s">
        <v>5028</v>
      </c>
      <c r="D46" s="37" t="s">
        <v>5029</v>
      </c>
      <c r="E46" s="37" t="s">
        <v>4299</v>
      </c>
      <c r="F46" s="52" t="s">
        <v>2956</v>
      </c>
      <c r="G46" s="92">
        <f>IF(ISBLANK(Tableau7[[#This Row],[Points]]),"",RANK(Tableau7[[#This Row],[Points]],H:H))</f>
        <v>34</v>
      </c>
      <c r="H46" s="37">
        <v>75</v>
      </c>
      <c r="I46" s="40"/>
      <c r="J46" s="88">
        <f>IF(ISBLANK(I46),,VLOOKUP(I46,Classement_points[],2,FALSE)*Paramètres!$M$4)</f>
        <v>0</v>
      </c>
      <c r="K46" s="41"/>
      <c r="L46" s="88">
        <f>IF(ISBLANK(K46),,VLOOKUP(K46,Classement_points[],2,FALSE)*Paramètres!$M$5)</f>
        <v>0</v>
      </c>
      <c r="M46" s="42"/>
      <c r="N46" s="88">
        <f>IF(ISBLANK(M46),,VLOOKUP(M46,Classement_points[],2,FALSE)*Paramètres!$M$6)</f>
        <v>0</v>
      </c>
      <c r="O46" s="89">
        <f t="shared" si="3"/>
        <v>75</v>
      </c>
      <c r="P46" s="90">
        <f>COUNTA(Tableau7[[#This Row],[Points]],Tableau7[[#This Row],[Clt2]],Tableau7[[#This Row],[Clt4]],Tableau7[[#This Row],[Clt6]])</f>
        <v>1</v>
      </c>
    </row>
    <row r="47" spans="1:16" x14ac:dyDescent="0.35">
      <c r="A47" s="91">
        <f t="shared" si="2"/>
        <v>43</v>
      </c>
      <c r="B47" s="54" t="s">
        <v>1229</v>
      </c>
      <c r="C47" s="54" t="s">
        <v>1230</v>
      </c>
      <c r="D47" s="54" t="s">
        <v>1231</v>
      </c>
      <c r="E47" s="54" t="s">
        <v>398</v>
      </c>
      <c r="F47" s="54" t="s">
        <v>714</v>
      </c>
      <c r="G47" s="92">
        <f>IF(ISBLANK(Tableau7[[#This Row],[Points]]),"",RANK(Tableau7[[#This Row],[Points]],H:H))</f>
        <v>41</v>
      </c>
      <c r="H47" s="37">
        <v>58</v>
      </c>
      <c r="I47" s="40">
        <v>37</v>
      </c>
      <c r="J47" s="88">
        <f>IF(ISBLANK(I47),,VLOOKUP(I47,Classement_points[],2,FALSE)*Paramètres!$M$4)</f>
        <v>15</v>
      </c>
      <c r="K47" s="41"/>
      <c r="L47" s="88">
        <f>IF(ISBLANK(K47),,VLOOKUP(K47,Classement_points[],2,FALSE)*Paramètres!$M$5)</f>
        <v>0</v>
      </c>
      <c r="M47" s="42"/>
      <c r="N47" s="88">
        <f>IF(ISBLANK(M47),,VLOOKUP(M47,Classement_points[],2,FALSE)*Paramètres!$M$6)</f>
        <v>0</v>
      </c>
      <c r="O47" s="89">
        <f t="shared" si="3"/>
        <v>73</v>
      </c>
      <c r="P47" s="90">
        <f>COUNTA(Tableau7[[#This Row],[Points]],Tableau7[[#This Row],[Clt2]],Tableau7[[#This Row],[Clt4]],Tableau7[[#This Row],[Clt6]])</f>
        <v>2</v>
      </c>
    </row>
    <row r="48" spans="1:16" x14ac:dyDescent="0.35">
      <c r="A48" s="91">
        <f t="shared" si="2"/>
        <v>44</v>
      </c>
      <c r="B48" s="37" t="s">
        <v>2868</v>
      </c>
      <c r="C48" s="37" t="s">
        <v>109</v>
      </c>
      <c r="D48" s="37" t="s">
        <v>2869</v>
      </c>
      <c r="E48" s="52" t="s">
        <v>678</v>
      </c>
      <c r="F48" s="52" t="s">
        <v>648</v>
      </c>
      <c r="G48" s="92">
        <f>IF(ISBLANK(Tableau7[[#This Row],[Points]]),"",RANK(Tableau7[[#This Row],[Points]],H:H))</f>
        <v>37</v>
      </c>
      <c r="H48" s="37">
        <v>67</v>
      </c>
      <c r="I48" s="40"/>
      <c r="J48" s="88">
        <f>IF(ISBLANK(I48),,VLOOKUP(I48,Classement_points[],2,FALSE)*Paramètres!$M$4)</f>
        <v>0</v>
      </c>
      <c r="K48" s="41"/>
      <c r="L48" s="88">
        <f>IF(ISBLANK(K48),,VLOOKUP(K48,Classement_points[],2,FALSE)*Paramètres!$M$5)</f>
        <v>0</v>
      </c>
      <c r="M48" s="42"/>
      <c r="N48" s="88">
        <f>IF(ISBLANK(M48),,VLOOKUP(M48,Classement_points[],2,FALSE)*Paramètres!$M$6)</f>
        <v>0</v>
      </c>
      <c r="O48" s="89">
        <f t="shared" si="3"/>
        <v>67</v>
      </c>
      <c r="P48" s="90">
        <f>COUNTA(Tableau7[[#This Row],[Points]],Tableau7[[#This Row],[Clt2]],Tableau7[[#This Row],[Clt4]],Tableau7[[#This Row],[Clt6]])</f>
        <v>1</v>
      </c>
    </row>
    <row r="49" spans="1:16" x14ac:dyDescent="0.35">
      <c r="A49" s="91">
        <f t="shared" si="2"/>
        <v>45</v>
      </c>
      <c r="B49" s="54" t="s">
        <v>1222</v>
      </c>
      <c r="C49" s="54" t="s">
        <v>1223</v>
      </c>
      <c r="D49" s="54" t="s">
        <v>480</v>
      </c>
      <c r="E49" s="54" t="s">
        <v>40</v>
      </c>
      <c r="F49" s="54" t="s">
        <v>714</v>
      </c>
      <c r="G49" s="92">
        <f>IF(ISBLANK(Tableau7[[#This Row],[Points]]),"",RANK(Tableau7[[#This Row],[Points]],H:H))</f>
        <v>38</v>
      </c>
      <c r="H49" s="37">
        <v>66</v>
      </c>
      <c r="I49" s="40"/>
      <c r="J49" s="88">
        <f>IF(ISBLANK(I49),,VLOOKUP(I49,Classement_points[],2,FALSE)*Paramètres!$M$4)</f>
        <v>0</v>
      </c>
      <c r="K49" s="41"/>
      <c r="L49" s="88">
        <f>IF(ISBLANK(K49),,VLOOKUP(K49,Classement_points[],2,FALSE)*Paramètres!$M$5)</f>
        <v>0</v>
      </c>
      <c r="M49" s="42"/>
      <c r="N49" s="88">
        <f>IF(ISBLANK(M49),,VLOOKUP(M49,Classement_points[],2,FALSE)*Paramètres!$M$6)</f>
        <v>0</v>
      </c>
      <c r="O49" s="89">
        <f t="shared" si="3"/>
        <v>66</v>
      </c>
      <c r="P49" s="90">
        <f>COUNTA(Tableau7[[#This Row],[Points]],Tableau7[[#This Row],[Clt2]],Tableau7[[#This Row],[Clt4]],Tableau7[[#This Row],[Clt6]])</f>
        <v>1</v>
      </c>
    </row>
    <row r="50" spans="1:16" x14ac:dyDescent="0.35">
      <c r="A50" s="91">
        <f t="shared" si="2"/>
        <v>46</v>
      </c>
      <c r="B50" s="37" t="s">
        <v>4995</v>
      </c>
      <c r="C50" s="37" t="s">
        <v>4996</v>
      </c>
      <c r="D50" s="37" t="s">
        <v>1490</v>
      </c>
      <c r="E50" s="37" t="s">
        <v>3989</v>
      </c>
      <c r="F50" s="52" t="s">
        <v>2956</v>
      </c>
      <c r="G50" s="92" t="str">
        <f>IF(ISBLANK(Tableau7[[#This Row],[Points]]),"",RANK(Tableau7[[#This Row],[Points]],H:H))</f>
        <v/>
      </c>
      <c r="H50" s="37"/>
      <c r="I50" s="40"/>
      <c r="J50" s="88">
        <f>IF(ISBLANK(I50),,VLOOKUP(I50,Classement_points[],2,FALSE)*Paramètres!$M$4)</f>
        <v>0</v>
      </c>
      <c r="K50" s="41">
        <v>30</v>
      </c>
      <c r="L50" s="88">
        <f>IF(ISBLANK(K50),,VLOOKUP(K50,Classement_points[],2,FALSE)*Paramètres!$M$5)</f>
        <v>28</v>
      </c>
      <c r="M50" s="42">
        <v>20</v>
      </c>
      <c r="N50" s="88">
        <f>IF(ISBLANK(M50),,VLOOKUP(M50,Classement_points[],2,FALSE)*Paramètres!$M$6)</f>
        <v>36</v>
      </c>
      <c r="O50" s="89">
        <f t="shared" si="3"/>
        <v>64</v>
      </c>
      <c r="P50" s="90">
        <f>COUNTA(Tableau7[[#This Row],[Points]],Tableau7[[#This Row],[Clt2]],Tableau7[[#This Row],[Clt4]],Tableau7[[#This Row],[Clt6]])</f>
        <v>2</v>
      </c>
    </row>
    <row r="51" spans="1:16" x14ac:dyDescent="0.35">
      <c r="A51" s="91">
        <f t="shared" si="2"/>
        <v>47</v>
      </c>
      <c r="B51" s="59" t="s">
        <v>3784</v>
      </c>
      <c r="C51" s="59" t="s">
        <v>212</v>
      </c>
      <c r="D51" s="59" t="s">
        <v>3785</v>
      </c>
      <c r="E51" s="59" t="s">
        <v>2918</v>
      </c>
      <c r="F51" s="59" t="s">
        <v>2957</v>
      </c>
      <c r="G51" s="92">
        <f>IF(ISBLANK(Tableau7[[#This Row],[Points]]),"",RANK(Tableau7[[#This Row],[Points]],H:H))</f>
        <v>39</v>
      </c>
      <c r="H51" s="37">
        <v>63</v>
      </c>
      <c r="I51" s="40"/>
      <c r="J51" s="88">
        <f>IF(ISBLANK(I51),,VLOOKUP(I51,Classement_points[],2,FALSE)*Paramètres!$M$4)</f>
        <v>0</v>
      </c>
      <c r="K51" s="41"/>
      <c r="L51" s="88">
        <f>IF(ISBLANK(K51),,VLOOKUP(K51,Classement_points[],2,FALSE)*Paramètres!$M$5)</f>
        <v>0</v>
      </c>
      <c r="M51" s="42"/>
      <c r="N51" s="88">
        <f>IF(ISBLANK(M51),,VLOOKUP(M51,Classement_points[],2,FALSE)*Paramètres!$M$6)</f>
        <v>0</v>
      </c>
      <c r="O51" s="89">
        <f t="shared" si="3"/>
        <v>63</v>
      </c>
      <c r="P51" s="90">
        <f>COUNTA(Tableau7[[#This Row],[Points]],Tableau7[[#This Row],[Clt2]],Tableau7[[#This Row],[Clt4]],Tableau7[[#This Row],[Clt6]])</f>
        <v>1</v>
      </c>
    </row>
    <row r="52" spans="1:16" x14ac:dyDescent="0.35">
      <c r="A52" s="91">
        <f t="shared" si="2"/>
        <v>48</v>
      </c>
      <c r="B52" s="37" t="s">
        <v>2855</v>
      </c>
      <c r="C52" s="37" t="s">
        <v>516</v>
      </c>
      <c r="D52" s="37" t="s">
        <v>2856</v>
      </c>
      <c r="E52" s="52" t="s">
        <v>649</v>
      </c>
      <c r="F52" s="52" t="s">
        <v>648</v>
      </c>
      <c r="G52" s="92">
        <f>IF(ISBLANK(Tableau7[[#This Row],[Points]]),"",RANK(Tableau7[[#This Row],[Points]],H:H))</f>
        <v>40</v>
      </c>
      <c r="H52" s="37">
        <v>62</v>
      </c>
      <c r="I52" s="40"/>
      <c r="J52" s="88">
        <f>IF(ISBLANK(I52),,VLOOKUP(I52,Classement_points[],2,FALSE)*Paramètres!$M$4)</f>
        <v>0</v>
      </c>
      <c r="K52" s="41"/>
      <c r="L52" s="88">
        <f>IF(ISBLANK(K52),,VLOOKUP(K52,Classement_points[],2,FALSE)*Paramètres!$M$5)</f>
        <v>0</v>
      </c>
      <c r="M52" s="42"/>
      <c r="N52" s="88">
        <f>IF(ISBLANK(M52),,VLOOKUP(M52,Classement_points[],2,FALSE)*Paramètres!$M$6)</f>
        <v>0</v>
      </c>
      <c r="O52" s="89">
        <f t="shared" si="3"/>
        <v>62</v>
      </c>
      <c r="P52" s="90">
        <f>COUNTA(Tableau7[[#This Row],[Points]],Tableau7[[#This Row],[Clt2]],Tableau7[[#This Row],[Clt4]],Tableau7[[#This Row],[Clt6]])</f>
        <v>1</v>
      </c>
    </row>
    <row r="53" spans="1:16" x14ac:dyDescent="0.35">
      <c r="A53" s="91">
        <f t="shared" si="2"/>
        <v>49</v>
      </c>
      <c r="B53" s="37" t="s">
        <v>2830</v>
      </c>
      <c r="C53" s="37" t="s">
        <v>2831</v>
      </c>
      <c r="D53" s="37" t="s">
        <v>1436</v>
      </c>
      <c r="E53" s="52" t="s">
        <v>651</v>
      </c>
      <c r="F53" s="52" t="s">
        <v>648</v>
      </c>
      <c r="G53" s="92" t="str">
        <f>IF(ISBLANK(Tableau7[[#This Row],[Points]]),"",RANK(Tableau7[[#This Row],[Points]],H:H))</f>
        <v/>
      </c>
      <c r="H53" s="37"/>
      <c r="I53" s="40">
        <v>20</v>
      </c>
      <c r="J53" s="88">
        <f>IF(ISBLANK(I53),,VLOOKUP(I53,Classement_points[],2,FALSE)*Paramètres!$M$4)</f>
        <v>36</v>
      </c>
      <c r="K53" s="41">
        <v>32</v>
      </c>
      <c r="L53" s="88">
        <f>IF(ISBLANK(K53),,VLOOKUP(K53,Classement_points[],2,FALSE)*Paramètres!$M$5)</f>
        <v>24</v>
      </c>
      <c r="M53" s="42"/>
      <c r="N53" s="88">
        <f>IF(ISBLANK(M53),,VLOOKUP(M53,Classement_points[],2,FALSE)*Paramètres!$M$6)</f>
        <v>0</v>
      </c>
      <c r="O53" s="89">
        <f t="shared" si="3"/>
        <v>60</v>
      </c>
      <c r="P53" s="90">
        <f>COUNTA(Tableau7[[#This Row],[Points]],Tableau7[[#This Row],[Clt2]],Tableau7[[#This Row],[Clt4]],Tableau7[[#This Row],[Clt6]])</f>
        <v>2</v>
      </c>
    </row>
    <row r="54" spans="1:16" x14ac:dyDescent="0.35">
      <c r="A54" s="91">
        <f t="shared" si="2"/>
        <v>50</v>
      </c>
      <c r="B54" s="37" t="s">
        <v>2795</v>
      </c>
      <c r="C54" s="37" t="s">
        <v>227</v>
      </c>
      <c r="D54" s="37" t="s">
        <v>2796</v>
      </c>
      <c r="E54" s="52" t="s">
        <v>678</v>
      </c>
      <c r="F54" s="52" t="s">
        <v>648</v>
      </c>
      <c r="G54" s="92">
        <f>IF(ISBLANK(Tableau7[[#This Row],[Points]]),"",RANK(Tableau7[[#This Row],[Points]],H:H))</f>
        <v>41</v>
      </c>
      <c r="H54" s="37">
        <v>58</v>
      </c>
      <c r="I54" s="40"/>
      <c r="J54" s="88">
        <f>IF(ISBLANK(I54),,VLOOKUP(I54,Classement_points[],2,FALSE)*Paramètres!$M$4)</f>
        <v>0</v>
      </c>
      <c r="K54" s="41"/>
      <c r="L54" s="88">
        <f>IF(ISBLANK(K54),,VLOOKUP(K54,Classement_points[],2,FALSE)*Paramètres!$M$5)</f>
        <v>0</v>
      </c>
      <c r="M54" s="42"/>
      <c r="N54" s="88">
        <f>IF(ISBLANK(M54),,VLOOKUP(M54,Classement_points[],2,FALSE)*Paramètres!$M$6)</f>
        <v>0</v>
      </c>
      <c r="O54" s="89">
        <f t="shared" si="3"/>
        <v>58</v>
      </c>
      <c r="P54" s="90">
        <f>COUNTA(Tableau7[[#This Row],[Points]],Tableau7[[#This Row],[Clt2]],Tableau7[[#This Row],[Clt4]],Tableau7[[#This Row],[Clt6]])</f>
        <v>1</v>
      </c>
    </row>
    <row r="55" spans="1:16" x14ac:dyDescent="0.35">
      <c r="A55" s="91">
        <f t="shared" si="2"/>
        <v>51</v>
      </c>
      <c r="B55" s="37" t="s">
        <v>2807</v>
      </c>
      <c r="C55" s="37" t="s">
        <v>520</v>
      </c>
      <c r="D55" s="37" t="s">
        <v>2808</v>
      </c>
      <c r="E55" s="52" t="s">
        <v>653</v>
      </c>
      <c r="F55" s="52" t="s">
        <v>648</v>
      </c>
      <c r="G55" s="92">
        <f>IF(ISBLANK(Tableau7[[#This Row],[Points]]),"",RANK(Tableau7[[#This Row],[Points]],H:H))</f>
        <v>48</v>
      </c>
      <c r="H55" s="37">
        <v>42</v>
      </c>
      <c r="I55" s="40">
        <v>38</v>
      </c>
      <c r="J55" s="88">
        <f>IF(ISBLANK(I55),,VLOOKUP(I55,Classement_points[],2,FALSE)*Paramètres!$M$4)</f>
        <v>15</v>
      </c>
      <c r="K55" s="41"/>
      <c r="L55" s="88">
        <f>IF(ISBLANK(K55),,VLOOKUP(K55,Classement_points[],2,FALSE)*Paramètres!$M$5)</f>
        <v>0</v>
      </c>
      <c r="M55" s="42"/>
      <c r="N55" s="88">
        <f>IF(ISBLANK(M55),,VLOOKUP(M55,Classement_points[],2,FALSE)*Paramètres!$M$6)</f>
        <v>0</v>
      </c>
      <c r="O55" s="89">
        <f t="shared" si="3"/>
        <v>57</v>
      </c>
      <c r="P55" s="90">
        <f>COUNTA(Tableau7[[#This Row],[Points]],Tableau7[[#This Row],[Clt2]],Tableau7[[#This Row],[Clt4]],Tableau7[[#This Row],[Clt6]])</f>
        <v>2</v>
      </c>
    </row>
    <row r="56" spans="1:16" x14ac:dyDescent="0.35">
      <c r="A56" s="91">
        <f t="shared" si="2"/>
        <v>52</v>
      </c>
      <c r="B56" s="37" t="s">
        <v>2820</v>
      </c>
      <c r="C56" s="37" t="s">
        <v>2821</v>
      </c>
      <c r="D56" s="37" t="s">
        <v>2822</v>
      </c>
      <c r="E56" s="52" t="s">
        <v>650</v>
      </c>
      <c r="F56" s="52" t="s">
        <v>648</v>
      </c>
      <c r="G56" s="92">
        <f>IF(ISBLANK(Tableau7[[#This Row],[Points]]),"",RANK(Tableau7[[#This Row],[Points]],H:H))</f>
        <v>43</v>
      </c>
      <c r="H56" s="37">
        <v>56</v>
      </c>
      <c r="I56" s="40"/>
      <c r="J56" s="88">
        <f>IF(ISBLANK(I56),,VLOOKUP(I56,Classement_points[],2,FALSE)*Paramètres!$M$4)</f>
        <v>0</v>
      </c>
      <c r="K56" s="41"/>
      <c r="L56" s="88">
        <f>IF(ISBLANK(K56),,VLOOKUP(K56,Classement_points[],2,FALSE)*Paramètres!$M$5)</f>
        <v>0</v>
      </c>
      <c r="M56" s="42"/>
      <c r="N56" s="88">
        <f>IF(ISBLANK(M56),,VLOOKUP(M56,Classement_points[],2,FALSE)*Paramètres!$M$6)</f>
        <v>0</v>
      </c>
      <c r="O56" s="89">
        <f t="shared" si="3"/>
        <v>56</v>
      </c>
      <c r="P56" s="90">
        <f>COUNTA(Tableau7[[#This Row],[Points]],Tableau7[[#This Row],[Clt2]],Tableau7[[#This Row],[Clt4]],Tableau7[[#This Row],[Clt6]])</f>
        <v>1</v>
      </c>
    </row>
    <row r="57" spans="1:16" x14ac:dyDescent="0.35">
      <c r="A57" s="91">
        <f t="shared" si="2"/>
        <v>53</v>
      </c>
      <c r="B57" s="37" t="s">
        <v>2816</v>
      </c>
      <c r="C57" s="37" t="s">
        <v>1027</v>
      </c>
      <c r="D57" s="37" t="s">
        <v>2310</v>
      </c>
      <c r="E57" s="52" t="s">
        <v>656</v>
      </c>
      <c r="F57" s="52" t="s">
        <v>648</v>
      </c>
      <c r="G57" s="92">
        <f>IF(ISBLANK(Tableau7[[#This Row],[Points]]),"",RANK(Tableau7[[#This Row],[Points]],H:H))</f>
        <v>45</v>
      </c>
      <c r="H57" s="37">
        <v>54</v>
      </c>
      <c r="I57" s="40"/>
      <c r="J57" s="88">
        <f>IF(ISBLANK(I57),,VLOOKUP(I57,Classement_points[],2,FALSE)*Paramètres!$M$4)</f>
        <v>0</v>
      </c>
      <c r="K57" s="41"/>
      <c r="L57" s="88">
        <f>IF(ISBLANK(K57),,VLOOKUP(K57,Classement_points[],2,FALSE)*Paramètres!$M$5)</f>
        <v>0</v>
      </c>
      <c r="M57" s="42"/>
      <c r="N57" s="88">
        <f>IF(ISBLANK(M57),,VLOOKUP(M57,Classement_points[],2,FALSE)*Paramètres!$M$6)</f>
        <v>0</v>
      </c>
      <c r="O57" s="89">
        <f t="shared" si="3"/>
        <v>54</v>
      </c>
      <c r="P57" s="90">
        <f>COUNTA(Tableau7[[#This Row],[Points]],Tableau7[[#This Row],[Clt2]],Tableau7[[#This Row],[Clt4]],Tableau7[[#This Row],[Clt6]])</f>
        <v>1</v>
      </c>
    </row>
    <row r="58" spans="1:16" x14ac:dyDescent="0.35">
      <c r="A58" s="91">
        <f t="shared" si="2"/>
        <v>53</v>
      </c>
      <c r="B58" s="59" t="s">
        <v>3801</v>
      </c>
      <c r="C58" s="59" t="s">
        <v>1904</v>
      </c>
      <c r="D58" s="59" t="s">
        <v>3274</v>
      </c>
      <c r="E58" s="59" t="s">
        <v>2929</v>
      </c>
      <c r="F58" s="59" t="s">
        <v>2957</v>
      </c>
      <c r="G58" s="92" t="str">
        <f>IF(ISBLANK(Tableau7[[#This Row],[Points]]),"",RANK(Tableau7[[#This Row],[Points]],H:H))</f>
        <v/>
      </c>
      <c r="H58" s="37"/>
      <c r="I58" s="42">
        <v>11</v>
      </c>
      <c r="J58" s="88">
        <f>IF(ISBLANK(I58),,VLOOKUP(I58,Classement_points[],2,FALSE)*Paramètres!$M$4)</f>
        <v>54</v>
      </c>
      <c r="K58" s="41"/>
      <c r="L58" s="88">
        <f>IF(ISBLANK(K58),,VLOOKUP(K58,Classement_points[],2,FALSE)*Paramètres!$M$5)</f>
        <v>0</v>
      </c>
      <c r="M58" s="42"/>
      <c r="N58" s="88">
        <f>IF(ISBLANK(M58),,VLOOKUP(M58,Classement_points[],2,FALSE)*Paramètres!$M$6)</f>
        <v>0</v>
      </c>
      <c r="O58" s="89">
        <f t="shared" si="3"/>
        <v>54</v>
      </c>
      <c r="P58" s="90">
        <f>COUNTA(Tableau7[[#This Row],[Points]],Tableau7[[#This Row],[Clt2]],Tableau7[[#This Row],[Clt4]],Tableau7[[#This Row],[Clt6]])</f>
        <v>1</v>
      </c>
    </row>
    <row r="59" spans="1:16" x14ac:dyDescent="0.35">
      <c r="A59" s="91">
        <f t="shared" si="2"/>
        <v>55</v>
      </c>
      <c r="B59" s="37" t="s">
        <v>2789</v>
      </c>
      <c r="C59" s="37" t="s">
        <v>253</v>
      </c>
      <c r="D59" s="37" t="s">
        <v>931</v>
      </c>
      <c r="E59" s="52" t="s">
        <v>683</v>
      </c>
      <c r="F59" s="52" t="s">
        <v>648</v>
      </c>
      <c r="G59" s="92">
        <f>IF(ISBLANK(Tableau7[[#This Row],[Points]]),"",RANK(Tableau7[[#This Row],[Points]],H:H))</f>
        <v>46</v>
      </c>
      <c r="H59" s="37">
        <v>49</v>
      </c>
      <c r="I59" s="42"/>
      <c r="J59" s="88">
        <f>IF(ISBLANK(I59),,VLOOKUP(I59,Classement_points[],2,FALSE)*Paramètres!$M$4)</f>
        <v>0</v>
      </c>
      <c r="K59" s="41"/>
      <c r="L59" s="88">
        <f>IF(ISBLANK(K59),,VLOOKUP(K59,Classement_points[],2,FALSE)*Paramètres!$M$5)</f>
        <v>0</v>
      </c>
      <c r="M59" s="42"/>
      <c r="N59" s="88">
        <f>IF(ISBLANK(M59),,VLOOKUP(M59,Classement_points[],2,FALSE)*Paramètres!$M$6)</f>
        <v>0</v>
      </c>
      <c r="O59" s="89">
        <f t="shared" si="3"/>
        <v>49</v>
      </c>
      <c r="P59" s="90">
        <f>COUNTA(Tableau7[[#This Row],[Points]],Tableau7[[#This Row],[Clt2]],Tableau7[[#This Row],[Clt4]],Tableau7[[#This Row],[Clt6]])</f>
        <v>1</v>
      </c>
    </row>
    <row r="60" spans="1:16" x14ac:dyDescent="0.35">
      <c r="A60" s="91">
        <f t="shared" si="2"/>
        <v>56</v>
      </c>
      <c r="B60" s="54" t="s">
        <v>619</v>
      </c>
      <c r="C60" s="54" t="s">
        <v>153</v>
      </c>
      <c r="D60" s="54" t="s">
        <v>276</v>
      </c>
      <c r="E60" s="54" t="s">
        <v>16</v>
      </c>
      <c r="F60" s="54" t="s">
        <v>714</v>
      </c>
      <c r="G60" s="92" t="str">
        <f>IF(ISBLANK(Tableau7[[#This Row],[Points]]),"",RANK(Tableau7[[#This Row],[Points]],H:H))</f>
        <v/>
      </c>
      <c r="H60" s="37"/>
      <c r="I60" s="42">
        <v>13</v>
      </c>
      <c r="J60" s="88">
        <f>IF(ISBLANK(I60),,VLOOKUP(I60,Classement_points[],2,FALSE)*Paramètres!$M$4)</f>
        <v>48</v>
      </c>
      <c r="K60" s="41"/>
      <c r="L60" s="88">
        <f>IF(ISBLANK(K60),,VLOOKUP(K60,Classement_points[],2,FALSE)*Paramètres!$M$5)</f>
        <v>0</v>
      </c>
      <c r="M60" s="42"/>
      <c r="N60" s="88">
        <f>IF(ISBLANK(M60),,VLOOKUP(M60,Classement_points[],2,FALSE)*Paramètres!$M$6)</f>
        <v>0</v>
      </c>
      <c r="O60" s="89">
        <f t="shared" si="3"/>
        <v>48</v>
      </c>
      <c r="P60" s="90">
        <f>COUNTA(Tableau7[[#This Row],[Points]],Tableau7[[#This Row],[Clt2]],Tableau7[[#This Row],[Clt4]],Tableau7[[#This Row],[Clt6]])</f>
        <v>1</v>
      </c>
    </row>
    <row r="61" spans="1:16" x14ac:dyDescent="0.35">
      <c r="A61" s="91">
        <f t="shared" si="2"/>
        <v>57</v>
      </c>
      <c r="B61" s="54" t="s">
        <v>1219</v>
      </c>
      <c r="C61" s="54" t="s">
        <v>1220</v>
      </c>
      <c r="D61" s="54" t="s">
        <v>1006</v>
      </c>
      <c r="E61" s="54" t="s">
        <v>14</v>
      </c>
      <c r="F61" s="54" t="s">
        <v>714</v>
      </c>
      <c r="G61" s="92">
        <f>IF(ISBLANK(Tableau7[[#This Row],[Points]]),"",RANK(Tableau7[[#This Row],[Points]],H:H))</f>
        <v>47</v>
      </c>
      <c r="H61" s="37">
        <v>46</v>
      </c>
      <c r="I61" s="42"/>
      <c r="J61" s="88">
        <f>IF(ISBLANK(I61),,VLOOKUP(I61,Classement_points[],2,FALSE)*Paramètres!$M$4)</f>
        <v>0</v>
      </c>
      <c r="K61" s="41"/>
      <c r="L61" s="88">
        <f>IF(ISBLANK(K61),,VLOOKUP(K61,Classement_points[],2,FALSE)*Paramètres!$M$5)</f>
        <v>0</v>
      </c>
      <c r="M61" s="42"/>
      <c r="N61" s="88">
        <f>IF(ISBLANK(M61),,VLOOKUP(M61,Classement_points[],2,FALSE)*Paramètres!$M$6)</f>
        <v>0</v>
      </c>
      <c r="O61" s="89">
        <f t="shared" si="3"/>
        <v>46</v>
      </c>
      <c r="P61" s="90">
        <f>COUNTA(Tableau7[[#This Row],[Points]],Tableau7[[#This Row],[Clt2]],Tableau7[[#This Row],[Clt4]],Tableau7[[#This Row],[Clt6]])</f>
        <v>1</v>
      </c>
    </row>
    <row r="62" spans="1:16" x14ac:dyDescent="0.35">
      <c r="A62" s="91">
        <f t="shared" si="2"/>
        <v>58</v>
      </c>
      <c r="B62" s="54" t="s">
        <v>618</v>
      </c>
      <c r="C62" s="54" t="s">
        <v>312</v>
      </c>
      <c r="D62" s="54" t="s">
        <v>313</v>
      </c>
      <c r="E62" s="54" t="s">
        <v>40</v>
      </c>
      <c r="F62" s="54" t="s">
        <v>714</v>
      </c>
      <c r="G62" s="92" t="str">
        <f>IF(ISBLANK(Tableau7[[#This Row],[Points]]),"",RANK(Tableau7[[#This Row],[Points]],H:H))</f>
        <v/>
      </c>
      <c r="H62" s="37"/>
      <c r="I62" s="42">
        <v>36</v>
      </c>
      <c r="J62" s="88">
        <f>IF(ISBLANK(I62),,VLOOKUP(I62,Classement_points[],2,FALSE)*Paramètres!$M$4)</f>
        <v>15</v>
      </c>
      <c r="K62" s="41"/>
      <c r="L62" s="88">
        <f>IF(ISBLANK(K62),,VLOOKUP(K62,Classement_points[],2,FALSE)*Paramètres!$M$5)</f>
        <v>0</v>
      </c>
      <c r="M62" s="42">
        <v>26</v>
      </c>
      <c r="N62" s="88">
        <f>IF(ISBLANK(M62),,VLOOKUP(M62,Classement_points[],2,FALSE)*Paramètres!$M$6)</f>
        <v>27</v>
      </c>
      <c r="O62" s="89">
        <f t="shared" si="3"/>
        <v>42</v>
      </c>
      <c r="P62" s="90">
        <f>COUNTA(Tableau7[[#This Row],[Points]],Tableau7[[#This Row],[Clt2]],Tableau7[[#This Row],[Clt4]],Tableau7[[#This Row],[Clt6]])</f>
        <v>2</v>
      </c>
    </row>
    <row r="63" spans="1:16" x14ac:dyDescent="0.35">
      <c r="A63" s="91">
        <f t="shared" si="2"/>
        <v>59</v>
      </c>
      <c r="B63" s="37" t="s">
        <v>4986</v>
      </c>
      <c r="C63" s="37" t="s">
        <v>4987</v>
      </c>
      <c r="D63" s="37" t="s">
        <v>2848</v>
      </c>
      <c r="E63" s="37" t="s">
        <v>3992</v>
      </c>
      <c r="F63" s="52" t="s">
        <v>2956</v>
      </c>
      <c r="G63" s="92">
        <f>IF(ISBLANK(Tableau7[[#This Row],[Points]]),"",RANK(Tableau7[[#This Row],[Points]],H:H))</f>
        <v>49</v>
      </c>
      <c r="H63" s="37">
        <v>41</v>
      </c>
      <c r="I63" s="42"/>
      <c r="J63" s="88">
        <f>IF(ISBLANK(I63),,VLOOKUP(I63,Classement_points[],2,FALSE)*Paramètres!$M$4)</f>
        <v>0</v>
      </c>
      <c r="K63" s="41"/>
      <c r="L63" s="88">
        <f>IF(ISBLANK(K63),,VLOOKUP(K63,Classement_points[],2,FALSE)*Paramètres!$M$5)</f>
        <v>0</v>
      </c>
      <c r="M63" s="42"/>
      <c r="N63" s="88">
        <f>IF(ISBLANK(M63),,VLOOKUP(M63,Classement_points[],2,FALSE)*Paramètres!$M$6)</f>
        <v>0</v>
      </c>
      <c r="O63" s="89">
        <f t="shared" si="3"/>
        <v>41</v>
      </c>
      <c r="P63" s="90">
        <f>COUNTA(Tableau7[[#This Row],[Points]],Tableau7[[#This Row],[Clt2]],Tableau7[[#This Row],[Clt4]],Tableau7[[#This Row],[Clt6]])</f>
        <v>1</v>
      </c>
    </row>
    <row r="64" spans="1:16" x14ac:dyDescent="0.35">
      <c r="A64" s="91">
        <f t="shared" si="2"/>
        <v>60</v>
      </c>
      <c r="B64" s="54" t="s">
        <v>623</v>
      </c>
      <c r="C64" s="54" t="s">
        <v>382</v>
      </c>
      <c r="D64" s="54" t="s">
        <v>383</v>
      </c>
      <c r="E64" s="54" t="s">
        <v>40</v>
      </c>
      <c r="F64" s="54" t="s">
        <v>714</v>
      </c>
      <c r="G64" s="92">
        <f>IF(ISBLANK(Tableau7[[#This Row],[Points]]),"",RANK(Tableau7[[#This Row],[Points]],H:H))</f>
        <v>50</v>
      </c>
      <c r="H64" s="37">
        <v>40</v>
      </c>
      <c r="I64" s="42"/>
      <c r="J64" s="88">
        <f>IF(ISBLANK(I64),,VLOOKUP(I64,Classement_points[],2,FALSE)*Paramètres!$M$4)</f>
        <v>0</v>
      </c>
      <c r="K64" s="41"/>
      <c r="L64" s="88">
        <f>IF(ISBLANK(K64),,VLOOKUP(K64,Classement_points[],2,FALSE)*Paramètres!$M$5)</f>
        <v>0</v>
      </c>
      <c r="M64" s="42"/>
      <c r="N64" s="88">
        <f>IF(ISBLANK(M64),,VLOOKUP(M64,Classement_points[],2,FALSE)*Paramètres!$M$6)</f>
        <v>0</v>
      </c>
      <c r="O64" s="89">
        <f t="shared" si="3"/>
        <v>40</v>
      </c>
      <c r="P64" s="90">
        <f>COUNTA(Tableau7[[#This Row],[Points]],Tableau7[[#This Row],[Clt2]],Tableau7[[#This Row],[Clt4]],Tableau7[[#This Row],[Clt6]])</f>
        <v>1</v>
      </c>
    </row>
    <row r="65" spans="1:16" x14ac:dyDescent="0.35">
      <c r="A65" s="91">
        <f t="shared" si="2"/>
        <v>61</v>
      </c>
      <c r="B65" s="54" t="s">
        <v>1241</v>
      </c>
      <c r="C65" s="54" t="s">
        <v>587</v>
      </c>
      <c r="D65" s="54" t="s">
        <v>588</v>
      </c>
      <c r="E65" s="54" t="s">
        <v>16</v>
      </c>
      <c r="F65" s="54" t="s">
        <v>714</v>
      </c>
      <c r="G65" s="92" t="str">
        <f>IF(ISBLANK(Tableau7[[#This Row],[Points]]),"",RANK(Tableau7[[#This Row],[Points]],H:H))</f>
        <v/>
      </c>
      <c r="H65" s="37"/>
      <c r="I65" s="42">
        <v>18</v>
      </c>
      <c r="J65" s="88">
        <f>IF(ISBLANK(I65),,VLOOKUP(I65,Classement_points[],2,FALSE)*Paramètres!$M$4)</f>
        <v>39</v>
      </c>
      <c r="K65" s="41"/>
      <c r="L65" s="88">
        <f>IF(ISBLANK(K65),,VLOOKUP(K65,Classement_points[],2,FALSE)*Paramètres!$M$5)</f>
        <v>0</v>
      </c>
      <c r="M65" s="42"/>
      <c r="N65" s="88">
        <f>IF(ISBLANK(M65),,VLOOKUP(M65,Classement_points[],2,FALSE)*Paramètres!$M$6)</f>
        <v>0</v>
      </c>
      <c r="O65" s="89">
        <f t="shared" si="3"/>
        <v>39</v>
      </c>
      <c r="P65" s="90">
        <f>COUNTA(Tableau7[[#This Row],[Points]],Tableau7[[#This Row],[Clt2]],Tableau7[[#This Row],[Clt4]],Tableau7[[#This Row],[Clt6]])</f>
        <v>1</v>
      </c>
    </row>
    <row r="66" spans="1:16" x14ac:dyDescent="0.35">
      <c r="A66" s="91">
        <f t="shared" si="2"/>
        <v>62</v>
      </c>
      <c r="B66" s="54" t="s">
        <v>1232</v>
      </c>
      <c r="C66" s="54" t="s">
        <v>98</v>
      </c>
      <c r="D66" s="54" t="s">
        <v>569</v>
      </c>
      <c r="E66" s="54" t="s">
        <v>16</v>
      </c>
      <c r="F66" s="54" t="s">
        <v>714</v>
      </c>
      <c r="G66" s="92" t="str">
        <f>IF(ISBLANK(Tableau7[[#This Row],[Points]]),"",RANK(Tableau7[[#This Row],[Points]],H:H))</f>
        <v/>
      </c>
      <c r="H66" s="37"/>
      <c r="I66" s="42"/>
      <c r="J66" s="88">
        <f>IF(ISBLANK(I66),,VLOOKUP(I66,Classement_points[],2,FALSE)*Paramètres!$M$4)</f>
        <v>0</v>
      </c>
      <c r="K66" s="41">
        <v>0</v>
      </c>
      <c r="L66" s="88">
        <f>IF(ISBLANK(K66),,VLOOKUP(K66,Classement_points[],2,FALSE)*Paramètres!$M$5)</f>
        <v>0</v>
      </c>
      <c r="M66" s="42">
        <v>21</v>
      </c>
      <c r="N66" s="88">
        <f>IF(ISBLANK(M66),,VLOOKUP(M66,Classement_points[],2,FALSE)*Paramètres!$M$6)</f>
        <v>34.5</v>
      </c>
      <c r="O66" s="89">
        <f t="shared" si="3"/>
        <v>34.5</v>
      </c>
      <c r="P66" s="90">
        <f>COUNTA(Tableau7[[#This Row],[Points]],Tableau7[[#This Row],[Clt2]],Tableau7[[#This Row],[Clt4]],Tableau7[[#This Row],[Clt6]])</f>
        <v>2</v>
      </c>
    </row>
    <row r="67" spans="1:16" x14ac:dyDescent="0.35">
      <c r="A67" s="91">
        <f t="shared" si="2"/>
        <v>63</v>
      </c>
      <c r="B67" s="37" t="s">
        <v>4974</v>
      </c>
      <c r="C67" s="37" t="s">
        <v>277</v>
      </c>
      <c r="D67" s="37" t="s">
        <v>4975</v>
      </c>
      <c r="E67" s="37" t="s">
        <v>3998</v>
      </c>
      <c r="F67" s="52" t="s">
        <v>2956</v>
      </c>
      <c r="G67" s="92" t="str">
        <f>IF(ISBLANK(Tableau7[[#This Row],[Points]]),"",RANK(Tableau7[[#This Row],[Points]],H:H))</f>
        <v/>
      </c>
      <c r="H67" s="37"/>
      <c r="I67" s="42"/>
      <c r="J67" s="88">
        <f>IF(ISBLANK(I67),,VLOOKUP(I67,Classement_points[],2,FALSE)*Paramètres!$M$4)</f>
        <v>0</v>
      </c>
      <c r="K67" s="41">
        <v>28</v>
      </c>
      <c r="L67" s="88">
        <f>IF(ISBLANK(K67),,VLOOKUP(K67,Classement_points[],2,FALSE)*Paramètres!$M$5)</f>
        <v>32</v>
      </c>
      <c r="M67" s="42"/>
      <c r="N67" s="88">
        <f>IF(ISBLANK(M67),,VLOOKUP(M67,Classement_points[],2,FALSE)*Paramètres!$M$6)</f>
        <v>0</v>
      </c>
      <c r="O67" s="89">
        <f t="shared" si="3"/>
        <v>32</v>
      </c>
      <c r="P67" s="90">
        <f>COUNTA(Tableau7[[#This Row],[Points]],Tableau7[[#This Row],[Clt2]],Tableau7[[#This Row],[Clt4]],Tableau7[[#This Row],[Clt6]])</f>
        <v>1</v>
      </c>
    </row>
    <row r="68" spans="1:16" x14ac:dyDescent="0.35">
      <c r="A68" s="91">
        <f t="shared" si="2"/>
        <v>64</v>
      </c>
      <c r="B68" s="54" t="s">
        <v>1225</v>
      </c>
      <c r="C68" s="54" t="s">
        <v>439</v>
      </c>
      <c r="D68" s="54" t="s">
        <v>1226</v>
      </c>
      <c r="E68" s="54" t="s">
        <v>16</v>
      </c>
      <c r="F68" s="54" t="s">
        <v>714</v>
      </c>
      <c r="G68" s="92" t="str">
        <f>IF(ISBLANK(Tableau7[[#This Row],[Points]]),"",RANK(Tableau7[[#This Row],[Points]],H:H))</f>
        <v/>
      </c>
      <c r="H68" s="37"/>
      <c r="I68" s="42"/>
      <c r="J68" s="88">
        <f>IF(ISBLANK(I68),,VLOOKUP(I68,Classement_points[],2,FALSE)*Paramètres!$M$4)</f>
        <v>0</v>
      </c>
      <c r="K68" s="41"/>
      <c r="L68" s="88">
        <f>IF(ISBLANK(K68),,VLOOKUP(K68,Classement_points[],2,FALSE)*Paramètres!$M$5)</f>
        <v>0</v>
      </c>
      <c r="M68" s="42">
        <v>23</v>
      </c>
      <c r="N68" s="88">
        <f>IF(ISBLANK(M68),,VLOOKUP(M68,Classement_points[],2,FALSE)*Paramètres!$M$6)</f>
        <v>31.5</v>
      </c>
      <c r="O68" s="89">
        <f t="shared" si="3"/>
        <v>31.5</v>
      </c>
      <c r="P68" s="90">
        <f>COUNTA(Tableau7[[#This Row],[Points]],Tableau7[[#This Row],[Clt2]],Tableau7[[#This Row],[Clt4]],Tableau7[[#This Row],[Clt6]])</f>
        <v>1</v>
      </c>
    </row>
    <row r="69" spans="1:16" x14ac:dyDescent="0.35">
      <c r="A69" s="91">
        <f t="shared" ref="A69:A100" si="4">RANK(O69,O:O)</f>
        <v>65</v>
      </c>
      <c r="B69" s="37" t="s">
        <v>2843</v>
      </c>
      <c r="C69" s="37" t="s">
        <v>2844</v>
      </c>
      <c r="D69" s="37" t="s">
        <v>2845</v>
      </c>
      <c r="E69" s="52" t="s">
        <v>691</v>
      </c>
      <c r="F69" s="52" t="s">
        <v>648</v>
      </c>
      <c r="G69" s="92" t="str">
        <f>IF(ISBLANK(Tableau7[[#This Row],[Points]]),"",RANK(Tableau7[[#This Row],[Points]],H:H))</f>
        <v/>
      </c>
      <c r="H69" s="37"/>
      <c r="I69" s="42"/>
      <c r="J69" s="88">
        <f>IF(ISBLANK(I69),,VLOOKUP(I69,Classement_points[],2,FALSE)*Paramètres!$M$4)</f>
        <v>0</v>
      </c>
      <c r="K69" s="41">
        <v>29</v>
      </c>
      <c r="L69" s="88">
        <f>IF(ISBLANK(K69),,VLOOKUP(K69,Classement_points[],2,FALSE)*Paramètres!$M$5)</f>
        <v>30</v>
      </c>
      <c r="M69" s="42"/>
      <c r="N69" s="88">
        <f>IF(ISBLANK(M69),,VLOOKUP(M69,Classement_points[],2,FALSE)*Paramètres!$M$6)</f>
        <v>0</v>
      </c>
      <c r="O69" s="89">
        <f t="shared" ref="O69:O100" si="5">H69+J69+L69+N69</f>
        <v>30</v>
      </c>
      <c r="P69" s="90">
        <f>COUNTA(Tableau7[[#This Row],[Points]],Tableau7[[#This Row],[Clt2]],Tableau7[[#This Row],[Clt4]],Tableau7[[#This Row],[Clt6]])</f>
        <v>1</v>
      </c>
    </row>
    <row r="70" spans="1:16" x14ac:dyDescent="0.35">
      <c r="A70" s="91">
        <f t="shared" si="4"/>
        <v>66</v>
      </c>
      <c r="B70" s="37" t="s">
        <v>5003</v>
      </c>
      <c r="C70" s="37" t="s">
        <v>1954</v>
      </c>
      <c r="D70" s="37" t="s">
        <v>4341</v>
      </c>
      <c r="E70" s="37" t="s">
        <v>3936</v>
      </c>
      <c r="F70" s="52" t="s">
        <v>2956</v>
      </c>
      <c r="G70" s="92">
        <f>IF(ISBLANK(Tableau7[[#This Row],[Points]]),"",RANK(Tableau7[[#This Row],[Points]],H:H))</f>
        <v>51</v>
      </c>
      <c r="H70" s="37">
        <v>27</v>
      </c>
      <c r="I70" s="42"/>
      <c r="J70" s="88">
        <f>IF(ISBLANK(I70),,VLOOKUP(I70,Classement_points[],2,FALSE)*Paramètres!$M$4)</f>
        <v>0</v>
      </c>
      <c r="K70" s="41"/>
      <c r="L70" s="88">
        <f>IF(ISBLANK(K70),,VLOOKUP(K70,Classement_points[],2,FALSE)*Paramètres!$M$5)</f>
        <v>0</v>
      </c>
      <c r="M70" s="42"/>
      <c r="N70" s="88">
        <f>IF(ISBLANK(M70),,VLOOKUP(M70,Classement_points[],2,FALSE)*Paramètres!$M$6)</f>
        <v>0</v>
      </c>
      <c r="O70" s="89">
        <f t="shared" si="5"/>
        <v>27</v>
      </c>
      <c r="P70" s="90">
        <f>COUNTA(Tableau7[[#This Row],[Points]],Tableau7[[#This Row],[Clt2]],Tableau7[[#This Row],[Clt4]],Tableau7[[#This Row],[Clt6]])</f>
        <v>1</v>
      </c>
    </row>
    <row r="71" spans="1:16" x14ac:dyDescent="0.35">
      <c r="A71" s="91">
        <f t="shared" si="4"/>
        <v>67</v>
      </c>
      <c r="B71" s="54" t="s">
        <v>1233</v>
      </c>
      <c r="C71" s="54" t="s">
        <v>73</v>
      </c>
      <c r="D71" s="54" t="s">
        <v>100</v>
      </c>
      <c r="E71" s="54" t="s">
        <v>41</v>
      </c>
      <c r="F71" s="54" t="s">
        <v>714</v>
      </c>
      <c r="G71" s="92" t="str">
        <f>IF(ISBLANK(Tableau7[[#This Row],[Points]]),"",RANK(Tableau7[[#This Row],[Points]],H:H))</f>
        <v/>
      </c>
      <c r="H71" s="37"/>
      <c r="I71" s="42"/>
      <c r="J71" s="88">
        <f>IF(ISBLANK(I71),,VLOOKUP(I71,Classement_points[],2,FALSE)*Paramètres!$M$4)</f>
        <v>0</v>
      </c>
      <c r="K71" s="41"/>
      <c r="L71" s="88">
        <f>IF(ISBLANK(K71),,VLOOKUP(K71,Classement_points[],2,FALSE)*Paramètres!$M$5)</f>
        <v>0</v>
      </c>
      <c r="M71" s="42">
        <v>28</v>
      </c>
      <c r="N71" s="88">
        <f>IF(ISBLANK(M71),,VLOOKUP(M71,Classement_points[],2,FALSE)*Paramètres!$M$6)</f>
        <v>24</v>
      </c>
      <c r="O71" s="89">
        <f t="shared" si="5"/>
        <v>24</v>
      </c>
      <c r="P71" s="90">
        <f>COUNTA(Tableau7[[#This Row],[Points]],Tableau7[[#This Row],[Clt2]],Tableau7[[#This Row],[Clt4]],Tableau7[[#This Row],[Clt6]])</f>
        <v>1</v>
      </c>
    </row>
    <row r="72" spans="1:16" x14ac:dyDescent="0.35">
      <c r="A72" s="91">
        <f t="shared" si="4"/>
        <v>68</v>
      </c>
      <c r="B72" s="37" t="s">
        <v>2804</v>
      </c>
      <c r="C72" s="37" t="s">
        <v>253</v>
      </c>
      <c r="D72" s="37" t="s">
        <v>2805</v>
      </c>
      <c r="E72" s="52" t="s">
        <v>711</v>
      </c>
      <c r="F72" s="52" t="s">
        <v>648</v>
      </c>
      <c r="G72" s="92">
        <f>IF(ISBLANK(Tableau7[[#This Row],[Points]]),"",RANK(Tableau7[[#This Row],[Points]],H:H))</f>
        <v>52</v>
      </c>
      <c r="H72" s="37">
        <v>23</v>
      </c>
      <c r="I72" s="42"/>
      <c r="J72" s="88">
        <f>IF(ISBLANK(I72),,VLOOKUP(I72,Classement_points[],2,FALSE)*Paramètres!$M$4)</f>
        <v>0</v>
      </c>
      <c r="K72" s="41"/>
      <c r="L72" s="88">
        <f>IF(ISBLANK(K72),,VLOOKUP(K72,Classement_points[],2,FALSE)*Paramètres!$M$5)</f>
        <v>0</v>
      </c>
      <c r="M72" s="42"/>
      <c r="N72" s="88">
        <f>IF(ISBLANK(M72),,VLOOKUP(M72,Classement_points[],2,FALSE)*Paramètres!$M$6)</f>
        <v>0</v>
      </c>
      <c r="O72" s="89">
        <f t="shared" si="5"/>
        <v>23</v>
      </c>
      <c r="P72" s="90">
        <f>COUNTA(Tableau7[[#This Row],[Points]],Tableau7[[#This Row],[Clt2]],Tableau7[[#This Row],[Clt4]],Tableau7[[#This Row],[Clt6]])</f>
        <v>1</v>
      </c>
    </row>
    <row r="73" spans="1:16" x14ac:dyDescent="0.35">
      <c r="A73" s="91">
        <f t="shared" si="4"/>
        <v>69</v>
      </c>
      <c r="B73" s="59" t="s">
        <v>3795</v>
      </c>
      <c r="C73" s="59" t="s">
        <v>3796</v>
      </c>
      <c r="D73" s="59" t="s">
        <v>1034</v>
      </c>
      <c r="E73" s="59" t="s">
        <v>2926</v>
      </c>
      <c r="F73" s="59" t="s">
        <v>2957</v>
      </c>
      <c r="G73" s="92" t="str">
        <f>IF(ISBLANK(Tableau7[[#This Row],[Points]]),"",RANK(Tableau7[[#This Row],[Points]],H:H))</f>
        <v/>
      </c>
      <c r="H73" s="37"/>
      <c r="I73" s="42">
        <v>29</v>
      </c>
      <c r="J73" s="88">
        <f>IF(ISBLANK(I73),,VLOOKUP(I73,Classement_points[],2,FALSE)*Paramètres!$M$4)</f>
        <v>22.5</v>
      </c>
      <c r="K73" s="41"/>
      <c r="L73" s="88">
        <f>IF(ISBLANK(K73),,VLOOKUP(K73,Classement_points[],2,FALSE)*Paramètres!$M$5)</f>
        <v>0</v>
      </c>
      <c r="M73" s="42"/>
      <c r="N73" s="88">
        <f>IF(ISBLANK(M73),,VLOOKUP(M73,Classement_points[],2,FALSE)*Paramètres!$M$6)</f>
        <v>0</v>
      </c>
      <c r="O73" s="89">
        <f t="shared" si="5"/>
        <v>22.5</v>
      </c>
      <c r="P73" s="90">
        <f>COUNTA(Tableau7[[#This Row],[Points]],Tableau7[[#This Row],[Clt2]],Tableau7[[#This Row],[Clt4]],Tableau7[[#This Row],[Clt6]])</f>
        <v>1</v>
      </c>
    </row>
    <row r="74" spans="1:16" x14ac:dyDescent="0.35">
      <c r="A74" s="91">
        <f t="shared" si="4"/>
        <v>70</v>
      </c>
      <c r="B74" s="54" t="s">
        <v>1234</v>
      </c>
      <c r="C74" s="54" t="s">
        <v>73</v>
      </c>
      <c r="D74" s="54" t="s">
        <v>1235</v>
      </c>
      <c r="E74" s="54" t="s">
        <v>14</v>
      </c>
      <c r="F74" s="54" t="s">
        <v>714</v>
      </c>
      <c r="G74" s="92" t="str">
        <f>IF(ISBLANK(Tableau7[[#This Row],[Points]]),"",RANK(Tableau7[[#This Row],[Points]],H:H))</f>
        <v/>
      </c>
      <c r="H74" s="37"/>
      <c r="I74" s="42"/>
      <c r="J74" s="88">
        <f>IF(ISBLANK(I74),,VLOOKUP(I74,Classement_points[],2,FALSE)*Paramètres!$M$4)</f>
        <v>0</v>
      </c>
      <c r="K74" s="41">
        <v>33</v>
      </c>
      <c r="L74" s="88">
        <f>IF(ISBLANK(K74),,VLOOKUP(K74,Classement_points[],2,FALSE)*Paramètres!$M$5)</f>
        <v>22</v>
      </c>
      <c r="M74" s="42"/>
      <c r="N74" s="88">
        <f>IF(ISBLANK(M74),,VLOOKUP(M74,Classement_points[],2,FALSE)*Paramètres!$M$6)</f>
        <v>0</v>
      </c>
      <c r="O74" s="89">
        <f t="shared" si="5"/>
        <v>22</v>
      </c>
      <c r="P74" s="90">
        <f>COUNTA(Tableau7[[#This Row],[Points]],Tableau7[[#This Row],[Clt2]],Tableau7[[#This Row],[Clt4]],Tableau7[[#This Row],[Clt6]])</f>
        <v>1</v>
      </c>
    </row>
    <row r="75" spans="1:16" x14ac:dyDescent="0.35">
      <c r="A75" s="91">
        <f t="shared" si="4"/>
        <v>71</v>
      </c>
      <c r="B75" s="54" t="s">
        <v>1216</v>
      </c>
      <c r="C75" s="54" t="s">
        <v>1217</v>
      </c>
      <c r="D75" s="54" t="s">
        <v>1218</v>
      </c>
      <c r="E75" s="54" t="s">
        <v>18</v>
      </c>
      <c r="F75" s="54" t="s">
        <v>714</v>
      </c>
      <c r="G75" s="92" t="str">
        <f>IF(ISBLANK(Tableau7[[#This Row],[Points]]),"",RANK(Tableau7[[#This Row],[Points]],H:H))</f>
        <v/>
      </c>
      <c r="H75" s="37"/>
      <c r="I75" s="42">
        <v>30</v>
      </c>
      <c r="J75" s="88">
        <f>IF(ISBLANK(I75),,VLOOKUP(I75,Classement_points[],2,FALSE)*Paramètres!$M$4)</f>
        <v>21</v>
      </c>
      <c r="K75" s="41"/>
      <c r="L75" s="88">
        <f>IF(ISBLANK(K75),,VLOOKUP(K75,Classement_points[],2,FALSE)*Paramètres!$M$5)</f>
        <v>0</v>
      </c>
      <c r="M75" s="42"/>
      <c r="N75" s="88">
        <f>IF(ISBLANK(M75),,VLOOKUP(M75,Classement_points[],2,FALSE)*Paramètres!$M$6)</f>
        <v>0</v>
      </c>
      <c r="O75" s="89">
        <f t="shared" si="5"/>
        <v>21</v>
      </c>
      <c r="P75" s="90">
        <f>COUNTA(Tableau7[[#This Row],[Points]],Tableau7[[#This Row],[Clt2]],Tableau7[[#This Row],[Clt4]],Tableau7[[#This Row],[Clt6]])</f>
        <v>1</v>
      </c>
    </row>
    <row r="76" spans="1:16" x14ac:dyDescent="0.35">
      <c r="A76" s="91">
        <f t="shared" si="4"/>
        <v>72</v>
      </c>
      <c r="B76" s="37" t="s">
        <v>4983</v>
      </c>
      <c r="C76" s="37" t="s">
        <v>4984</v>
      </c>
      <c r="D76" s="37" t="s">
        <v>4985</v>
      </c>
      <c r="E76" s="37" t="s">
        <v>3953</v>
      </c>
      <c r="F76" s="52" t="s">
        <v>2956</v>
      </c>
      <c r="G76" s="92" t="str">
        <f>IF(ISBLANK(Tableau7[[#This Row],[Points]]),"",RANK(Tableau7[[#This Row],[Points]],H:H))</f>
        <v/>
      </c>
      <c r="H76" s="37"/>
      <c r="I76" s="42"/>
      <c r="J76" s="88">
        <f>IF(ISBLANK(I76),,VLOOKUP(I76,Classement_points[],2,FALSE)*Paramètres!$M$4)</f>
        <v>0</v>
      </c>
      <c r="K76" s="41">
        <v>35</v>
      </c>
      <c r="L76" s="88">
        <f>IF(ISBLANK(K76),,VLOOKUP(K76,Classement_points[],2,FALSE)*Paramètres!$M$5)</f>
        <v>20</v>
      </c>
      <c r="M76" s="42"/>
      <c r="N76" s="88">
        <f>IF(ISBLANK(M76),,VLOOKUP(M76,Classement_points[],2,FALSE)*Paramètres!$M$6)</f>
        <v>0</v>
      </c>
      <c r="O76" s="89">
        <f t="shared" si="5"/>
        <v>20</v>
      </c>
      <c r="P76" s="90">
        <f>COUNTA(Tableau7[[#This Row],[Points]],Tableau7[[#This Row],[Clt2]],Tableau7[[#This Row],[Clt4]],Tableau7[[#This Row],[Clt6]])</f>
        <v>1</v>
      </c>
    </row>
    <row r="77" spans="1:16" x14ac:dyDescent="0.35">
      <c r="A77" s="91">
        <f t="shared" si="4"/>
        <v>72</v>
      </c>
      <c r="B77" s="37" t="s">
        <v>2904</v>
      </c>
      <c r="C77" s="37" t="s">
        <v>2905</v>
      </c>
      <c r="D77" s="37" t="s">
        <v>2906</v>
      </c>
      <c r="E77" s="52" t="s">
        <v>691</v>
      </c>
      <c r="F77" s="52" t="s">
        <v>648</v>
      </c>
      <c r="G77" s="92" t="str">
        <f>IF(ISBLANK(Tableau7[[#This Row],[Points]]),"",RANK(Tableau7[[#This Row],[Points]],H:H))</f>
        <v/>
      </c>
      <c r="H77" s="37"/>
      <c r="I77" s="42"/>
      <c r="J77" s="88">
        <f>IF(ISBLANK(I77),,VLOOKUP(I77,Classement_points[],2,FALSE)*Paramètres!$M$4)</f>
        <v>0</v>
      </c>
      <c r="K77" s="41">
        <v>37</v>
      </c>
      <c r="L77" s="88">
        <f>IF(ISBLANK(K77),,VLOOKUP(K77,Classement_points[],2,FALSE)*Paramètres!$M$5)</f>
        <v>20</v>
      </c>
      <c r="M77" s="42"/>
      <c r="N77" s="88">
        <f>IF(ISBLANK(M77),,VLOOKUP(M77,Classement_points[],2,FALSE)*Paramètres!$M$6)</f>
        <v>0</v>
      </c>
      <c r="O77" s="89">
        <f t="shared" si="5"/>
        <v>20</v>
      </c>
      <c r="P77" s="90">
        <f>COUNTA(Tableau7[[#This Row],[Points]],Tableau7[[#This Row],[Clt2]],Tableau7[[#This Row],[Clt4]],Tableau7[[#This Row],[Clt6]])</f>
        <v>1</v>
      </c>
    </row>
    <row r="78" spans="1:16" x14ac:dyDescent="0.35">
      <c r="A78" s="91">
        <f t="shared" si="4"/>
        <v>74</v>
      </c>
      <c r="B78" s="37" t="s">
        <v>4978</v>
      </c>
      <c r="C78" s="37" t="s">
        <v>118</v>
      </c>
      <c r="D78" s="37" t="s">
        <v>4979</v>
      </c>
      <c r="E78" s="37" t="s">
        <v>3933</v>
      </c>
      <c r="F78" s="52" t="s">
        <v>2956</v>
      </c>
      <c r="G78" s="92" t="str">
        <f>IF(ISBLANK(Tableau7[[#This Row],[Points]]),"",RANK(Tableau7[[#This Row],[Points]],H:H))</f>
        <v/>
      </c>
      <c r="H78" s="37"/>
      <c r="I78" s="42">
        <v>31</v>
      </c>
      <c r="J78" s="88">
        <f>IF(ISBLANK(I78),,VLOOKUP(I78,Classement_points[],2,FALSE)*Paramètres!$M$4)</f>
        <v>19.5</v>
      </c>
      <c r="K78" s="41"/>
      <c r="L78" s="88">
        <f>IF(ISBLANK(K78),,VLOOKUP(K78,Classement_points[],2,FALSE)*Paramètres!$M$5)</f>
        <v>0</v>
      </c>
      <c r="M78" s="42"/>
      <c r="N78" s="88">
        <f>IF(ISBLANK(M78),,VLOOKUP(M78,Classement_points[],2,FALSE)*Paramètres!$M$6)</f>
        <v>0</v>
      </c>
      <c r="O78" s="89">
        <f t="shared" si="5"/>
        <v>19.5</v>
      </c>
      <c r="P78" s="90">
        <f>COUNTA(Tableau7[[#This Row],[Points]],Tableau7[[#This Row],[Clt2]],Tableau7[[#This Row],[Clt4]],Tableau7[[#This Row],[Clt6]])</f>
        <v>1</v>
      </c>
    </row>
    <row r="79" spans="1:16" x14ac:dyDescent="0.35">
      <c r="A79" s="91">
        <f t="shared" si="4"/>
        <v>75</v>
      </c>
      <c r="B79" s="37" t="s">
        <v>2877</v>
      </c>
      <c r="C79" s="37" t="s">
        <v>443</v>
      </c>
      <c r="D79" s="37" t="s">
        <v>1822</v>
      </c>
      <c r="E79" s="52" t="s">
        <v>678</v>
      </c>
      <c r="F79" s="52" t="s">
        <v>648</v>
      </c>
      <c r="G79" s="92">
        <f>IF(ISBLANK(Tableau7[[#This Row],[Points]]),"",RANK(Tableau7[[#This Row],[Points]],H:H))</f>
        <v>53</v>
      </c>
      <c r="H79" s="37">
        <v>12</v>
      </c>
      <c r="I79" s="42"/>
      <c r="J79" s="88">
        <f>IF(ISBLANK(I79),,VLOOKUP(I79,Classement_points[],2,FALSE)*Paramètres!$M$4)</f>
        <v>0</v>
      </c>
      <c r="K79" s="41"/>
      <c r="L79" s="88">
        <f>IF(ISBLANK(K79),,VLOOKUP(K79,Classement_points[],2,FALSE)*Paramètres!$M$5)</f>
        <v>0</v>
      </c>
      <c r="M79" s="42"/>
      <c r="N79" s="88">
        <f>IF(ISBLANK(M79),,VLOOKUP(M79,Classement_points[],2,FALSE)*Paramètres!$M$6)</f>
        <v>0</v>
      </c>
      <c r="O79" s="89">
        <f t="shared" si="5"/>
        <v>12</v>
      </c>
      <c r="P79" s="90">
        <f>COUNTA(Tableau7[[#This Row],[Points]],Tableau7[[#This Row],[Clt2]],Tableau7[[#This Row],[Clt4]],Tableau7[[#This Row],[Clt6]])</f>
        <v>1</v>
      </c>
    </row>
    <row r="80" spans="1:16" x14ac:dyDescent="0.35">
      <c r="A80" s="91">
        <f t="shared" si="4"/>
        <v>76</v>
      </c>
      <c r="B80" s="54" t="s">
        <v>622</v>
      </c>
      <c r="C80" s="54" t="s">
        <v>286</v>
      </c>
      <c r="D80" s="54" t="s">
        <v>1214</v>
      </c>
      <c r="E80" s="54" t="s">
        <v>40</v>
      </c>
      <c r="F80" s="54" t="s">
        <v>714</v>
      </c>
      <c r="G80" s="92" t="str">
        <f>IF(ISBLANK(Tableau7[[#This Row],[Points]]),"",RANK(Tableau7[[#This Row],[Points]],H:H))</f>
        <v/>
      </c>
      <c r="H80" s="37"/>
      <c r="I80" s="42"/>
      <c r="J80" s="88">
        <f>IF(ISBLANK(I80),,VLOOKUP(I80,Classement_points[],2,FALSE)*Paramètres!$M$4)</f>
        <v>0</v>
      </c>
      <c r="K80" s="41"/>
      <c r="L80" s="88">
        <f>IF(ISBLANK(K80),,VLOOKUP(K80,Classement_points[],2,FALSE)*Paramètres!$M$5)</f>
        <v>0</v>
      </c>
      <c r="M80" s="42"/>
      <c r="N80" s="88">
        <f>IF(ISBLANK(M80),,VLOOKUP(M80,Classement_points[],2,FALSE)*Paramètres!$M$6)</f>
        <v>0</v>
      </c>
      <c r="O80" s="89">
        <f t="shared" si="5"/>
        <v>0</v>
      </c>
      <c r="P80" s="90">
        <f>COUNTA(Tableau7[[#This Row],[Points]],Tableau7[[#This Row],[Clt2]],Tableau7[[#This Row],[Clt4]],Tableau7[[#This Row],[Clt6]])</f>
        <v>0</v>
      </c>
    </row>
    <row r="81" spans="1:16" x14ac:dyDescent="0.35">
      <c r="A81" s="91">
        <f t="shared" si="4"/>
        <v>76</v>
      </c>
      <c r="B81" s="54" t="s">
        <v>1215</v>
      </c>
      <c r="C81" s="54" t="s">
        <v>26</v>
      </c>
      <c r="D81" s="54" t="s">
        <v>59</v>
      </c>
      <c r="E81" s="54" t="s">
        <v>15</v>
      </c>
      <c r="F81" s="54" t="s">
        <v>714</v>
      </c>
      <c r="G81" s="92" t="str">
        <f>IF(ISBLANK(Tableau7[[#This Row],[Points]]),"",RANK(Tableau7[[#This Row],[Points]],H:H))</f>
        <v/>
      </c>
      <c r="H81" s="37"/>
      <c r="I81" s="42"/>
      <c r="J81" s="88">
        <f>IF(ISBLANK(I81),,VLOOKUP(I81,Classement_points[],2,FALSE)*Paramètres!$M$4)</f>
        <v>0</v>
      </c>
      <c r="K81" s="41"/>
      <c r="L81" s="88">
        <f>IF(ISBLANK(K81),,VLOOKUP(K81,Classement_points[],2,FALSE)*Paramètres!$M$5)</f>
        <v>0</v>
      </c>
      <c r="M81" s="42"/>
      <c r="N81" s="88">
        <f>IF(ISBLANK(M81),,VLOOKUP(M81,Classement_points[],2,FALSE)*Paramètres!$M$6)</f>
        <v>0</v>
      </c>
      <c r="O81" s="89">
        <f t="shared" si="5"/>
        <v>0</v>
      </c>
      <c r="P81" s="90">
        <f>COUNTA(Tableau7[[#This Row],[Points]],Tableau7[[#This Row],[Clt2]],Tableau7[[#This Row],[Clt4]],Tableau7[[#This Row],[Clt6]])</f>
        <v>0</v>
      </c>
    </row>
    <row r="82" spans="1:16" x14ac:dyDescent="0.35">
      <c r="A82" s="91">
        <f t="shared" si="4"/>
        <v>76</v>
      </c>
      <c r="B82" s="37" t="s">
        <v>4957</v>
      </c>
      <c r="C82" s="37" t="s">
        <v>4958</v>
      </c>
      <c r="D82" s="37" t="s">
        <v>3018</v>
      </c>
      <c r="E82" s="37" t="s">
        <v>4299</v>
      </c>
      <c r="F82" s="52" t="s">
        <v>2956</v>
      </c>
      <c r="G82" s="92" t="str">
        <f>IF(ISBLANK(Tableau7[[#This Row],[Points]]),"",RANK(Tableau7[[#This Row],[Points]],H:H))</f>
        <v/>
      </c>
      <c r="H82" s="37"/>
      <c r="I82" s="42"/>
      <c r="J82" s="88">
        <f>IF(ISBLANK(I82),,VLOOKUP(I82,Classement_points[],2,FALSE)*Paramètres!$M$4)</f>
        <v>0</v>
      </c>
      <c r="K82" s="41"/>
      <c r="L82" s="88">
        <f>IF(ISBLANK(K82),,VLOOKUP(K82,Classement_points[],2,FALSE)*Paramètres!$M$5)</f>
        <v>0</v>
      </c>
      <c r="M82" s="42"/>
      <c r="N82" s="88">
        <f>IF(ISBLANK(M82),,VLOOKUP(M82,Classement_points[],2,FALSE)*Paramètres!$M$6)</f>
        <v>0</v>
      </c>
      <c r="O82" s="89">
        <f t="shared" si="5"/>
        <v>0</v>
      </c>
      <c r="P82" s="90">
        <f>COUNTA(Tableau7[[#This Row],[Points]],Tableau7[[#This Row],[Clt2]],Tableau7[[#This Row],[Clt4]],Tableau7[[#This Row],[Clt6]])</f>
        <v>0</v>
      </c>
    </row>
    <row r="83" spans="1:16" x14ac:dyDescent="0.35">
      <c r="A83" s="91">
        <f t="shared" si="4"/>
        <v>76</v>
      </c>
      <c r="B83" s="37" t="s">
        <v>2790</v>
      </c>
      <c r="C83" s="37" t="s">
        <v>2791</v>
      </c>
      <c r="D83" s="37" t="s">
        <v>2792</v>
      </c>
      <c r="E83" s="52" t="s">
        <v>650</v>
      </c>
      <c r="F83" s="52" t="s">
        <v>648</v>
      </c>
      <c r="G83" s="92" t="str">
        <f>IF(ISBLANK(Tableau7[[#This Row],[Points]]),"",RANK(Tableau7[[#This Row],[Points]],H:H))</f>
        <v/>
      </c>
      <c r="H83" s="37"/>
      <c r="I83" s="42"/>
      <c r="J83" s="88">
        <f>IF(ISBLANK(I83),,VLOOKUP(I83,Classement_points[],2,FALSE)*Paramètres!$M$4)</f>
        <v>0</v>
      </c>
      <c r="K83" s="41"/>
      <c r="L83" s="88">
        <f>IF(ISBLANK(K83),,VLOOKUP(K83,Classement_points[],2,FALSE)*Paramètres!$M$5)</f>
        <v>0</v>
      </c>
      <c r="M83" s="42"/>
      <c r="N83" s="88">
        <f>IF(ISBLANK(M83),,VLOOKUP(M83,Classement_points[],2,FALSE)*Paramètres!$M$6)</f>
        <v>0</v>
      </c>
      <c r="O83" s="89">
        <f t="shared" si="5"/>
        <v>0</v>
      </c>
      <c r="P83" s="90">
        <f>COUNTA(Tableau7[[#This Row],[Points]],Tableau7[[#This Row],[Clt2]],Tableau7[[#This Row],[Clt4]],Tableau7[[#This Row],[Clt6]])</f>
        <v>0</v>
      </c>
    </row>
    <row r="84" spans="1:16" x14ac:dyDescent="0.35">
      <c r="A84" s="91">
        <f t="shared" si="4"/>
        <v>76</v>
      </c>
      <c r="B84" s="37" t="s">
        <v>2793</v>
      </c>
      <c r="C84" s="37" t="s">
        <v>323</v>
      </c>
      <c r="D84" s="37" t="s">
        <v>2794</v>
      </c>
      <c r="E84" s="52" t="s">
        <v>691</v>
      </c>
      <c r="F84" s="52" t="s">
        <v>648</v>
      </c>
      <c r="G84" s="92" t="str">
        <f>IF(ISBLANK(Tableau7[[#This Row],[Points]]),"",RANK(Tableau7[[#This Row],[Points]],H:H))</f>
        <v/>
      </c>
      <c r="H84" s="37"/>
      <c r="I84" s="42"/>
      <c r="J84" s="88">
        <f>IF(ISBLANK(I84),,VLOOKUP(I84,Classement_points[],2,FALSE)*Paramètres!$M$4)</f>
        <v>0</v>
      </c>
      <c r="K84" s="41"/>
      <c r="L84" s="88">
        <f>IF(ISBLANK(K84),,VLOOKUP(K84,Classement_points[],2,FALSE)*Paramètres!$M$5)</f>
        <v>0</v>
      </c>
      <c r="M84" s="42"/>
      <c r="N84" s="88">
        <f>IF(ISBLANK(M84),,VLOOKUP(M84,Classement_points[],2,FALSE)*Paramètres!$M$6)</f>
        <v>0</v>
      </c>
      <c r="O84" s="89">
        <f t="shared" si="5"/>
        <v>0</v>
      </c>
      <c r="P84" s="90">
        <f>COUNTA(Tableau7[[#This Row],[Points]],Tableau7[[#This Row],[Clt2]],Tableau7[[#This Row],[Clt4]],Tableau7[[#This Row],[Clt6]])</f>
        <v>0</v>
      </c>
    </row>
    <row r="85" spans="1:16" x14ac:dyDescent="0.35">
      <c r="A85" s="91">
        <f t="shared" si="4"/>
        <v>76</v>
      </c>
      <c r="B85" s="37" t="s">
        <v>4959</v>
      </c>
      <c r="C85" s="37" t="s">
        <v>4960</v>
      </c>
      <c r="D85" s="37" t="s">
        <v>4049</v>
      </c>
      <c r="E85" s="37" t="s">
        <v>4050</v>
      </c>
      <c r="F85" s="52" t="s">
        <v>2956</v>
      </c>
      <c r="G85" s="92" t="str">
        <f>IF(ISBLANK(Tableau7[[#This Row],[Points]]),"",RANK(Tableau7[[#This Row],[Points]],H:H))</f>
        <v/>
      </c>
      <c r="H85" s="37"/>
      <c r="I85" s="42"/>
      <c r="J85" s="88">
        <f>IF(ISBLANK(I85),,VLOOKUP(I85,Classement_points[],2,FALSE)*Paramètres!$M$4)</f>
        <v>0</v>
      </c>
      <c r="K85" s="41"/>
      <c r="L85" s="88">
        <f>IF(ISBLANK(K85),,VLOOKUP(K85,Classement_points[],2,FALSE)*Paramètres!$M$5)</f>
        <v>0</v>
      </c>
      <c r="M85" s="42"/>
      <c r="N85" s="88">
        <f>IF(ISBLANK(M85),,VLOOKUP(M85,Classement_points[],2,FALSE)*Paramètres!$M$6)</f>
        <v>0</v>
      </c>
      <c r="O85" s="89">
        <f t="shared" si="5"/>
        <v>0</v>
      </c>
      <c r="P85" s="90">
        <f>COUNTA(Tableau7[[#This Row],[Points]],Tableau7[[#This Row],[Clt2]],Tableau7[[#This Row],[Clt4]],Tableau7[[#This Row],[Clt6]])</f>
        <v>0</v>
      </c>
    </row>
    <row r="86" spans="1:16" x14ac:dyDescent="0.35">
      <c r="A86" s="91">
        <f t="shared" si="4"/>
        <v>76</v>
      </c>
      <c r="B86" s="37" t="s">
        <v>2797</v>
      </c>
      <c r="C86" s="37" t="s">
        <v>2798</v>
      </c>
      <c r="D86" s="37" t="s">
        <v>2799</v>
      </c>
      <c r="E86" s="52" t="s">
        <v>651</v>
      </c>
      <c r="F86" s="52" t="s">
        <v>648</v>
      </c>
      <c r="G86" s="92" t="str">
        <f>IF(ISBLANK(Tableau7[[#This Row],[Points]]),"",RANK(Tableau7[[#This Row],[Points]],H:H))</f>
        <v/>
      </c>
      <c r="H86" s="37"/>
      <c r="I86" s="42"/>
      <c r="J86" s="88">
        <f>IF(ISBLANK(I86),,VLOOKUP(I86,Classement_points[],2,FALSE)*Paramètres!$M$4)</f>
        <v>0</v>
      </c>
      <c r="K86" s="41"/>
      <c r="L86" s="88">
        <f>IF(ISBLANK(K86),,VLOOKUP(K86,Classement_points[],2,FALSE)*Paramètres!$M$5)</f>
        <v>0</v>
      </c>
      <c r="M86" s="42"/>
      <c r="N86" s="88">
        <f>IF(ISBLANK(M86),,VLOOKUP(M86,Classement_points[],2,FALSE)*Paramètres!$M$6)</f>
        <v>0</v>
      </c>
      <c r="O86" s="89">
        <f t="shared" si="5"/>
        <v>0</v>
      </c>
      <c r="P86" s="90">
        <f>COUNTA(Tableau7[[#This Row],[Points]],Tableau7[[#This Row],[Clt2]],Tableau7[[#This Row],[Clt4]],Tableau7[[#This Row],[Clt6]])</f>
        <v>0</v>
      </c>
    </row>
    <row r="87" spans="1:16" x14ac:dyDescent="0.35">
      <c r="A87" s="91">
        <f t="shared" si="4"/>
        <v>76</v>
      </c>
      <c r="B87" s="37" t="s">
        <v>4961</v>
      </c>
      <c r="C87" s="37" t="s">
        <v>77</v>
      </c>
      <c r="D87" s="37" t="s">
        <v>4589</v>
      </c>
      <c r="E87" s="37" t="s">
        <v>3943</v>
      </c>
      <c r="F87" s="52" t="s">
        <v>2956</v>
      </c>
      <c r="G87" s="92" t="str">
        <f>IF(ISBLANK(Tableau7[[#This Row],[Points]]),"",RANK(Tableau7[[#This Row],[Points]],H:H))</f>
        <v/>
      </c>
      <c r="H87" s="37"/>
      <c r="I87" s="42"/>
      <c r="J87" s="88">
        <f>IF(ISBLANK(I87),,VLOOKUP(I87,Classement_points[],2,FALSE)*Paramètres!$M$4)</f>
        <v>0</v>
      </c>
      <c r="K87" s="41"/>
      <c r="L87" s="88">
        <f>IF(ISBLANK(K87),,VLOOKUP(K87,Classement_points[],2,FALSE)*Paramètres!$M$5)</f>
        <v>0</v>
      </c>
      <c r="M87" s="42"/>
      <c r="N87" s="88">
        <f>IF(ISBLANK(M87),,VLOOKUP(M87,Classement_points[],2,FALSE)*Paramètres!$M$6)</f>
        <v>0</v>
      </c>
      <c r="O87" s="89">
        <f t="shared" si="5"/>
        <v>0</v>
      </c>
      <c r="P87" s="90">
        <f>COUNTA(Tableau7[[#This Row],[Points]],Tableau7[[#This Row],[Clt2]],Tableau7[[#This Row],[Clt4]],Tableau7[[#This Row],[Clt6]])</f>
        <v>0</v>
      </c>
    </row>
    <row r="88" spans="1:16" x14ac:dyDescent="0.35">
      <c r="A88" s="91">
        <f t="shared" si="4"/>
        <v>76</v>
      </c>
      <c r="B88" s="59" t="s">
        <v>3771</v>
      </c>
      <c r="C88" s="59" t="s">
        <v>73</v>
      </c>
      <c r="D88" s="59" t="s">
        <v>3503</v>
      </c>
      <c r="E88" s="59" t="s">
        <v>2939</v>
      </c>
      <c r="F88" s="59" t="s">
        <v>2957</v>
      </c>
      <c r="G88" s="92" t="str">
        <f>IF(ISBLANK(Tableau7[[#This Row],[Points]]),"",RANK(Tableau7[[#This Row],[Points]],H:H))</f>
        <v/>
      </c>
      <c r="H88" s="37"/>
      <c r="I88" s="42"/>
      <c r="J88" s="88">
        <f>IF(ISBLANK(I88),,VLOOKUP(I88,Classement_points[],2,FALSE)*Paramètres!$M$4)</f>
        <v>0</v>
      </c>
      <c r="K88" s="41"/>
      <c r="L88" s="88">
        <f>IF(ISBLANK(K88),,VLOOKUP(K88,Classement_points[],2,FALSE)*Paramètres!$M$5)</f>
        <v>0</v>
      </c>
      <c r="M88" s="42"/>
      <c r="N88" s="88">
        <f>IF(ISBLANK(M88),,VLOOKUP(M88,Classement_points[],2,FALSE)*Paramètres!$M$6)</f>
        <v>0</v>
      </c>
      <c r="O88" s="89">
        <f t="shared" si="5"/>
        <v>0</v>
      </c>
      <c r="P88" s="90">
        <f>COUNTA(Tableau7[[#This Row],[Points]],Tableau7[[#This Row],[Clt2]],Tableau7[[#This Row],[Clt4]],Tableau7[[#This Row],[Clt6]])</f>
        <v>0</v>
      </c>
    </row>
    <row r="89" spans="1:16" x14ac:dyDescent="0.35">
      <c r="A89" s="91">
        <f t="shared" si="4"/>
        <v>76</v>
      </c>
      <c r="B89" s="37" t="s">
        <v>2800</v>
      </c>
      <c r="C89" s="37" t="s">
        <v>1060</v>
      </c>
      <c r="D89" s="37" t="s">
        <v>2801</v>
      </c>
      <c r="E89" s="52" t="s">
        <v>660</v>
      </c>
      <c r="F89" s="52" t="s">
        <v>648</v>
      </c>
      <c r="G89" s="92" t="str">
        <f>IF(ISBLANK(Tableau7[[#This Row],[Points]]),"",RANK(Tableau7[[#This Row],[Points]],H:H))</f>
        <v/>
      </c>
      <c r="H89" s="37"/>
      <c r="I89" s="42"/>
      <c r="J89" s="88">
        <f>IF(ISBLANK(I89),,VLOOKUP(I89,Classement_points[],2,FALSE)*Paramètres!$M$4)</f>
        <v>0</v>
      </c>
      <c r="K89" s="41"/>
      <c r="L89" s="88">
        <f>IF(ISBLANK(K89),,VLOOKUP(K89,Classement_points[],2,FALSE)*Paramètres!$M$5)</f>
        <v>0</v>
      </c>
      <c r="M89" s="42"/>
      <c r="N89" s="88">
        <f>IF(ISBLANK(M89),,VLOOKUP(M89,Classement_points[],2,FALSE)*Paramètres!$M$6)</f>
        <v>0</v>
      </c>
      <c r="O89" s="89">
        <f t="shared" si="5"/>
        <v>0</v>
      </c>
      <c r="P89" s="90">
        <f>COUNTA(Tableau7[[#This Row],[Points]],Tableau7[[#This Row],[Clt2]],Tableau7[[#This Row],[Clt4]],Tableau7[[#This Row],[Clt6]])</f>
        <v>0</v>
      </c>
    </row>
    <row r="90" spans="1:16" x14ac:dyDescent="0.35">
      <c r="A90" s="91">
        <f t="shared" si="4"/>
        <v>76</v>
      </c>
      <c r="B90" s="37" t="s">
        <v>2802</v>
      </c>
      <c r="C90" s="37" t="s">
        <v>278</v>
      </c>
      <c r="D90" s="37" t="s">
        <v>2803</v>
      </c>
      <c r="E90" s="52" t="s">
        <v>693</v>
      </c>
      <c r="F90" s="52" t="s">
        <v>648</v>
      </c>
      <c r="G90" s="92" t="str">
        <f>IF(ISBLANK(Tableau7[[#This Row],[Points]]),"",RANK(Tableau7[[#This Row],[Points]],H:H))</f>
        <v/>
      </c>
      <c r="H90" s="37"/>
      <c r="I90" s="42"/>
      <c r="J90" s="88">
        <f>IF(ISBLANK(I90),,VLOOKUP(I90,Classement_points[],2,FALSE)*Paramètres!$M$4)</f>
        <v>0</v>
      </c>
      <c r="K90" s="41"/>
      <c r="L90" s="88">
        <f>IF(ISBLANK(K90),,VLOOKUP(K90,Classement_points[],2,FALSE)*Paramètres!$M$5)</f>
        <v>0</v>
      </c>
      <c r="M90" s="42"/>
      <c r="N90" s="88">
        <f>IF(ISBLANK(M90),,VLOOKUP(M90,Classement_points[],2,FALSE)*Paramètres!$M$6)</f>
        <v>0</v>
      </c>
      <c r="O90" s="89">
        <f t="shared" si="5"/>
        <v>0</v>
      </c>
      <c r="P90" s="90">
        <f>COUNTA(Tableau7[[#This Row],[Points]],Tableau7[[#This Row],[Clt2]],Tableau7[[#This Row],[Clt4]],Tableau7[[#This Row],[Clt6]])</f>
        <v>0</v>
      </c>
    </row>
    <row r="91" spans="1:16" x14ac:dyDescent="0.35">
      <c r="A91" s="91">
        <f t="shared" si="4"/>
        <v>76</v>
      </c>
      <c r="B91" s="37" t="s">
        <v>4962</v>
      </c>
      <c r="C91" s="37" t="s">
        <v>108</v>
      </c>
      <c r="D91" s="37" t="s">
        <v>4963</v>
      </c>
      <c r="E91" s="37" t="s">
        <v>4058</v>
      </c>
      <c r="F91" s="52" t="s">
        <v>2956</v>
      </c>
      <c r="G91" s="92" t="str">
        <f>IF(ISBLANK(Tableau7[[#This Row],[Points]]),"",RANK(Tableau7[[#This Row],[Points]],H:H))</f>
        <v/>
      </c>
      <c r="H91" s="37"/>
      <c r="I91" s="42"/>
      <c r="J91" s="88">
        <f>IF(ISBLANK(I91),,VLOOKUP(I91,Classement_points[],2,FALSE)*Paramètres!$M$4)</f>
        <v>0</v>
      </c>
      <c r="K91" s="41"/>
      <c r="L91" s="88">
        <f>IF(ISBLANK(K91),,VLOOKUP(K91,Classement_points[],2,FALSE)*Paramètres!$M$5)</f>
        <v>0</v>
      </c>
      <c r="M91" s="42"/>
      <c r="N91" s="88">
        <f>IF(ISBLANK(M91),,VLOOKUP(M91,Classement_points[],2,FALSE)*Paramètres!$M$6)</f>
        <v>0</v>
      </c>
      <c r="O91" s="89">
        <f t="shared" si="5"/>
        <v>0</v>
      </c>
      <c r="P91" s="90">
        <f>COUNTA(Tableau7[[#This Row],[Points]],Tableau7[[#This Row],[Clt2]],Tableau7[[#This Row],[Clt4]],Tableau7[[#This Row],[Clt6]])</f>
        <v>0</v>
      </c>
    </row>
    <row r="92" spans="1:16" x14ac:dyDescent="0.35">
      <c r="A92" s="91">
        <f t="shared" si="4"/>
        <v>76</v>
      </c>
      <c r="B92" s="37" t="s">
        <v>4966</v>
      </c>
      <c r="C92" s="37" t="s">
        <v>3949</v>
      </c>
      <c r="D92" s="37" t="s">
        <v>319</v>
      </c>
      <c r="E92" s="37" t="s">
        <v>4223</v>
      </c>
      <c r="F92" s="52" t="s">
        <v>2956</v>
      </c>
      <c r="G92" s="92" t="str">
        <f>IF(ISBLANK(Tableau7[[#This Row],[Points]]),"",RANK(Tableau7[[#This Row],[Points]],H:H))</f>
        <v/>
      </c>
      <c r="H92" s="37"/>
      <c r="I92" s="42"/>
      <c r="J92" s="88">
        <f>IF(ISBLANK(I92),,VLOOKUP(I92,Classement_points[],2,FALSE)*Paramètres!$M$4)</f>
        <v>0</v>
      </c>
      <c r="K92" s="41"/>
      <c r="L92" s="88">
        <f>IF(ISBLANK(K92),,VLOOKUP(K92,Classement_points[],2,FALSE)*Paramètres!$M$5)</f>
        <v>0</v>
      </c>
      <c r="M92" s="42"/>
      <c r="N92" s="88">
        <f>IF(ISBLANK(M92),,VLOOKUP(M92,Classement_points[],2,FALSE)*Paramètres!$M$6)</f>
        <v>0</v>
      </c>
      <c r="O92" s="89">
        <f t="shared" si="5"/>
        <v>0</v>
      </c>
      <c r="P92" s="90">
        <f>COUNTA(Tableau7[[#This Row],[Points]],Tableau7[[#This Row],[Clt2]],Tableau7[[#This Row],[Clt4]],Tableau7[[#This Row],[Clt6]])</f>
        <v>0</v>
      </c>
    </row>
    <row r="93" spans="1:16" x14ac:dyDescent="0.35">
      <c r="A93" s="91">
        <f t="shared" si="4"/>
        <v>76</v>
      </c>
      <c r="B93" s="37" t="s">
        <v>2806</v>
      </c>
      <c r="C93" s="37" t="s">
        <v>1027</v>
      </c>
      <c r="D93" s="37" t="s">
        <v>1191</v>
      </c>
      <c r="E93" s="52" t="s">
        <v>666</v>
      </c>
      <c r="F93" s="52" t="s">
        <v>648</v>
      </c>
      <c r="G93" s="92" t="str">
        <f>IF(ISBLANK(Tableau7[[#This Row],[Points]]),"",RANK(Tableau7[[#This Row],[Points]],H:H))</f>
        <v/>
      </c>
      <c r="H93" s="37"/>
      <c r="I93" s="42"/>
      <c r="J93" s="88">
        <f>IF(ISBLANK(I93),,VLOOKUP(I93,Classement_points[],2,FALSE)*Paramètres!$M$4)</f>
        <v>0</v>
      </c>
      <c r="K93" s="41"/>
      <c r="L93" s="88">
        <f>IF(ISBLANK(K93),,VLOOKUP(K93,Classement_points[],2,FALSE)*Paramètres!$M$5)</f>
        <v>0</v>
      </c>
      <c r="M93" s="42"/>
      <c r="N93" s="88">
        <f>IF(ISBLANK(M93),,VLOOKUP(M93,Classement_points[],2,FALSE)*Paramètres!$M$6)</f>
        <v>0</v>
      </c>
      <c r="O93" s="89">
        <f t="shared" si="5"/>
        <v>0</v>
      </c>
      <c r="P93" s="90">
        <f>COUNTA(Tableau7[[#This Row],[Points]],Tableau7[[#This Row],[Clt2]],Tableau7[[#This Row],[Clt4]],Tableau7[[#This Row],[Clt6]])</f>
        <v>0</v>
      </c>
    </row>
    <row r="94" spans="1:16" x14ac:dyDescent="0.35">
      <c r="A94" s="91">
        <f t="shared" si="4"/>
        <v>76</v>
      </c>
      <c r="B94" s="37" t="s">
        <v>4967</v>
      </c>
      <c r="C94" s="37" t="s">
        <v>4968</v>
      </c>
      <c r="D94" s="37" t="s">
        <v>3883</v>
      </c>
      <c r="E94" s="37" t="s">
        <v>4482</v>
      </c>
      <c r="F94" s="52" t="s">
        <v>2956</v>
      </c>
      <c r="G94" s="92" t="str">
        <f>IF(ISBLANK(Tableau7[[#This Row],[Points]]),"",RANK(Tableau7[[#This Row],[Points]],H:H))</f>
        <v/>
      </c>
      <c r="H94" s="37"/>
      <c r="I94" s="42"/>
      <c r="J94" s="88">
        <f>IF(ISBLANK(I94),,VLOOKUP(I94,Classement_points[],2,FALSE)*Paramètres!$M$4)</f>
        <v>0</v>
      </c>
      <c r="K94" s="41"/>
      <c r="L94" s="88">
        <f>IF(ISBLANK(K94),,VLOOKUP(K94,Classement_points[],2,FALSE)*Paramètres!$M$5)</f>
        <v>0</v>
      </c>
      <c r="M94" s="42"/>
      <c r="N94" s="88">
        <f>IF(ISBLANK(M94),,VLOOKUP(M94,Classement_points[],2,FALSE)*Paramètres!$M$6)</f>
        <v>0</v>
      </c>
      <c r="O94" s="89">
        <f t="shared" si="5"/>
        <v>0</v>
      </c>
      <c r="P94" s="90">
        <f>COUNTA(Tableau7[[#This Row],[Points]],Tableau7[[#This Row],[Clt2]],Tableau7[[#This Row],[Clt4]],Tableau7[[#This Row],[Clt6]])</f>
        <v>0</v>
      </c>
    </row>
    <row r="95" spans="1:16" x14ac:dyDescent="0.35">
      <c r="A95" s="91">
        <f t="shared" si="4"/>
        <v>76</v>
      </c>
      <c r="B95" s="37" t="s">
        <v>4969</v>
      </c>
      <c r="C95" s="37" t="s">
        <v>2080</v>
      </c>
      <c r="D95" s="37" t="s">
        <v>4970</v>
      </c>
      <c r="E95" s="37" t="s">
        <v>3956</v>
      </c>
      <c r="F95" s="52" t="s">
        <v>2956</v>
      </c>
      <c r="G95" s="92" t="str">
        <f>IF(ISBLANK(Tableau7[[#This Row],[Points]]),"",RANK(Tableau7[[#This Row],[Points]],H:H))</f>
        <v/>
      </c>
      <c r="H95" s="37"/>
      <c r="I95" s="42"/>
      <c r="J95" s="88">
        <f>IF(ISBLANK(I95),,VLOOKUP(I95,Classement_points[],2,FALSE)*Paramètres!$M$4)</f>
        <v>0</v>
      </c>
      <c r="K95" s="41"/>
      <c r="L95" s="88">
        <f>IF(ISBLANK(K95),,VLOOKUP(K95,Classement_points[],2,FALSE)*Paramètres!$M$5)</f>
        <v>0</v>
      </c>
      <c r="M95" s="42"/>
      <c r="N95" s="88">
        <f>IF(ISBLANK(M95),,VLOOKUP(M95,Classement_points[],2,FALSE)*Paramètres!$M$6)</f>
        <v>0</v>
      </c>
      <c r="O95" s="89">
        <f t="shared" si="5"/>
        <v>0</v>
      </c>
      <c r="P95" s="90">
        <f>COUNTA(Tableau7[[#This Row],[Points]],Tableau7[[#This Row],[Clt2]],Tableau7[[#This Row],[Clt4]],Tableau7[[#This Row],[Clt6]])</f>
        <v>0</v>
      </c>
    </row>
    <row r="96" spans="1:16" x14ac:dyDescent="0.35">
      <c r="A96" s="91">
        <f t="shared" si="4"/>
        <v>76</v>
      </c>
      <c r="B96" s="54" t="s">
        <v>624</v>
      </c>
      <c r="C96" s="54" t="s">
        <v>1066</v>
      </c>
      <c r="D96" s="54" t="s">
        <v>70</v>
      </c>
      <c r="E96" s="54" t="s">
        <v>40</v>
      </c>
      <c r="F96" s="54" t="s">
        <v>714</v>
      </c>
      <c r="G96" s="92" t="str">
        <f>IF(ISBLANK(Tableau7[[#This Row],[Points]]),"",RANK(Tableau7[[#This Row],[Points]],H:H))</f>
        <v/>
      </c>
      <c r="H96" s="37"/>
      <c r="I96" s="42"/>
      <c r="J96" s="88">
        <f>IF(ISBLANK(I96),,VLOOKUP(I96,Classement_points[],2,FALSE)*Paramètres!$M$4)</f>
        <v>0</v>
      </c>
      <c r="K96" s="41"/>
      <c r="L96" s="88">
        <f>IF(ISBLANK(K96),,VLOOKUP(K96,Classement_points[],2,FALSE)*Paramètres!$M$5)</f>
        <v>0</v>
      </c>
      <c r="M96" s="42"/>
      <c r="N96" s="88">
        <f>IF(ISBLANK(M96),,VLOOKUP(M96,Classement_points[],2,FALSE)*Paramètres!$M$6)</f>
        <v>0</v>
      </c>
      <c r="O96" s="89">
        <f t="shared" si="5"/>
        <v>0</v>
      </c>
      <c r="P96" s="90">
        <f>COUNTA(Tableau7[[#This Row],[Points]],Tableau7[[#This Row],[Clt2]],Tableau7[[#This Row],[Clt4]],Tableau7[[#This Row],[Clt6]])</f>
        <v>0</v>
      </c>
    </row>
    <row r="97" spans="1:16" x14ac:dyDescent="0.35">
      <c r="A97" s="91">
        <f t="shared" si="4"/>
        <v>76</v>
      </c>
      <c r="B97" s="37" t="s">
        <v>2811</v>
      </c>
      <c r="C97" s="37" t="s">
        <v>1265</v>
      </c>
      <c r="D97" s="37" t="s">
        <v>2812</v>
      </c>
      <c r="E97" s="52" t="s">
        <v>649</v>
      </c>
      <c r="F97" s="52" t="s">
        <v>648</v>
      </c>
      <c r="G97" s="92" t="str">
        <f>IF(ISBLANK(Tableau7[[#This Row],[Points]]),"",RANK(Tableau7[[#This Row],[Points]],H:H))</f>
        <v/>
      </c>
      <c r="H97" s="37"/>
      <c r="I97" s="42"/>
      <c r="J97" s="88">
        <f>IF(ISBLANK(I97),,VLOOKUP(I97,Classement_points[],2,FALSE)*Paramètres!$M$4)</f>
        <v>0</v>
      </c>
      <c r="K97" s="41"/>
      <c r="L97" s="88">
        <f>IF(ISBLANK(K97),,VLOOKUP(K97,Classement_points[],2,FALSE)*Paramètres!$M$5)</f>
        <v>0</v>
      </c>
      <c r="M97" s="42"/>
      <c r="N97" s="88">
        <f>IF(ISBLANK(M97),,VLOOKUP(M97,Classement_points[],2,FALSE)*Paramètres!$M$6)</f>
        <v>0</v>
      </c>
      <c r="O97" s="89">
        <f t="shared" si="5"/>
        <v>0</v>
      </c>
      <c r="P97" s="90">
        <f>COUNTA(Tableau7[[#This Row],[Points]],Tableau7[[#This Row],[Clt2]],Tableau7[[#This Row],[Clt4]],Tableau7[[#This Row],[Clt6]])</f>
        <v>0</v>
      </c>
    </row>
    <row r="98" spans="1:16" x14ac:dyDescent="0.35">
      <c r="A98" s="91">
        <f t="shared" si="4"/>
        <v>76</v>
      </c>
      <c r="B98" s="37" t="s">
        <v>4972</v>
      </c>
      <c r="C98" s="37" t="s">
        <v>737</v>
      </c>
      <c r="D98" s="37" t="s">
        <v>4973</v>
      </c>
      <c r="E98" s="37" t="s">
        <v>3943</v>
      </c>
      <c r="F98" s="52" t="s">
        <v>2956</v>
      </c>
      <c r="G98" s="92" t="str">
        <f>IF(ISBLANK(Tableau7[[#This Row],[Points]]),"",RANK(Tableau7[[#This Row],[Points]],H:H))</f>
        <v/>
      </c>
      <c r="H98" s="37"/>
      <c r="I98" s="42"/>
      <c r="J98" s="88">
        <f>IF(ISBLANK(I98),,VLOOKUP(I98,Classement_points[],2,FALSE)*Paramètres!$M$4)</f>
        <v>0</v>
      </c>
      <c r="K98" s="41"/>
      <c r="L98" s="88">
        <f>IF(ISBLANK(K98),,VLOOKUP(K98,Classement_points[],2,FALSE)*Paramètres!$M$5)</f>
        <v>0</v>
      </c>
      <c r="M98" s="42"/>
      <c r="N98" s="88">
        <f>IF(ISBLANK(M98),,VLOOKUP(M98,Classement_points[],2,FALSE)*Paramètres!$M$6)</f>
        <v>0</v>
      </c>
      <c r="O98" s="89">
        <f t="shared" si="5"/>
        <v>0</v>
      </c>
      <c r="P98" s="90">
        <f>COUNTA(Tableau7[[#This Row],[Points]],Tableau7[[#This Row],[Clt2]],Tableau7[[#This Row],[Clt4]],Tableau7[[#This Row],[Clt6]])</f>
        <v>0</v>
      </c>
    </row>
    <row r="99" spans="1:16" x14ac:dyDescent="0.35">
      <c r="A99" s="91">
        <f t="shared" si="4"/>
        <v>76</v>
      </c>
      <c r="B99" s="59" t="s">
        <v>3763</v>
      </c>
      <c r="C99" s="59" t="s">
        <v>221</v>
      </c>
      <c r="D99" s="59" t="s">
        <v>3764</v>
      </c>
      <c r="E99" s="59" t="s">
        <v>2948</v>
      </c>
      <c r="F99" s="59" t="s">
        <v>2957</v>
      </c>
      <c r="G99" s="92" t="str">
        <f>IF(ISBLANK(Tableau7[[#This Row],[Points]]),"",RANK(Tableau7[[#This Row],[Points]],H:H))</f>
        <v/>
      </c>
      <c r="H99" s="37"/>
      <c r="I99" s="42"/>
      <c r="J99" s="88">
        <f>IF(ISBLANK(I99),,VLOOKUP(I99,Classement_points[],2,FALSE)*Paramètres!$M$4)</f>
        <v>0</v>
      </c>
      <c r="K99" s="41"/>
      <c r="L99" s="88">
        <f>IF(ISBLANK(K99),,VLOOKUP(K99,Classement_points[],2,FALSE)*Paramètres!$M$5)</f>
        <v>0</v>
      </c>
      <c r="M99" s="42"/>
      <c r="N99" s="88">
        <f>IF(ISBLANK(M99),,VLOOKUP(M99,Classement_points[],2,FALSE)*Paramètres!$M$6)</f>
        <v>0</v>
      </c>
      <c r="O99" s="89">
        <f t="shared" si="5"/>
        <v>0</v>
      </c>
      <c r="P99" s="90">
        <f>COUNTA(Tableau7[[#This Row],[Points]],Tableau7[[#This Row],[Clt2]],Tableau7[[#This Row],[Clt4]],Tableau7[[#This Row],[Clt6]])</f>
        <v>0</v>
      </c>
    </row>
    <row r="100" spans="1:16" x14ac:dyDescent="0.35">
      <c r="A100" s="91">
        <f t="shared" si="4"/>
        <v>76</v>
      </c>
      <c r="B100" s="37" t="s">
        <v>2813</v>
      </c>
      <c r="C100" s="37" t="s">
        <v>221</v>
      </c>
      <c r="D100" s="37" t="s">
        <v>2565</v>
      </c>
      <c r="E100" s="52" t="s">
        <v>679</v>
      </c>
      <c r="F100" s="52" t="s">
        <v>648</v>
      </c>
      <c r="G100" s="92" t="str">
        <f>IF(ISBLANK(Tableau7[[#This Row],[Points]]),"",RANK(Tableau7[[#This Row],[Points]],H:H))</f>
        <v/>
      </c>
      <c r="H100" s="37"/>
      <c r="I100" s="42"/>
      <c r="J100" s="88">
        <f>IF(ISBLANK(I100),,VLOOKUP(I100,Classement_points[],2,FALSE)*Paramètres!$M$4)</f>
        <v>0</v>
      </c>
      <c r="K100" s="41"/>
      <c r="L100" s="88">
        <f>IF(ISBLANK(K100),,VLOOKUP(K100,Classement_points[],2,FALSE)*Paramètres!$M$5)</f>
        <v>0</v>
      </c>
      <c r="M100" s="42"/>
      <c r="N100" s="88">
        <f>IF(ISBLANK(M100),,VLOOKUP(M100,Classement_points[],2,FALSE)*Paramètres!$M$6)</f>
        <v>0</v>
      </c>
      <c r="O100" s="89">
        <f t="shared" si="5"/>
        <v>0</v>
      </c>
      <c r="P100" s="90">
        <f>COUNTA(Tableau7[[#This Row],[Points]],Tableau7[[#This Row],[Clt2]],Tableau7[[#This Row],[Clt4]],Tableau7[[#This Row],[Clt6]])</f>
        <v>0</v>
      </c>
    </row>
    <row r="101" spans="1:16" x14ac:dyDescent="0.35">
      <c r="A101" s="91">
        <f t="shared" ref="A101:A132" si="6">RANK(O101,O:O)</f>
        <v>76</v>
      </c>
      <c r="B101" s="37" t="s">
        <v>2814</v>
      </c>
      <c r="C101" s="37" t="s">
        <v>143</v>
      </c>
      <c r="D101" s="37" t="s">
        <v>2815</v>
      </c>
      <c r="E101" s="52" t="s">
        <v>678</v>
      </c>
      <c r="F101" s="52" t="s">
        <v>648</v>
      </c>
      <c r="G101" s="92" t="str">
        <f>IF(ISBLANK(Tableau7[[#This Row],[Points]]),"",RANK(Tableau7[[#This Row],[Points]],H:H))</f>
        <v/>
      </c>
      <c r="H101" s="37"/>
      <c r="I101" s="42"/>
      <c r="J101" s="88">
        <f>IF(ISBLANK(I101),,VLOOKUP(I101,Classement_points[],2,FALSE)*Paramètres!$M$4)</f>
        <v>0</v>
      </c>
      <c r="K101" s="41"/>
      <c r="L101" s="88">
        <f>IF(ISBLANK(K101),,VLOOKUP(K101,Classement_points[],2,FALSE)*Paramètres!$M$5)</f>
        <v>0</v>
      </c>
      <c r="M101" s="42"/>
      <c r="N101" s="88">
        <f>IF(ISBLANK(M101),,VLOOKUP(M101,Classement_points[],2,FALSE)*Paramètres!$M$6)</f>
        <v>0</v>
      </c>
      <c r="O101" s="89">
        <f t="shared" ref="O101:O132" si="7">H101+J101+L101+N101</f>
        <v>0</v>
      </c>
      <c r="P101" s="90">
        <f>COUNTA(Tableau7[[#This Row],[Points]],Tableau7[[#This Row],[Clt2]],Tableau7[[#This Row],[Clt4]],Tableau7[[#This Row],[Clt6]])</f>
        <v>0</v>
      </c>
    </row>
    <row r="102" spans="1:16" x14ac:dyDescent="0.35">
      <c r="A102" s="91">
        <f t="shared" si="6"/>
        <v>76</v>
      </c>
      <c r="B102" s="37" t="s">
        <v>2817</v>
      </c>
      <c r="C102" s="37" t="s">
        <v>2818</v>
      </c>
      <c r="D102" s="37" t="s">
        <v>2819</v>
      </c>
      <c r="E102" s="52" t="s">
        <v>706</v>
      </c>
      <c r="F102" s="52" t="s">
        <v>648</v>
      </c>
      <c r="G102" s="92" t="str">
        <f>IF(ISBLANK(Tableau7[[#This Row],[Points]]),"",RANK(Tableau7[[#This Row],[Points]],H:H))</f>
        <v/>
      </c>
      <c r="H102" s="37"/>
      <c r="I102" s="42"/>
      <c r="J102" s="88">
        <f>IF(ISBLANK(I102),,VLOOKUP(I102,Classement_points[],2,FALSE)*Paramètres!$M$4)</f>
        <v>0</v>
      </c>
      <c r="K102" s="41"/>
      <c r="L102" s="88">
        <f>IF(ISBLANK(K102),,VLOOKUP(K102,Classement_points[],2,FALSE)*Paramètres!$M$5)</f>
        <v>0</v>
      </c>
      <c r="M102" s="42"/>
      <c r="N102" s="88">
        <f>IF(ISBLANK(M102),,VLOOKUP(M102,Classement_points[],2,FALSE)*Paramètres!$M$6)</f>
        <v>0</v>
      </c>
      <c r="O102" s="89">
        <f t="shared" si="7"/>
        <v>0</v>
      </c>
      <c r="P102" s="90">
        <f>COUNTA(Tableau7[[#This Row],[Points]],Tableau7[[#This Row],[Clt2]],Tableau7[[#This Row],[Clt4]],Tableau7[[#This Row],[Clt6]])</f>
        <v>0</v>
      </c>
    </row>
    <row r="103" spans="1:16" x14ac:dyDescent="0.35">
      <c r="A103" s="91">
        <f t="shared" si="6"/>
        <v>76</v>
      </c>
      <c r="B103" s="37" t="s">
        <v>4976</v>
      </c>
      <c r="C103" s="37" t="s">
        <v>737</v>
      </c>
      <c r="D103" s="37" t="s">
        <v>4977</v>
      </c>
      <c r="E103" s="37" t="s">
        <v>4299</v>
      </c>
      <c r="F103" s="52" t="s">
        <v>2956</v>
      </c>
      <c r="G103" s="92" t="str">
        <f>IF(ISBLANK(Tableau7[[#This Row],[Points]]),"",RANK(Tableau7[[#This Row],[Points]],H:H))</f>
        <v/>
      </c>
      <c r="H103" s="37"/>
      <c r="I103" s="42"/>
      <c r="J103" s="88">
        <f>IF(ISBLANK(I103),,VLOOKUP(I103,Classement_points[],2,FALSE)*Paramètres!$M$4)</f>
        <v>0</v>
      </c>
      <c r="K103" s="41"/>
      <c r="L103" s="88">
        <f>IF(ISBLANK(K103),,VLOOKUP(K103,Classement_points[],2,FALSE)*Paramètres!$M$5)</f>
        <v>0</v>
      </c>
      <c r="M103" s="42"/>
      <c r="N103" s="88">
        <f>IF(ISBLANK(M103),,VLOOKUP(M103,Classement_points[],2,FALSE)*Paramètres!$M$6)</f>
        <v>0</v>
      </c>
      <c r="O103" s="89">
        <f t="shared" si="7"/>
        <v>0</v>
      </c>
      <c r="P103" s="90">
        <f>COUNTA(Tableau7[[#This Row],[Points]],Tableau7[[#This Row],[Clt2]],Tableau7[[#This Row],[Clt4]],Tableau7[[#This Row],[Clt6]])</f>
        <v>0</v>
      </c>
    </row>
    <row r="104" spans="1:16" x14ac:dyDescent="0.35">
      <c r="A104" s="91">
        <f t="shared" si="6"/>
        <v>76</v>
      </c>
      <c r="B104" s="59" t="s">
        <v>3788</v>
      </c>
      <c r="C104" s="59" t="s">
        <v>3789</v>
      </c>
      <c r="D104" s="59" t="s">
        <v>3790</v>
      </c>
      <c r="E104" s="59" t="s">
        <v>2932</v>
      </c>
      <c r="F104" s="59" t="s">
        <v>2957</v>
      </c>
      <c r="G104" s="92" t="str">
        <f>IF(ISBLANK(Tableau7[[#This Row],[Points]]),"",RANK(Tableau7[[#This Row],[Points]],H:H))</f>
        <v/>
      </c>
      <c r="H104" s="37"/>
      <c r="I104" s="42"/>
      <c r="J104" s="88">
        <f>IF(ISBLANK(I104),,VLOOKUP(I104,Classement_points[],2,FALSE)*Paramètres!$M$4)</f>
        <v>0</v>
      </c>
      <c r="K104" s="41"/>
      <c r="L104" s="88">
        <f>IF(ISBLANK(K104),,VLOOKUP(K104,Classement_points[],2,FALSE)*Paramètres!$M$5)</f>
        <v>0</v>
      </c>
      <c r="M104" s="42"/>
      <c r="N104" s="88">
        <f>IF(ISBLANK(M104),,VLOOKUP(M104,Classement_points[],2,FALSE)*Paramètres!$M$6)</f>
        <v>0</v>
      </c>
      <c r="O104" s="89">
        <f t="shared" si="7"/>
        <v>0</v>
      </c>
      <c r="P104" s="90">
        <f>COUNTA(Tableau7[[#This Row],[Points]],Tableau7[[#This Row],[Clt2]],Tableau7[[#This Row],[Clt4]],Tableau7[[#This Row],[Clt6]])</f>
        <v>0</v>
      </c>
    </row>
    <row r="105" spans="1:16" x14ac:dyDescent="0.35">
      <c r="A105" s="91">
        <f t="shared" si="6"/>
        <v>76</v>
      </c>
      <c r="B105" s="59" t="s">
        <v>3807</v>
      </c>
      <c r="C105" s="59" t="s">
        <v>3808</v>
      </c>
      <c r="D105" s="59" t="s">
        <v>860</v>
      </c>
      <c r="E105" s="59" t="s">
        <v>2912</v>
      </c>
      <c r="F105" s="59" t="s">
        <v>2957</v>
      </c>
      <c r="G105" s="92" t="str">
        <f>IF(ISBLANK(Tableau7[[#This Row],[Points]]),"",RANK(Tableau7[[#This Row],[Points]],H:H))</f>
        <v/>
      </c>
      <c r="H105" s="37"/>
      <c r="I105" s="42"/>
      <c r="J105" s="88">
        <f>IF(ISBLANK(I105),,VLOOKUP(I105,Classement_points[],2,FALSE)*Paramètres!$M$4)</f>
        <v>0</v>
      </c>
      <c r="K105" s="41"/>
      <c r="L105" s="88">
        <f>IF(ISBLANK(K105),,VLOOKUP(K105,Classement_points[],2,FALSE)*Paramètres!$M$5)</f>
        <v>0</v>
      </c>
      <c r="M105" s="42"/>
      <c r="N105" s="88">
        <f>IF(ISBLANK(M105),,VLOOKUP(M105,Classement_points[],2,FALSE)*Paramètres!$M$6)</f>
        <v>0</v>
      </c>
      <c r="O105" s="89">
        <f t="shared" si="7"/>
        <v>0</v>
      </c>
      <c r="P105" s="90">
        <f>COUNTA(Tableau7[[#This Row],[Points]],Tableau7[[#This Row],[Clt2]],Tableau7[[#This Row],[Clt4]],Tableau7[[#This Row],[Clt6]])</f>
        <v>0</v>
      </c>
    </row>
    <row r="106" spans="1:16" x14ac:dyDescent="0.35">
      <c r="A106" s="91">
        <f t="shared" si="6"/>
        <v>76</v>
      </c>
      <c r="B106" s="37" t="s">
        <v>2826</v>
      </c>
      <c r="C106" s="37" t="s">
        <v>425</v>
      </c>
      <c r="D106" s="37" t="s">
        <v>2827</v>
      </c>
      <c r="E106" s="52" t="s">
        <v>691</v>
      </c>
      <c r="F106" s="52" t="s">
        <v>648</v>
      </c>
      <c r="G106" s="92" t="str">
        <f>IF(ISBLANK(Tableau7[[#This Row],[Points]]),"",RANK(Tableau7[[#This Row],[Points]],H:H))</f>
        <v/>
      </c>
      <c r="H106" s="37"/>
      <c r="I106" s="42"/>
      <c r="J106" s="88">
        <f>IF(ISBLANK(I106),,VLOOKUP(I106,Classement_points[],2,FALSE)*Paramètres!$M$4)</f>
        <v>0</v>
      </c>
      <c r="K106" s="41"/>
      <c r="L106" s="88">
        <f>IF(ISBLANK(K106),,VLOOKUP(K106,Classement_points[],2,FALSE)*Paramètres!$M$5)</f>
        <v>0</v>
      </c>
      <c r="M106" s="42"/>
      <c r="N106" s="88">
        <f>IF(ISBLANK(M106),,VLOOKUP(M106,Classement_points[],2,FALSE)*Paramètres!$M$6)</f>
        <v>0</v>
      </c>
      <c r="O106" s="89">
        <f t="shared" si="7"/>
        <v>0</v>
      </c>
      <c r="P106" s="90">
        <f>COUNTA(Tableau7[[#This Row],[Points]],Tableau7[[#This Row],[Clt2]],Tableau7[[#This Row],[Clt4]],Tableau7[[#This Row],[Clt6]])</f>
        <v>0</v>
      </c>
    </row>
    <row r="107" spans="1:16" x14ac:dyDescent="0.35">
      <c r="A107" s="91">
        <f t="shared" si="6"/>
        <v>76</v>
      </c>
      <c r="B107" s="37" t="s">
        <v>2828</v>
      </c>
      <c r="C107" s="37" t="s">
        <v>443</v>
      </c>
      <c r="D107" s="37" t="s">
        <v>2829</v>
      </c>
      <c r="E107" s="52" t="s">
        <v>647</v>
      </c>
      <c r="F107" s="52" t="s">
        <v>648</v>
      </c>
      <c r="G107" s="92" t="str">
        <f>IF(ISBLANK(Tableau7[[#This Row],[Points]]),"",RANK(Tableau7[[#This Row],[Points]],H:H))</f>
        <v/>
      </c>
      <c r="H107" s="37"/>
      <c r="I107" s="42"/>
      <c r="J107" s="88">
        <f>IF(ISBLANK(I107),,VLOOKUP(I107,Classement_points[],2,FALSE)*Paramètres!$M$4)</f>
        <v>0</v>
      </c>
      <c r="K107" s="41"/>
      <c r="L107" s="88">
        <f>IF(ISBLANK(K107),,VLOOKUP(K107,Classement_points[],2,FALSE)*Paramètres!$M$5)</f>
        <v>0</v>
      </c>
      <c r="M107" s="42"/>
      <c r="N107" s="88">
        <f>IF(ISBLANK(M107),,VLOOKUP(M107,Classement_points[],2,FALSE)*Paramètres!$M$6)</f>
        <v>0</v>
      </c>
      <c r="O107" s="89">
        <f t="shared" si="7"/>
        <v>0</v>
      </c>
      <c r="P107" s="90">
        <f>COUNTA(Tableau7[[#This Row],[Points]],Tableau7[[#This Row],[Clt2]],Tableau7[[#This Row],[Clt4]],Tableau7[[#This Row],[Clt6]])</f>
        <v>0</v>
      </c>
    </row>
    <row r="108" spans="1:16" x14ac:dyDescent="0.35">
      <c r="A108" s="91">
        <f t="shared" si="6"/>
        <v>76</v>
      </c>
      <c r="B108" s="59" t="s">
        <v>3772</v>
      </c>
      <c r="C108" s="59" t="s">
        <v>1027</v>
      </c>
      <c r="D108" s="59" t="s">
        <v>3773</v>
      </c>
      <c r="E108" s="59" t="s">
        <v>2938</v>
      </c>
      <c r="F108" s="59" t="s">
        <v>2957</v>
      </c>
      <c r="G108" s="92" t="str">
        <f>IF(ISBLANK(Tableau7[[#This Row],[Points]]),"",RANK(Tableau7[[#This Row],[Points]],H:H))</f>
        <v/>
      </c>
      <c r="H108" s="37"/>
      <c r="I108" s="42"/>
      <c r="J108" s="88">
        <f>IF(ISBLANK(I108),,VLOOKUP(I108,Classement_points[],2,FALSE)*Paramètres!$M$4)</f>
        <v>0</v>
      </c>
      <c r="K108" s="41"/>
      <c r="L108" s="88">
        <f>IF(ISBLANK(K108),,VLOOKUP(K108,Classement_points[],2,FALSE)*Paramètres!$M$5)</f>
        <v>0</v>
      </c>
      <c r="M108" s="42"/>
      <c r="N108" s="88">
        <f>IF(ISBLANK(M108),,VLOOKUP(M108,Classement_points[],2,FALSE)*Paramètres!$M$6)</f>
        <v>0</v>
      </c>
      <c r="O108" s="89">
        <f t="shared" si="7"/>
        <v>0</v>
      </c>
      <c r="P108" s="90">
        <f>COUNTA(Tableau7[[#This Row],[Points]],Tableau7[[#This Row],[Clt2]],Tableau7[[#This Row],[Clt4]],Tableau7[[#This Row],[Clt6]])</f>
        <v>0</v>
      </c>
    </row>
    <row r="109" spans="1:16" x14ac:dyDescent="0.35">
      <c r="A109" s="91">
        <f t="shared" si="6"/>
        <v>76</v>
      </c>
      <c r="B109" s="59" t="s">
        <v>3749</v>
      </c>
      <c r="C109" s="59" t="s">
        <v>285</v>
      </c>
      <c r="D109" s="59" t="s">
        <v>3750</v>
      </c>
      <c r="E109" s="59" t="s">
        <v>2928</v>
      </c>
      <c r="F109" s="59" t="s">
        <v>2957</v>
      </c>
      <c r="G109" s="92" t="str">
        <f>IF(ISBLANK(Tableau7[[#This Row],[Points]]),"",RANK(Tableau7[[#This Row],[Points]],H:H))</f>
        <v/>
      </c>
      <c r="H109" s="37"/>
      <c r="I109" s="42"/>
      <c r="J109" s="88">
        <f>IF(ISBLANK(I109),,VLOOKUP(I109,Classement_points[],2,FALSE)*Paramètres!$M$4)</f>
        <v>0</v>
      </c>
      <c r="K109" s="41"/>
      <c r="L109" s="88">
        <f>IF(ISBLANK(K109),,VLOOKUP(K109,Classement_points[],2,FALSE)*Paramètres!$M$5)</f>
        <v>0</v>
      </c>
      <c r="M109" s="42"/>
      <c r="N109" s="88">
        <f>IF(ISBLANK(M109),,VLOOKUP(M109,Classement_points[],2,FALSE)*Paramètres!$M$6)</f>
        <v>0</v>
      </c>
      <c r="O109" s="89">
        <f t="shared" si="7"/>
        <v>0</v>
      </c>
      <c r="P109" s="90">
        <f>COUNTA(Tableau7[[#This Row],[Points]],Tableau7[[#This Row],[Clt2]],Tableau7[[#This Row],[Clt4]],Tableau7[[#This Row],[Clt6]])</f>
        <v>0</v>
      </c>
    </row>
    <row r="110" spans="1:16" x14ac:dyDescent="0.35">
      <c r="A110" s="91">
        <f t="shared" si="6"/>
        <v>76</v>
      </c>
      <c r="B110" s="54" t="s">
        <v>1227</v>
      </c>
      <c r="C110" s="54" t="s">
        <v>89</v>
      </c>
      <c r="D110" s="54" t="s">
        <v>90</v>
      </c>
      <c r="E110" s="54" t="s">
        <v>39</v>
      </c>
      <c r="F110" s="54" t="s">
        <v>714</v>
      </c>
      <c r="G110" s="92" t="str">
        <f>IF(ISBLANK(Tableau7[[#This Row],[Points]]),"",RANK(Tableau7[[#This Row],[Points]],H:H))</f>
        <v/>
      </c>
      <c r="H110" s="37"/>
      <c r="I110" s="42"/>
      <c r="J110" s="88">
        <f>IF(ISBLANK(I110),,VLOOKUP(I110,Classement_points[],2,FALSE)*Paramètres!$M$4)</f>
        <v>0</v>
      </c>
      <c r="K110" s="41"/>
      <c r="L110" s="88">
        <f>IF(ISBLANK(K110),,VLOOKUP(K110,Classement_points[],2,FALSE)*Paramètres!$M$5)</f>
        <v>0</v>
      </c>
      <c r="M110" s="42"/>
      <c r="N110" s="88">
        <f>IF(ISBLANK(M110),,VLOOKUP(M110,Classement_points[],2,FALSE)*Paramètres!$M$6)</f>
        <v>0</v>
      </c>
      <c r="O110" s="89">
        <f t="shared" si="7"/>
        <v>0</v>
      </c>
      <c r="P110" s="90">
        <f>COUNTA(Tableau7[[#This Row],[Points]],Tableau7[[#This Row],[Clt2]],Tableau7[[#This Row],[Clt4]],Tableau7[[#This Row],[Clt6]])</f>
        <v>0</v>
      </c>
    </row>
    <row r="111" spans="1:16" x14ac:dyDescent="0.35">
      <c r="A111" s="91">
        <f t="shared" si="6"/>
        <v>76</v>
      </c>
      <c r="B111" s="37" t="s">
        <v>4980</v>
      </c>
      <c r="C111" s="37" t="s">
        <v>2844</v>
      </c>
      <c r="D111" s="37" t="s">
        <v>834</v>
      </c>
      <c r="E111" s="37" t="s">
        <v>4223</v>
      </c>
      <c r="F111" s="52" t="s">
        <v>2956</v>
      </c>
      <c r="G111" s="92" t="str">
        <f>IF(ISBLANK(Tableau7[[#This Row],[Points]]),"",RANK(Tableau7[[#This Row],[Points]],H:H))</f>
        <v/>
      </c>
      <c r="H111" s="37"/>
      <c r="I111" s="42"/>
      <c r="J111" s="88">
        <f>IF(ISBLANK(I111),,VLOOKUP(I111,Classement_points[],2,FALSE)*Paramètres!$M$4)</f>
        <v>0</v>
      </c>
      <c r="K111" s="41"/>
      <c r="L111" s="88">
        <f>IF(ISBLANK(K111),,VLOOKUP(K111,Classement_points[],2,FALSE)*Paramètres!$M$5)</f>
        <v>0</v>
      </c>
      <c r="M111" s="42"/>
      <c r="N111" s="88">
        <f>IF(ISBLANK(M111),,VLOOKUP(M111,Classement_points[],2,FALSE)*Paramètres!$M$6)</f>
        <v>0</v>
      </c>
      <c r="O111" s="89">
        <f t="shared" si="7"/>
        <v>0</v>
      </c>
      <c r="P111" s="90">
        <f>COUNTA(Tableau7[[#This Row],[Points]],Tableau7[[#This Row],[Clt2]],Tableau7[[#This Row],[Clt4]],Tableau7[[#This Row],[Clt6]])</f>
        <v>0</v>
      </c>
    </row>
    <row r="112" spans="1:16" x14ac:dyDescent="0.35">
      <c r="A112" s="91">
        <f t="shared" si="6"/>
        <v>76</v>
      </c>
      <c r="B112" s="54" t="s">
        <v>1228</v>
      </c>
      <c r="C112" s="54" t="s">
        <v>77</v>
      </c>
      <c r="D112" s="54" t="s">
        <v>169</v>
      </c>
      <c r="E112" s="54" t="s">
        <v>380</v>
      </c>
      <c r="F112" s="54" t="s">
        <v>714</v>
      </c>
      <c r="G112" s="92" t="str">
        <f>IF(ISBLANK(Tableau7[[#This Row],[Points]]),"",RANK(Tableau7[[#This Row],[Points]],H:H))</f>
        <v/>
      </c>
      <c r="H112" s="37"/>
      <c r="I112" s="42"/>
      <c r="J112" s="88">
        <f>IF(ISBLANK(I112),,VLOOKUP(I112,Classement_points[],2,FALSE)*Paramètres!$M$4)</f>
        <v>0</v>
      </c>
      <c r="K112" s="41"/>
      <c r="L112" s="88">
        <f>IF(ISBLANK(K112),,VLOOKUP(K112,Classement_points[],2,FALSE)*Paramètres!$M$5)</f>
        <v>0</v>
      </c>
      <c r="M112" s="42"/>
      <c r="N112" s="88">
        <f>IF(ISBLANK(M112),,VLOOKUP(M112,Classement_points[],2,FALSE)*Paramètres!$M$6)</f>
        <v>0</v>
      </c>
      <c r="O112" s="89">
        <f t="shared" si="7"/>
        <v>0</v>
      </c>
      <c r="P112" s="90">
        <f>COUNTA(Tableau7[[#This Row],[Points]],Tableau7[[#This Row],[Clt2]],Tableau7[[#This Row],[Clt4]],Tableau7[[#This Row],[Clt6]])</f>
        <v>0</v>
      </c>
    </row>
    <row r="113" spans="1:16" x14ac:dyDescent="0.35">
      <c r="A113" s="91">
        <f t="shared" si="6"/>
        <v>76</v>
      </c>
      <c r="B113" s="37" t="s">
        <v>4981</v>
      </c>
      <c r="C113" s="37" t="s">
        <v>7</v>
      </c>
      <c r="D113" s="37" t="s">
        <v>4982</v>
      </c>
      <c r="E113" s="37" t="s">
        <v>3956</v>
      </c>
      <c r="F113" s="52" t="s">
        <v>2956</v>
      </c>
      <c r="G113" s="92" t="str">
        <f>IF(ISBLANK(Tableau7[[#This Row],[Points]]),"",RANK(Tableau7[[#This Row],[Points]],H:H))</f>
        <v/>
      </c>
      <c r="H113" s="37"/>
      <c r="I113" s="42"/>
      <c r="J113" s="88">
        <f>IF(ISBLANK(I113),,VLOOKUP(I113,Classement_points[],2,FALSE)*Paramètres!$M$4)</f>
        <v>0</v>
      </c>
      <c r="K113" s="41"/>
      <c r="L113" s="88">
        <f>IF(ISBLANK(K113),,VLOOKUP(K113,Classement_points[],2,FALSE)*Paramètres!$M$5)</f>
        <v>0</v>
      </c>
      <c r="M113" s="42"/>
      <c r="N113" s="88">
        <f>IF(ISBLANK(M113),,VLOOKUP(M113,Classement_points[],2,FALSE)*Paramètres!$M$6)</f>
        <v>0</v>
      </c>
      <c r="O113" s="89">
        <f t="shared" si="7"/>
        <v>0</v>
      </c>
      <c r="P113" s="90">
        <f>COUNTA(Tableau7[[#This Row],[Points]],Tableau7[[#This Row],[Clt2]],Tableau7[[#This Row],[Clt4]],Tableau7[[#This Row],[Clt6]])</f>
        <v>0</v>
      </c>
    </row>
    <row r="114" spans="1:16" x14ac:dyDescent="0.35">
      <c r="A114" s="91">
        <f t="shared" si="6"/>
        <v>76</v>
      </c>
      <c r="B114" s="37" t="s">
        <v>2833</v>
      </c>
      <c r="C114" s="37" t="s">
        <v>2834</v>
      </c>
      <c r="D114" s="37" t="s">
        <v>2835</v>
      </c>
      <c r="E114" s="52" t="s">
        <v>687</v>
      </c>
      <c r="F114" s="52" t="s">
        <v>648</v>
      </c>
      <c r="G114" s="92" t="str">
        <f>IF(ISBLANK(Tableau7[[#This Row],[Points]]),"",RANK(Tableau7[[#This Row],[Points]],H:H))</f>
        <v/>
      </c>
      <c r="H114" s="37"/>
      <c r="I114" s="42"/>
      <c r="J114" s="88">
        <f>IF(ISBLANK(I114),,VLOOKUP(I114,Classement_points[],2,FALSE)*Paramètres!$M$4)</f>
        <v>0</v>
      </c>
      <c r="K114" s="41"/>
      <c r="L114" s="88">
        <f>IF(ISBLANK(K114),,VLOOKUP(K114,Classement_points[],2,FALSE)*Paramètres!$M$5)</f>
        <v>0</v>
      </c>
      <c r="M114" s="42"/>
      <c r="N114" s="88">
        <f>IF(ISBLANK(M114),,VLOOKUP(M114,Classement_points[],2,FALSE)*Paramètres!$M$6)</f>
        <v>0</v>
      </c>
      <c r="O114" s="89">
        <f t="shared" si="7"/>
        <v>0</v>
      </c>
      <c r="P114" s="90">
        <f>COUNTA(Tableau7[[#This Row],[Points]],Tableau7[[#This Row],[Clt2]],Tableau7[[#This Row],[Clt4]],Tableau7[[#This Row],[Clt6]])</f>
        <v>0</v>
      </c>
    </row>
    <row r="115" spans="1:16" x14ac:dyDescent="0.35">
      <c r="A115" s="91">
        <f t="shared" si="6"/>
        <v>76</v>
      </c>
      <c r="B115" s="37" t="s">
        <v>2837</v>
      </c>
      <c r="C115" s="37" t="s">
        <v>2838</v>
      </c>
      <c r="D115" s="37" t="s">
        <v>2839</v>
      </c>
      <c r="E115" s="52" t="s">
        <v>651</v>
      </c>
      <c r="F115" s="52" t="s">
        <v>648</v>
      </c>
      <c r="G115" s="92" t="str">
        <f>IF(ISBLANK(Tableau7[[#This Row],[Points]]),"",RANK(Tableau7[[#This Row],[Points]],H:H))</f>
        <v/>
      </c>
      <c r="H115" s="37"/>
      <c r="I115" s="42"/>
      <c r="J115" s="88">
        <f>IF(ISBLANK(I115),,VLOOKUP(I115,Classement_points[],2,FALSE)*Paramètres!$M$4)</f>
        <v>0</v>
      </c>
      <c r="K115" s="41"/>
      <c r="L115" s="88">
        <f>IF(ISBLANK(K115),,VLOOKUP(K115,Classement_points[],2,FALSE)*Paramètres!$M$5)</f>
        <v>0</v>
      </c>
      <c r="M115" s="42"/>
      <c r="N115" s="88">
        <f>IF(ISBLANK(M115),,VLOOKUP(M115,Classement_points[],2,FALSE)*Paramètres!$M$6)</f>
        <v>0</v>
      </c>
      <c r="O115" s="89">
        <f t="shared" si="7"/>
        <v>0</v>
      </c>
      <c r="P115" s="90">
        <f>COUNTA(Tableau7[[#This Row],[Points]],Tableau7[[#This Row],[Clt2]],Tableau7[[#This Row],[Clt4]],Tableau7[[#This Row],[Clt6]])</f>
        <v>0</v>
      </c>
    </row>
    <row r="116" spans="1:16" x14ac:dyDescent="0.35">
      <c r="A116" s="91">
        <f t="shared" si="6"/>
        <v>76</v>
      </c>
      <c r="B116" s="37" t="s">
        <v>2840</v>
      </c>
      <c r="C116" s="37" t="s">
        <v>570</v>
      </c>
      <c r="D116" s="37" t="s">
        <v>2841</v>
      </c>
      <c r="E116" s="52" t="s">
        <v>687</v>
      </c>
      <c r="F116" s="52" t="s">
        <v>648</v>
      </c>
      <c r="G116" s="92" t="str">
        <f>IF(ISBLANK(Tableau7[[#This Row],[Points]]),"",RANK(Tableau7[[#This Row],[Points]],H:H))</f>
        <v/>
      </c>
      <c r="H116" s="37"/>
      <c r="I116" s="42"/>
      <c r="J116" s="88">
        <f>IF(ISBLANK(I116),,VLOOKUP(I116,Classement_points[],2,FALSE)*Paramètres!$M$4)</f>
        <v>0</v>
      </c>
      <c r="K116" s="41"/>
      <c r="L116" s="88">
        <f>IF(ISBLANK(K116),,VLOOKUP(K116,Classement_points[],2,FALSE)*Paramètres!$M$5)</f>
        <v>0</v>
      </c>
      <c r="M116" s="42"/>
      <c r="N116" s="88">
        <f>IF(ISBLANK(M116),,VLOOKUP(M116,Classement_points[],2,FALSE)*Paramètres!$M$6)</f>
        <v>0</v>
      </c>
      <c r="O116" s="89">
        <f t="shared" si="7"/>
        <v>0</v>
      </c>
      <c r="P116" s="90">
        <f>COUNTA(Tableau7[[#This Row],[Points]],Tableau7[[#This Row],[Clt2]],Tableau7[[#This Row],[Clt4]],Tableau7[[#This Row],[Clt6]])</f>
        <v>0</v>
      </c>
    </row>
    <row r="117" spans="1:16" x14ac:dyDescent="0.35">
      <c r="A117" s="91">
        <f t="shared" si="6"/>
        <v>76</v>
      </c>
      <c r="B117" s="37" t="s">
        <v>2846</v>
      </c>
      <c r="C117" s="37" t="s">
        <v>2847</v>
      </c>
      <c r="D117" s="37" t="s">
        <v>2848</v>
      </c>
      <c r="E117" s="52" t="s">
        <v>701</v>
      </c>
      <c r="F117" s="52" t="s">
        <v>648</v>
      </c>
      <c r="G117" s="92" t="str">
        <f>IF(ISBLANK(Tableau7[[#This Row],[Points]]),"",RANK(Tableau7[[#This Row],[Points]],H:H))</f>
        <v/>
      </c>
      <c r="H117" s="37"/>
      <c r="I117" s="42"/>
      <c r="J117" s="88">
        <f>IF(ISBLANK(I117),,VLOOKUP(I117,Classement_points[],2,FALSE)*Paramètres!$M$4)</f>
        <v>0</v>
      </c>
      <c r="K117" s="41"/>
      <c r="L117" s="88">
        <f>IF(ISBLANK(K117),,VLOOKUP(K117,Classement_points[],2,FALSE)*Paramètres!$M$5)</f>
        <v>0</v>
      </c>
      <c r="M117" s="42"/>
      <c r="N117" s="88">
        <f>IF(ISBLANK(M117),,VLOOKUP(M117,Classement_points[],2,FALSE)*Paramètres!$M$6)</f>
        <v>0</v>
      </c>
      <c r="O117" s="89">
        <f t="shared" si="7"/>
        <v>0</v>
      </c>
      <c r="P117" s="90">
        <f>COUNTA(Tableau7[[#This Row],[Points]],Tableau7[[#This Row],[Clt2]],Tableau7[[#This Row],[Clt4]],Tableau7[[#This Row],[Clt6]])</f>
        <v>0</v>
      </c>
    </row>
    <row r="118" spans="1:16" x14ac:dyDescent="0.35">
      <c r="A118" s="91">
        <f t="shared" si="6"/>
        <v>76</v>
      </c>
      <c r="B118" s="37" t="s">
        <v>2849</v>
      </c>
      <c r="C118" s="37" t="s">
        <v>2850</v>
      </c>
      <c r="D118" s="37" t="s">
        <v>2851</v>
      </c>
      <c r="E118" s="52" t="s">
        <v>691</v>
      </c>
      <c r="F118" s="52" t="s">
        <v>648</v>
      </c>
      <c r="G118" s="92" t="str">
        <f>IF(ISBLANK(Tableau7[[#This Row],[Points]]),"",RANK(Tableau7[[#This Row],[Points]],H:H))</f>
        <v/>
      </c>
      <c r="H118" s="37"/>
      <c r="I118" s="42"/>
      <c r="J118" s="88">
        <f>IF(ISBLANK(I118),,VLOOKUP(I118,Classement_points[],2,FALSE)*Paramètres!$M$4)</f>
        <v>0</v>
      </c>
      <c r="K118" s="41"/>
      <c r="L118" s="88">
        <f>IF(ISBLANK(K118),,VLOOKUP(K118,Classement_points[],2,FALSE)*Paramètres!$M$5)</f>
        <v>0</v>
      </c>
      <c r="M118" s="42"/>
      <c r="N118" s="88">
        <f>IF(ISBLANK(M118),,VLOOKUP(M118,Classement_points[],2,FALSE)*Paramètres!$M$6)</f>
        <v>0</v>
      </c>
      <c r="O118" s="89">
        <f t="shared" si="7"/>
        <v>0</v>
      </c>
      <c r="P118" s="90">
        <f>COUNTA(Tableau7[[#This Row],[Points]],Tableau7[[#This Row],[Clt2]],Tableau7[[#This Row],[Clt4]],Tableau7[[#This Row],[Clt6]])</f>
        <v>0</v>
      </c>
    </row>
    <row r="119" spans="1:16" x14ac:dyDescent="0.35">
      <c r="A119" s="91">
        <f t="shared" si="6"/>
        <v>76</v>
      </c>
      <c r="B119" s="54" t="s">
        <v>620</v>
      </c>
      <c r="C119" s="54" t="s">
        <v>103</v>
      </c>
      <c r="D119" s="54" t="s">
        <v>104</v>
      </c>
      <c r="E119" s="54" t="s">
        <v>724</v>
      </c>
      <c r="F119" s="54" t="s">
        <v>714</v>
      </c>
      <c r="G119" s="92" t="str">
        <f>IF(ISBLANK(Tableau7[[#This Row],[Points]]),"",RANK(Tableau7[[#This Row],[Points]],H:H))</f>
        <v/>
      </c>
      <c r="H119" s="37"/>
      <c r="I119" s="42"/>
      <c r="J119" s="88">
        <f>IF(ISBLANK(I119),,VLOOKUP(I119,Classement_points[],2,FALSE)*Paramètres!$M$4)</f>
        <v>0</v>
      </c>
      <c r="K119" s="41"/>
      <c r="L119" s="88">
        <f>IF(ISBLANK(K119),,VLOOKUP(K119,Classement_points[],2,FALSE)*Paramètres!$M$5)</f>
        <v>0</v>
      </c>
      <c r="M119" s="42"/>
      <c r="N119" s="88">
        <f>IF(ISBLANK(M119),,VLOOKUP(M119,Classement_points[],2,FALSE)*Paramètres!$M$6)</f>
        <v>0</v>
      </c>
      <c r="O119" s="89">
        <f t="shared" si="7"/>
        <v>0</v>
      </c>
      <c r="P119" s="90">
        <f>COUNTA(Tableau7[[#This Row],[Points]],Tableau7[[#This Row],[Clt2]],Tableau7[[#This Row],[Clt4]],Tableau7[[#This Row],[Clt6]])</f>
        <v>0</v>
      </c>
    </row>
    <row r="120" spans="1:16" x14ac:dyDescent="0.35">
      <c r="A120" s="91">
        <f t="shared" si="6"/>
        <v>76</v>
      </c>
      <c r="B120" s="37" t="s">
        <v>2852</v>
      </c>
      <c r="C120" s="37" t="s">
        <v>108</v>
      </c>
      <c r="D120" s="37" t="s">
        <v>2853</v>
      </c>
      <c r="E120" s="52" t="s">
        <v>694</v>
      </c>
      <c r="F120" s="52" t="s">
        <v>648</v>
      </c>
      <c r="G120" s="92" t="str">
        <f>IF(ISBLANK(Tableau7[[#This Row],[Points]]),"",RANK(Tableau7[[#This Row],[Points]],H:H))</f>
        <v/>
      </c>
      <c r="H120" s="37"/>
      <c r="I120" s="42"/>
      <c r="J120" s="88">
        <f>IF(ISBLANK(I120),,VLOOKUP(I120,Classement_points[],2,FALSE)*Paramètres!$M$4)</f>
        <v>0</v>
      </c>
      <c r="K120" s="41"/>
      <c r="L120" s="88">
        <f>IF(ISBLANK(K120),,VLOOKUP(K120,Classement_points[],2,FALSE)*Paramètres!$M$5)</f>
        <v>0</v>
      </c>
      <c r="M120" s="42"/>
      <c r="N120" s="88">
        <f>IF(ISBLANK(M120),,VLOOKUP(M120,Classement_points[],2,FALSE)*Paramètres!$M$6)</f>
        <v>0</v>
      </c>
      <c r="O120" s="89">
        <f t="shared" si="7"/>
        <v>0</v>
      </c>
      <c r="P120" s="90">
        <f>COUNTA(Tableau7[[#This Row],[Points]],Tableau7[[#This Row],[Clt2]],Tableau7[[#This Row],[Clt4]],Tableau7[[#This Row],[Clt6]])</f>
        <v>0</v>
      </c>
    </row>
    <row r="121" spans="1:16" x14ac:dyDescent="0.35">
      <c r="A121" s="91">
        <f t="shared" si="6"/>
        <v>76</v>
      </c>
      <c r="B121" s="37" t="s">
        <v>4993</v>
      </c>
      <c r="C121" s="37" t="s">
        <v>108</v>
      </c>
      <c r="D121" s="37" t="s">
        <v>4994</v>
      </c>
      <c r="E121" s="37" t="s">
        <v>4000</v>
      </c>
      <c r="F121" s="52" t="s">
        <v>2956</v>
      </c>
      <c r="G121" s="92" t="str">
        <f>IF(ISBLANK(Tableau7[[#This Row],[Points]]),"",RANK(Tableau7[[#This Row],[Points]],H:H))</f>
        <v/>
      </c>
      <c r="H121" s="37"/>
      <c r="I121" s="42"/>
      <c r="J121" s="88">
        <f>IF(ISBLANK(I121),,VLOOKUP(I121,Classement_points[],2,FALSE)*Paramètres!$M$4)</f>
        <v>0</v>
      </c>
      <c r="K121" s="41"/>
      <c r="L121" s="88">
        <f>IF(ISBLANK(K121),,VLOOKUP(K121,Classement_points[],2,FALSE)*Paramètres!$M$5)</f>
        <v>0</v>
      </c>
      <c r="M121" s="42"/>
      <c r="N121" s="88">
        <f>IF(ISBLANK(M121),,VLOOKUP(M121,Classement_points[],2,FALSE)*Paramètres!$M$6)</f>
        <v>0</v>
      </c>
      <c r="O121" s="89">
        <f t="shared" si="7"/>
        <v>0</v>
      </c>
      <c r="P121" s="90">
        <f>COUNTA(Tableau7[[#This Row],[Points]],Tableau7[[#This Row],[Clt2]],Tableau7[[#This Row],[Clt4]],Tableau7[[#This Row],[Clt6]])</f>
        <v>0</v>
      </c>
    </row>
    <row r="122" spans="1:16" x14ac:dyDescent="0.35">
      <c r="A122" s="91">
        <f t="shared" si="6"/>
        <v>76</v>
      </c>
      <c r="B122" s="59" t="s">
        <v>3761</v>
      </c>
      <c r="C122" s="59" t="s">
        <v>1904</v>
      </c>
      <c r="D122" s="59" t="s">
        <v>3762</v>
      </c>
      <c r="E122" s="59" t="s">
        <v>2941</v>
      </c>
      <c r="F122" s="59" t="s">
        <v>2957</v>
      </c>
      <c r="G122" s="92" t="str">
        <f>IF(ISBLANK(Tableau7[[#This Row],[Points]]),"",RANK(Tableau7[[#This Row],[Points]],H:H))</f>
        <v/>
      </c>
      <c r="H122" s="37"/>
      <c r="I122" s="42"/>
      <c r="J122" s="88">
        <f>IF(ISBLANK(I122),,VLOOKUP(I122,Classement_points[],2,FALSE)*Paramètres!$M$4)</f>
        <v>0</v>
      </c>
      <c r="K122" s="41"/>
      <c r="L122" s="88">
        <f>IF(ISBLANK(K122),,VLOOKUP(K122,Classement_points[],2,FALSE)*Paramètres!$M$5)</f>
        <v>0</v>
      </c>
      <c r="M122" s="42"/>
      <c r="N122" s="88">
        <f>IF(ISBLANK(M122),,VLOOKUP(M122,Classement_points[],2,FALSE)*Paramètres!$M$6)</f>
        <v>0</v>
      </c>
      <c r="O122" s="89">
        <f t="shared" si="7"/>
        <v>0</v>
      </c>
      <c r="P122" s="90">
        <f>COUNTA(Tableau7[[#This Row],[Points]],Tableau7[[#This Row],[Clt2]],Tableau7[[#This Row],[Clt4]],Tableau7[[#This Row],[Clt6]])</f>
        <v>0</v>
      </c>
    </row>
    <row r="123" spans="1:16" x14ac:dyDescent="0.35">
      <c r="A123" s="91">
        <f t="shared" si="6"/>
        <v>76</v>
      </c>
      <c r="B123" s="59" t="s">
        <v>3786</v>
      </c>
      <c r="C123" s="59" t="s">
        <v>1069</v>
      </c>
      <c r="D123" s="59" t="s">
        <v>3787</v>
      </c>
      <c r="E123" s="59" t="s">
        <v>2918</v>
      </c>
      <c r="F123" s="59" t="s">
        <v>2957</v>
      </c>
      <c r="G123" s="92" t="str">
        <f>IF(ISBLANK(Tableau7[[#This Row],[Points]]),"",RANK(Tableau7[[#This Row],[Points]],H:H))</f>
        <v/>
      </c>
      <c r="H123" s="37"/>
      <c r="I123" s="42"/>
      <c r="J123" s="88">
        <f>IF(ISBLANK(I123),,VLOOKUP(I123,Classement_points[],2,FALSE)*Paramètres!$M$4)</f>
        <v>0</v>
      </c>
      <c r="K123" s="41"/>
      <c r="L123" s="88">
        <f>IF(ISBLANK(K123),,VLOOKUP(K123,Classement_points[],2,FALSE)*Paramètres!$M$5)</f>
        <v>0</v>
      </c>
      <c r="M123" s="42"/>
      <c r="N123" s="88">
        <f>IF(ISBLANK(M123),,VLOOKUP(M123,Classement_points[],2,FALSE)*Paramètres!$M$6)</f>
        <v>0</v>
      </c>
      <c r="O123" s="89">
        <f t="shared" si="7"/>
        <v>0</v>
      </c>
      <c r="P123" s="90">
        <f>COUNTA(Tableau7[[#This Row],[Points]],Tableau7[[#This Row],[Clt2]],Tableau7[[#This Row],[Clt4]],Tableau7[[#This Row],[Clt6]])</f>
        <v>0</v>
      </c>
    </row>
    <row r="124" spans="1:16" x14ac:dyDescent="0.35">
      <c r="A124" s="91">
        <f t="shared" si="6"/>
        <v>76</v>
      </c>
      <c r="B124" s="59" t="s">
        <v>3747</v>
      </c>
      <c r="C124" s="59" t="s">
        <v>2964</v>
      </c>
      <c r="D124" s="59" t="s">
        <v>3748</v>
      </c>
      <c r="E124" s="59" t="s">
        <v>2924</v>
      </c>
      <c r="F124" s="59" t="s">
        <v>2957</v>
      </c>
      <c r="G124" s="92" t="str">
        <f>IF(ISBLANK(Tableau7[[#This Row],[Points]]),"",RANK(Tableau7[[#This Row],[Points]],H:H))</f>
        <v/>
      </c>
      <c r="H124" s="37"/>
      <c r="I124" s="42"/>
      <c r="J124" s="88">
        <f>IF(ISBLANK(I124),,VLOOKUP(I124,Classement_points[],2,FALSE)*Paramètres!$M$4)</f>
        <v>0</v>
      </c>
      <c r="K124" s="41"/>
      <c r="L124" s="88">
        <f>IF(ISBLANK(K124),,VLOOKUP(K124,Classement_points[],2,FALSE)*Paramètres!$M$5)</f>
        <v>0</v>
      </c>
      <c r="M124" s="42"/>
      <c r="N124" s="88">
        <f>IF(ISBLANK(M124),,VLOOKUP(M124,Classement_points[],2,FALSE)*Paramètres!$M$6)</f>
        <v>0</v>
      </c>
      <c r="O124" s="89">
        <f t="shared" si="7"/>
        <v>0</v>
      </c>
      <c r="P124" s="90">
        <f>COUNTA(Tableau7[[#This Row],[Points]],Tableau7[[#This Row],[Clt2]],Tableau7[[#This Row],[Clt4]],Tableau7[[#This Row],[Clt6]])</f>
        <v>0</v>
      </c>
    </row>
    <row r="125" spans="1:16" x14ac:dyDescent="0.35">
      <c r="A125" s="91">
        <f t="shared" si="6"/>
        <v>76</v>
      </c>
      <c r="B125" s="37" t="s">
        <v>2857</v>
      </c>
      <c r="C125" s="37" t="s">
        <v>2009</v>
      </c>
      <c r="D125" s="37" t="s">
        <v>2858</v>
      </c>
      <c r="E125" s="52" t="s">
        <v>691</v>
      </c>
      <c r="F125" s="52" t="s">
        <v>648</v>
      </c>
      <c r="G125" s="92" t="str">
        <f>IF(ISBLANK(Tableau7[[#This Row],[Points]]),"",RANK(Tableau7[[#This Row],[Points]],H:H))</f>
        <v/>
      </c>
      <c r="H125" s="37"/>
      <c r="I125" s="42"/>
      <c r="J125" s="88">
        <f>IF(ISBLANK(I125),,VLOOKUP(I125,Classement_points[],2,FALSE)*Paramètres!$M$4)</f>
        <v>0</v>
      </c>
      <c r="K125" s="41"/>
      <c r="L125" s="88">
        <f>IF(ISBLANK(K125),,VLOOKUP(K125,Classement_points[],2,FALSE)*Paramètres!$M$5)</f>
        <v>0</v>
      </c>
      <c r="M125" s="42"/>
      <c r="N125" s="88">
        <f>IF(ISBLANK(M125),,VLOOKUP(M125,Classement_points[],2,FALSE)*Paramètres!$M$6)</f>
        <v>0</v>
      </c>
      <c r="O125" s="89">
        <f t="shared" si="7"/>
        <v>0</v>
      </c>
      <c r="P125" s="90">
        <f>COUNTA(Tableau7[[#This Row],[Points]],Tableau7[[#This Row],[Clt2]],Tableau7[[#This Row],[Clt4]],Tableau7[[#This Row],[Clt6]])</f>
        <v>0</v>
      </c>
    </row>
    <row r="126" spans="1:16" x14ac:dyDescent="0.35">
      <c r="A126" s="91">
        <f t="shared" si="6"/>
        <v>76</v>
      </c>
      <c r="B126" s="37" t="s">
        <v>4999</v>
      </c>
      <c r="C126" s="37" t="s">
        <v>4473</v>
      </c>
      <c r="D126" s="37" t="s">
        <v>26</v>
      </c>
      <c r="E126" s="37" t="s">
        <v>4017</v>
      </c>
      <c r="F126" s="52" t="s">
        <v>2956</v>
      </c>
      <c r="G126" s="92" t="str">
        <f>IF(ISBLANK(Tableau7[[#This Row],[Points]]),"",RANK(Tableau7[[#This Row],[Points]],H:H))</f>
        <v/>
      </c>
      <c r="H126" s="37"/>
      <c r="I126" s="42"/>
      <c r="J126" s="88">
        <f>IF(ISBLANK(I126),,VLOOKUP(I126,Classement_points[],2,FALSE)*Paramètres!$M$4)</f>
        <v>0</v>
      </c>
      <c r="K126" s="41"/>
      <c r="L126" s="88">
        <f>IF(ISBLANK(K126),,VLOOKUP(K126,Classement_points[],2,FALSE)*Paramètres!$M$5)</f>
        <v>0</v>
      </c>
      <c r="M126" s="42"/>
      <c r="N126" s="88">
        <f>IF(ISBLANK(M126),,VLOOKUP(M126,Classement_points[],2,FALSE)*Paramètres!$M$6)</f>
        <v>0</v>
      </c>
      <c r="O126" s="89">
        <f t="shared" si="7"/>
        <v>0</v>
      </c>
      <c r="P126" s="90">
        <f>COUNTA(Tableau7[[#This Row],[Points]],Tableau7[[#This Row],[Clt2]],Tableau7[[#This Row],[Clt4]],Tableau7[[#This Row],[Clt6]])</f>
        <v>0</v>
      </c>
    </row>
    <row r="127" spans="1:16" x14ac:dyDescent="0.35">
      <c r="A127" s="91">
        <f t="shared" si="6"/>
        <v>76</v>
      </c>
      <c r="B127" s="37" t="s">
        <v>5000</v>
      </c>
      <c r="C127" s="37" t="s">
        <v>3009</v>
      </c>
      <c r="D127" s="37" t="s">
        <v>5001</v>
      </c>
      <c r="E127" s="37" t="s">
        <v>4299</v>
      </c>
      <c r="F127" s="52" t="s">
        <v>2956</v>
      </c>
      <c r="G127" s="92" t="str">
        <f>IF(ISBLANK(Tableau7[[#This Row],[Points]]),"",RANK(Tableau7[[#This Row],[Points]],H:H))</f>
        <v/>
      </c>
      <c r="H127" s="37"/>
      <c r="I127" s="42"/>
      <c r="J127" s="88">
        <f>IF(ISBLANK(I127),,VLOOKUP(I127,Classement_points[],2,FALSE)*Paramètres!$M$4)</f>
        <v>0</v>
      </c>
      <c r="K127" s="41"/>
      <c r="L127" s="88">
        <f>IF(ISBLANK(K127),,VLOOKUP(K127,Classement_points[],2,FALSE)*Paramètres!$M$5)</f>
        <v>0</v>
      </c>
      <c r="M127" s="42"/>
      <c r="N127" s="88">
        <f>IF(ISBLANK(M127),,VLOOKUP(M127,Classement_points[],2,FALSE)*Paramètres!$M$6)</f>
        <v>0</v>
      </c>
      <c r="O127" s="89">
        <f t="shared" si="7"/>
        <v>0</v>
      </c>
      <c r="P127" s="90">
        <f>COUNTA(Tableau7[[#This Row],[Points]],Tableau7[[#This Row],[Clt2]],Tableau7[[#This Row],[Clt4]],Tableau7[[#This Row],[Clt6]])</f>
        <v>0</v>
      </c>
    </row>
    <row r="128" spans="1:16" x14ac:dyDescent="0.35">
      <c r="A128" s="91">
        <f t="shared" si="6"/>
        <v>76</v>
      </c>
      <c r="B128" s="54" t="s">
        <v>621</v>
      </c>
      <c r="C128" s="54" t="s">
        <v>247</v>
      </c>
      <c r="D128" s="54" t="s">
        <v>379</v>
      </c>
      <c r="E128" s="54" t="s">
        <v>18</v>
      </c>
      <c r="F128" s="54" t="s">
        <v>714</v>
      </c>
      <c r="G128" s="92" t="str">
        <f>IF(ISBLANK(Tableau7[[#This Row],[Points]]),"",RANK(Tableau7[[#This Row],[Points]],H:H))</f>
        <v/>
      </c>
      <c r="H128" s="37"/>
      <c r="I128" s="42"/>
      <c r="J128" s="88">
        <f>IF(ISBLANK(I128),,VLOOKUP(I128,Classement_points[],2,FALSE)*Paramètres!$M$4)</f>
        <v>0</v>
      </c>
      <c r="K128" s="41"/>
      <c r="L128" s="88">
        <f>IF(ISBLANK(K128),,VLOOKUP(K128,Classement_points[],2,FALSE)*Paramètres!$M$5)</f>
        <v>0</v>
      </c>
      <c r="M128" s="42"/>
      <c r="N128" s="88">
        <f>IF(ISBLANK(M128),,VLOOKUP(M128,Classement_points[],2,FALSE)*Paramètres!$M$6)</f>
        <v>0</v>
      </c>
      <c r="O128" s="89">
        <f t="shared" si="7"/>
        <v>0</v>
      </c>
      <c r="P128" s="90">
        <f>COUNTA(Tableau7[[#This Row],[Points]],Tableau7[[#This Row],[Clt2]],Tableau7[[#This Row],[Clt4]],Tableau7[[#This Row],[Clt6]])</f>
        <v>0</v>
      </c>
    </row>
    <row r="129" spans="1:16" x14ac:dyDescent="0.35">
      <c r="A129" s="91">
        <f t="shared" si="6"/>
        <v>76</v>
      </c>
      <c r="B129" s="37" t="s">
        <v>5002</v>
      </c>
      <c r="C129" s="37" t="s">
        <v>737</v>
      </c>
      <c r="D129" s="37" t="s">
        <v>4706</v>
      </c>
      <c r="E129" s="37" t="s">
        <v>3992</v>
      </c>
      <c r="F129" s="52" t="s">
        <v>2956</v>
      </c>
      <c r="G129" s="92" t="str">
        <f>IF(ISBLANK(Tableau7[[#This Row],[Points]]),"",RANK(Tableau7[[#This Row],[Points]],H:H))</f>
        <v/>
      </c>
      <c r="H129" s="37"/>
      <c r="I129" s="42"/>
      <c r="J129" s="88">
        <f>IF(ISBLANK(I129),,VLOOKUP(I129,Classement_points[],2,FALSE)*Paramètres!$M$4)</f>
        <v>0</v>
      </c>
      <c r="K129" s="41"/>
      <c r="L129" s="88">
        <f>IF(ISBLANK(K129),,VLOOKUP(K129,Classement_points[],2,FALSE)*Paramètres!$M$5)</f>
        <v>0</v>
      </c>
      <c r="M129" s="42"/>
      <c r="N129" s="88">
        <f>IF(ISBLANK(M129),,VLOOKUP(M129,Classement_points[],2,FALSE)*Paramètres!$M$6)</f>
        <v>0</v>
      </c>
      <c r="O129" s="89">
        <f t="shared" si="7"/>
        <v>0</v>
      </c>
      <c r="P129" s="90">
        <f>COUNTA(Tableau7[[#This Row],[Points]],Tableau7[[#This Row],[Clt2]],Tableau7[[#This Row],[Clt4]],Tableau7[[#This Row],[Clt6]])</f>
        <v>0</v>
      </c>
    </row>
    <row r="130" spans="1:16" x14ac:dyDescent="0.35">
      <c r="A130" s="91">
        <f t="shared" si="6"/>
        <v>76</v>
      </c>
      <c r="B130" s="37" t="s">
        <v>2862</v>
      </c>
      <c r="C130" s="37" t="s">
        <v>2863</v>
      </c>
      <c r="D130" s="37" t="s">
        <v>2864</v>
      </c>
      <c r="E130" s="52" t="s">
        <v>701</v>
      </c>
      <c r="F130" s="52" t="s">
        <v>648</v>
      </c>
      <c r="G130" s="92" t="str">
        <f>IF(ISBLANK(Tableau7[[#This Row],[Points]]),"",RANK(Tableau7[[#This Row],[Points]],H:H))</f>
        <v/>
      </c>
      <c r="H130" s="37"/>
      <c r="I130" s="42"/>
      <c r="J130" s="88">
        <f>IF(ISBLANK(I130),,VLOOKUP(I130,Classement_points[],2,FALSE)*Paramètres!$M$4)</f>
        <v>0</v>
      </c>
      <c r="K130" s="41"/>
      <c r="L130" s="88">
        <f>IF(ISBLANK(K130),,VLOOKUP(K130,Classement_points[],2,FALSE)*Paramètres!$M$5)</f>
        <v>0</v>
      </c>
      <c r="M130" s="42"/>
      <c r="N130" s="88">
        <f>IF(ISBLANK(M130),,VLOOKUP(M130,Classement_points[],2,FALSE)*Paramètres!$M$6)</f>
        <v>0</v>
      </c>
      <c r="O130" s="89">
        <f t="shared" si="7"/>
        <v>0</v>
      </c>
      <c r="P130" s="90">
        <f>COUNTA(Tableau7[[#This Row],[Points]],Tableau7[[#This Row],[Clt2]],Tableau7[[#This Row],[Clt4]],Tableau7[[#This Row],[Clt6]])</f>
        <v>0</v>
      </c>
    </row>
    <row r="131" spans="1:16" x14ac:dyDescent="0.35">
      <c r="A131" s="91">
        <f t="shared" si="6"/>
        <v>76</v>
      </c>
      <c r="B131" s="59" t="s">
        <v>3799</v>
      </c>
      <c r="C131" s="59" t="s">
        <v>73</v>
      </c>
      <c r="D131" s="59" t="s">
        <v>3800</v>
      </c>
      <c r="E131" s="59" t="s">
        <v>2920</v>
      </c>
      <c r="F131" s="59" t="s">
        <v>2957</v>
      </c>
      <c r="G131" s="92" t="str">
        <f>IF(ISBLANK(Tableau7[[#This Row],[Points]]),"",RANK(Tableau7[[#This Row],[Points]],H:H))</f>
        <v/>
      </c>
      <c r="H131" s="37"/>
      <c r="I131" s="42"/>
      <c r="J131" s="88">
        <f>IF(ISBLANK(I131),,VLOOKUP(I131,Classement_points[],2,FALSE)*Paramètres!$M$4)</f>
        <v>0</v>
      </c>
      <c r="K131" s="41"/>
      <c r="L131" s="88">
        <f>IF(ISBLANK(K131),,VLOOKUP(K131,Classement_points[],2,FALSE)*Paramètres!$M$5)</f>
        <v>0</v>
      </c>
      <c r="M131" s="42"/>
      <c r="N131" s="88">
        <f>IF(ISBLANK(M131),,VLOOKUP(M131,Classement_points[],2,FALSE)*Paramètres!$M$6)</f>
        <v>0</v>
      </c>
      <c r="O131" s="89">
        <f t="shared" si="7"/>
        <v>0</v>
      </c>
      <c r="P131" s="90">
        <f>COUNTA(Tableau7[[#This Row],[Points]],Tableau7[[#This Row],[Clt2]],Tableau7[[#This Row],[Clt4]],Tableau7[[#This Row],[Clt6]])</f>
        <v>0</v>
      </c>
    </row>
    <row r="132" spans="1:16" x14ac:dyDescent="0.35">
      <c r="A132" s="91">
        <f t="shared" si="6"/>
        <v>76</v>
      </c>
      <c r="B132" s="37" t="s">
        <v>2865</v>
      </c>
      <c r="C132" s="37" t="s">
        <v>2866</v>
      </c>
      <c r="D132" s="37" t="s">
        <v>2867</v>
      </c>
      <c r="E132" s="52" t="s">
        <v>664</v>
      </c>
      <c r="F132" s="52" t="s">
        <v>648</v>
      </c>
      <c r="G132" s="92" t="str">
        <f>IF(ISBLANK(Tableau7[[#This Row],[Points]]),"",RANK(Tableau7[[#This Row],[Points]],H:H))</f>
        <v/>
      </c>
      <c r="H132" s="37"/>
      <c r="I132" s="42"/>
      <c r="J132" s="88">
        <f>IF(ISBLANK(I132),,VLOOKUP(I132,Classement_points[],2,FALSE)*Paramètres!$M$4)</f>
        <v>0</v>
      </c>
      <c r="K132" s="41"/>
      <c r="L132" s="88">
        <f>IF(ISBLANK(K132),,VLOOKUP(K132,Classement_points[],2,FALSE)*Paramètres!$M$5)</f>
        <v>0</v>
      </c>
      <c r="M132" s="42"/>
      <c r="N132" s="88">
        <f>IF(ISBLANK(M132),,VLOOKUP(M132,Classement_points[],2,FALSE)*Paramètres!$M$6)</f>
        <v>0</v>
      </c>
      <c r="O132" s="89">
        <f t="shared" si="7"/>
        <v>0</v>
      </c>
      <c r="P132" s="90">
        <f>COUNTA(Tableau7[[#This Row],[Points]],Tableau7[[#This Row],[Clt2]],Tableau7[[#This Row],[Clt4]],Tableau7[[#This Row],[Clt6]])</f>
        <v>0</v>
      </c>
    </row>
    <row r="133" spans="1:16" x14ac:dyDescent="0.35">
      <c r="A133" s="91">
        <f t="shared" ref="A133:A169" si="8">RANK(O133,O:O)</f>
        <v>76</v>
      </c>
      <c r="B133" s="37" t="s">
        <v>5004</v>
      </c>
      <c r="C133" s="37" t="s">
        <v>139</v>
      </c>
      <c r="D133" s="37" t="s">
        <v>5005</v>
      </c>
      <c r="E133" s="37" t="s">
        <v>3992</v>
      </c>
      <c r="F133" s="52" t="s">
        <v>2956</v>
      </c>
      <c r="G133" s="92" t="str">
        <f>IF(ISBLANK(Tableau7[[#This Row],[Points]]),"",RANK(Tableau7[[#This Row],[Points]],H:H))</f>
        <v/>
      </c>
      <c r="H133" s="37"/>
      <c r="I133" s="42"/>
      <c r="J133" s="88">
        <f>IF(ISBLANK(I133),,VLOOKUP(I133,Classement_points[],2,FALSE)*Paramètres!$M$4)</f>
        <v>0</v>
      </c>
      <c r="K133" s="41"/>
      <c r="L133" s="88">
        <f>IF(ISBLANK(K133),,VLOOKUP(K133,Classement_points[],2,FALSE)*Paramètres!$M$5)</f>
        <v>0</v>
      </c>
      <c r="M133" s="42"/>
      <c r="N133" s="88">
        <f>IF(ISBLANK(M133),,VLOOKUP(M133,Classement_points[],2,FALSE)*Paramètres!$M$6)</f>
        <v>0</v>
      </c>
      <c r="O133" s="89">
        <f t="shared" ref="O133:O164" si="9">H133+J133+L133+N133</f>
        <v>0</v>
      </c>
      <c r="P133" s="90">
        <f>COUNTA(Tableau7[[#This Row],[Points]],Tableau7[[#This Row],[Clt2]],Tableau7[[#This Row],[Clt4]],Tableau7[[#This Row],[Clt6]])</f>
        <v>0</v>
      </c>
    </row>
    <row r="134" spans="1:16" x14ac:dyDescent="0.35">
      <c r="A134" s="91">
        <f t="shared" si="8"/>
        <v>76</v>
      </c>
      <c r="B134" s="59" t="s">
        <v>3810</v>
      </c>
      <c r="C134" s="59" t="s">
        <v>97</v>
      </c>
      <c r="D134" s="59" t="s">
        <v>3390</v>
      </c>
      <c r="E134" s="59" t="s">
        <v>2937</v>
      </c>
      <c r="F134" s="59" t="s">
        <v>2957</v>
      </c>
      <c r="G134" s="92" t="str">
        <f>IF(ISBLANK(Tableau7[[#This Row],[Points]]),"",RANK(Tableau7[[#This Row],[Points]],H:H))</f>
        <v/>
      </c>
      <c r="H134" s="37"/>
      <c r="I134" s="42"/>
      <c r="J134" s="88">
        <f>IF(ISBLANK(I134),,VLOOKUP(I134,Classement_points[],2,FALSE)*Paramètres!$M$4)</f>
        <v>0</v>
      </c>
      <c r="K134" s="41"/>
      <c r="L134" s="88">
        <f>IF(ISBLANK(K134),,VLOOKUP(K134,Classement_points[],2,FALSE)*Paramètres!$M$5)</f>
        <v>0</v>
      </c>
      <c r="M134" s="42"/>
      <c r="N134" s="88">
        <f>IF(ISBLANK(M134),,VLOOKUP(M134,Classement_points[],2,FALSE)*Paramètres!$M$6)</f>
        <v>0</v>
      </c>
      <c r="O134" s="89">
        <f t="shared" si="9"/>
        <v>0</v>
      </c>
      <c r="P134" s="90">
        <f>COUNTA(Tableau7[[#This Row],[Points]],Tableau7[[#This Row],[Clt2]],Tableau7[[#This Row],[Clt4]],Tableau7[[#This Row],[Clt6]])</f>
        <v>0</v>
      </c>
    </row>
    <row r="135" spans="1:16" x14ac:dyDescent="0.35">
      <c r="A135" s="91">
        <f t="shared" si="8"/>
        <v>76</v>
      </c>
      <c r="B135" s="59" t="s">
        <v>3753</v>
      </c>
      <c r="C135" s="59" t="s">
        <v>3754</v>
      </c>
      <c r="D135" s="59" t="s">
        <v>1079</v>
      </c>
      <c r="E135" s="59" t="s">
        <v>2948</v>
      </c>
      <c r="F135" s="59" t="s">
        <v>2957</v>
      </c>
      <c r="G135" s="92" t="str">
        <f>IF(ISBLANK(Tableau7[[#This Row],[Points]]),"",RANK(Tableau7[[#This Row],[Points]],H:H))</f>
        <v/>
      </c>
      <c r="H135" s="37"/>
      <c r="I135" s="42"/>
      <c r="J135" s="88">
        <f>IF(ISBLANK(I135),,VLOOKUP(I135,Classement_points[],2,FALSE)*Paramètres!$M$4)</f>
        <v>0</v>
      </c>
      <c r="K135" s="41"/>
      <c r="L135" s="88">
        <f>IF(ISBLANK(K135),,VLOOKUP(K135,Classement_points[],2,FALSE)*Paramètres!$M$5)</f>
        <v>0</v>
      </c>
      <c r="M135" s="42"/>
      <c r="N135" s="88">
        <f>IF(ISBLANK(M135),,VLOOKUP(M135,Classement_points[],2,FALSE)*Paramètres!$M$6)</f>
        <v>0</v>
      </c>
      <c r="O135" s="89">
        <f t="shared" si="9"/>
        <v>0</v>
      </c>
      <c r="P135" s="90">
        <f>COUNTA(Tableau7[[#This Row],[Points]],Tableau7[[#This Row],[Clt2]],Tableau7[[#This Row],[Clt4]],Tableau7[[#This Row],[Clt6]])</f>
        <v>0</v>
      </c>
    </row>
    <row r="136" spans="1:16" x14ac:dyDescent="0.35">
      <c r="A136" s="91">
        <f t="shared" si="8"/>
        <v>76</v>
      </c>
      <c r="B136" s="54" t="s">
        <v>1238</v>
      </c>
      <c r="C136" s="54" t="s">
        <v>583</v>
      </c>
      <c r="D136" s="54" t="s">
        <v>584</v>
      </c>
      <c r="E136" s="54" t="s">
        <v>14</v>
      </c>
      <c r="F136" s="54" t="s">
        <v>714</v>
      </c>
      <c r="G136" s="92" t="str">
        <f>IF(ISBLANK(Tableau7[[#This Row],[Points]]),"",RANK(Tableau7[[#This Row],[Points]],H:H))</f>
        <v/>
      </c>
      <c r="H136" s="37"/>
      <c r="I136" s="42"/>
      <c r="J136" s="88">
        <f>IF(ISBLANK(I136),,VLOOKUP(I136,Classement_points[],2,FALSE)*Paramètres!$M$4)</f>
        <v>0</v>
      </c>
      <c r="K136" s="41"/>
      <c r="L136" s="88">
        <f>IF(ISBLANK(K136),,VLOOKUP(K136,Classement_points[],2,FALSE)*Paramètres!$M$5)</f>
        <v>0</v>
      </c>
      <c r="M136" s="42"/>
      <c r="N136" s="88">
        <f>IF(ISBLANK(M136),,VLOOKUP(M136,Classement_points[],2,FALSE)*Paramètres!$M$6)</f>
        <v>0</v>
      </c>
      <c r="O136" s="89">
        <f t="shared" si="9"/>
        <v>0</v>
      </c>
      <c r="P136" s="90">
        <f>COUNTA(Tableau7[[#This Row],[Points]],Tableau7[[#This Row],[Clt2]],Tableau7[[#This Row],[Clt4]],Tableau7[[#This Row],[Clt6]])</f>
        <v>0</v>
      </c>
    </row>
    <row r="137" spans="1:16" x14ac:dyDescent="0.35">
      <c r="A137" s="91">
        <f t="shared" si="8"/>
        <v>76</v>
      </c>
      <c r="B137" s="59" t="s">
        <v>3780</v>
      </c>
      <c r="C137" s="59" t="s">
        <v>794</v>
      </c>
      <c r="D137" s="59" t="s">
        <v>3781</v>
      </c>
      <c r="E137" s="59" t="s">
        <v>2928</v>
      </c>
      <c r="F137" s="59" t="s">
        <v>2957</v>
      </c>
      <c r="G137" s="92" t="str">
        <f>IF(ISBLANK(Tableau7[[#This Row],[Points]]),"",RANK(Tableau7[[#This Row],[Points]],H:H))</f>
        <v/>
      </c>
      <c r="H137" s="37"/>
      <c r="I137" s="42"/>
      <c r="J137" s="88">
        <f>IF(ISBLANK(I137),,VLOOKUP(I137,Classement_points[],2,FALSE)*Paramètres!$M$4)</f>
        <v>0</v>
      </c>
      <c r="K137" s="41"/>
      <c r="L137" s="88">
        <f>IF(ISBLANK(K137),,VLOOKUP(K137,Classement_points[],2,FALSE)*Paramètres!$M$5)</f>
        <v>0</v>
      </c>
      <c r="M137" s="42"/>
      <c r="N137" s="88">
        <f>IF(ISBLANK(M137),,VLOOKUP(M137,Classement_points[],2,FALSE)*Paramètres!$M$6)</f>
        <v>0</v>
      </c>
      <c r="O137" s="89">
        <f t="shared" si="9"/>
        <v>0</v>
      </c>
      <c r="P137" s="90">
        <f>COUNTA(Tableau7[[#This Row],[Points]],Tableau7[[#This Row],[Clt2]],Tableau7[[#This Row],[Clt4]],Tableau7[[#This Row],[Clt6]])</f>
        <v>0</v>
      </c>
    </row>
    <row r="138" spans="1:16" x14ac:dyDescent="0.35">
      <c r="A138" s="91">
        <f t="shared" si="8"/>
        <v>76</v>
      </c>
      <c r="B138" s="37" t="s">
        <v>2870</v>
      </c>
      <c r="C138" s="37" t="s">
        <v>354</v>
      </c>
      <c r="D138" s="37" t="s">
        <v>2871</v>
      </c>
      <c r="E138" s="52" t="s">
        <v>677</v>
      </c>
      <c r="F138" s="52" t="s">
        <v>648</v>
      </c>
      <c r="G138" s="92" t="str">
        <f>IF(ISBLANK(Tableau7[[#This Row],[Points]]),"",RANK(Tableau7[[#This Row],[Points]],H:H))</f>
        <v/>
      </c>
      <c r="H138" s="37"/>
      <c r="I138" s="42"/>
      <c r="J138" s="88">
        <f>IF(ISBLANK(I138),,VLOOKUP(I138,Classement_points[],2,FALSE)*Paramètres!$M$4)</f>
        <v>0</v>
      </c>
      <c r="K138" s="41"/>
      <c r="L138" s="88">
        <f>IF(ISBLANK(K138),,VLOOKUP(K138,Classement_points[],2,FALSE)*Paramètres!$M$5)</f>
        <v>0</v>
      </c>
      <c r="M138" s="42"/>
      <c r="N138" s="88">
        <f>IF(ISBLANK(M138),,VLOOKUP(M138,Classement_points[],2,FALSE)*Paramètres!$M$6)</f>
        <v>0</v>
      </c>
      <c r="O138" s="89">
        <f t="shared" si="9"/>
        <v>0</v>
      </c>
      <c r="P138" s="90">
        <f>COUNTA(Tableau7[[#This Row],[Points]],Tableau7[[#This Row],[Clt2]],Tableau7[[#This Row],[Clt4]],Tableau7[[#This Row],[Clt6]])</f>
        <v>0</v>
      </c>
    </row>
    <row r="139" spans="1:16" x14ac:dyDescent="0.35">
      <c r="A139" s="91">
        <f t="shared" si="8"/>
        <v>76</v>
      </c>
      <c r="B139" s="37" t="s">
        <v>2872</v>
      </c>
      <c r="C139" s="37" t="s">
        <v>2873</v>
      </c>
      <c r="D139" s="37" t="s">
        <v>2874</v>
      </c>
      <c r="E139" s="52" t="s">
        <v>656</v>
      </c>
      <c r="F139" s="52" t="s">
        <v>648</v>
      </c>
      <c r="G139" s="92" t="str">
        <f>IF(ISBLANK(Tableau7[[#This Row],[Points]]),"",RANK(Tableau7[[#This Row],[Points]],H:H))</f>
        <v/>
      </c>
      <c r="H139" s="37"/>
      <c r="I139" s="42"/>
      <c r="J139" s="88">
        <f>IF(ISBLANK(I139),,VLOOKUP(I139,Classement_points[],2,FALSE)*Paramètres!$M$4)</f>
        <v>0</v>
      </c>
      <c r="K139" s="41"/>
      <c r="L139" s="88">
        <f>IF(ISBLANK(K139),,VLOOKUP(K139,Classement_points[],2,FALSE)*Paramètres!$M$5)</f>
        <v>0</v>
      </c>
      <c r="M139" s="42"/>
      <c r="N139" s="88">
        <f>IF(ISBLANK(M139),,VLOOKUP(M139,Classement_points[],2,FALSE)*Paramètres!$M$6)</f>
        <v>0</v>
      </c>
      <c r="O139" s="89">
        <f t="shared" si="9"/>
        <v>0</v>
      </c>
      <c r="P139" s="90">
        <f>COUNTA(Tableau7[[#This Row],[Points]],Tableau7[[#This Row],[Clt2]],Tableau7[[#This Row],[Clt4]],Tableau7[[#This Row],[Clt6]])</f>
        <v>0</v>
      </c>
    </row>
    <row r="140" spans="1:16" x14ac:dyDescent="0.35">
      <c r="A140" s="91">
        <f t="shared" si="8"/>
        <v>76</v>
      </c>
      <c r="B140" s="59" t="s">
        <v>3805</v>
      </c>
      <c r="C140" s="59" t="s">
        <v>1027</v>
      </c>
      <c r="D140" s="59" t="s">
        <v>3806</v>
      </c>
      <c r="E140" s="59" t="s">
        <v>2937</v>
      </c>
      <c r="F140" s="59" t="s">
        <v>2957</v>
      </c>
      <c r="G140" s="92" t="str">
        <f>IF(ISBLANK(Tableau7[[#This Row],[Points]]),"",RANK(Tableau7[[#This Row],[Points]],H:H))</f>
        <v/>
      </c>
      <c r="H140" s="37"/>
      <c r="I140" s="42"/>
      <c r="J140" s="88">
        <f>IF(ISBLANK(I140),,VLOOKUP(I140,Classement_points[],2,FALSE)*Paramètres!$M$4)</f>
        <v>0</v>
      </c>
      <c r="K140" s="41"/>
      <c r="L140" s="88">
        <f>IF(ISBLANK(K140),,VLOOKUP(K140,Classement_points[],2,FALSE)*Paramètres!$M$5)</f>
        <v>0</v>
      </c>
      <c r="M140" s="42"/>
      <c r="N140" s="88">
        <f>IF(ISBLANK(M140),,VLOOKUP(M140,Classement_points[],2,FALSE)*Paramètres!$M$6)</f>
        <v>0</v>
      </c>
      <c r="O140" s="89">
        <f t="shared" si="9"/>
        <v>0</v>
      </c>
      <c r="P140" s="90">
        <f>COUNTA(Tableau7[[#This Row],[Points]],Tableau7[[#This Row],[Clt2]],Tableau7[[#This Row],[Clt4]],Tableau7[[#This Row],[Clt6]])</f>
        <v>0</v>
      </c>
    </row>
    <row r="141" spans="1:16" x14ac:dyDescent="0.35">
      <c r="A141" s="91">
        <f t="shared" si="8"/>
        <v>76</v>
      </c>
      <c r="B141" s="37" t="s">
        <v>5009</v>
      </c>
      <c r="C141" s="37" t="s">
        <v>2860</v>
      </c>
      <c r="D141" s="37" t="s">
        <v>404</v>
      </c>
      <c r="E141" s="37" t="s">
        <v>4424</v>
      </c>
      <c r="F141" s="52" t="s">
        <v>2956</v>
      </c>
      <c r="G141" s="92" t="str">
        <f>IF(ISBLANK(Tableau7[[#This Row],[Points]]),"",RANK(Tableau7[[#This Row],[Points]],H:H))</f>
        <v/>
      </c>
      <c r="H141" s="37"/>
      <c r="I141" s="42"/>
      <c r="J141" s="88">
        <f>IF(ISBLANK(I141),,VLOOKUP(I141,Classement_points[],2,FALSE)*Paramètres!$M$4)</f>
        <v>0</v>
      </c>
      <c r="K141" s="41"/>
      <c r="L141" s="88">
        <f>IF(ISBLANK(K141),,VLOOKUP(K141,Classement_points[],2,FALSE)*Paramètres!$M$5)</f>
        <v>0</v>
      </c>
      <c r="M141" s="42"/>
      <c r="N141" s="88">
        <f>IF(ISBLANK(M141),,VLOOKUP(M141,Classement_points[],2,FALSE)*Paramètres!$M$6)</f>
        <v>0</v>
      </c>
      <c r="O141" s="89">
        <f t="shared" si="9"/>
        <v>0</v>
      </c>
      <c r="P141" s="90">
        <f>COUNTA(Tableau7[[#This Row],[Points]],Tableau7[[#This Row],[Clt2]],Tableau7[[#This Row],[Clt4]],Tableau7[[#This Row],[Clt6]])</f>
        <v>0</v>
      </c>
    </row>
    <row r="142" spans="1:16" x14ac:dyDescent="0.35">
      <c r="A142" s="91">
        <f t="shared" si="8"/>
        <v>76</v>
      </c>
      <c r="B142" s="37" t="s">
        <v>5010</v>
      </c>
      <c r="C142" s="37" t="s">
        <v>5011</v>
      </c>
      <c r="D142" s="37" t="s">
        <v>4549</v>
      </c>
      <c r="E142" s="37" t="s">
        <v>4000</v>
      </c>
      <c r="F142" s="52" t="s">
        <v>2956</v>
      </c>
      <c r="G142" s="92" t="str">
        <f>IF(ISBLANK(Tableau7[[#This Row],[Points]]),"",RANK(Tableau7[[#This Row],[Points]],H:H))</f>
        <v/>
      </c>
      <c r="H142" s="37"/>
      <c r="I142" s="42"/>
      <c r="J142" s="88">
        <f>IF(ISBLANK(I142),,VLOOKUP(I142,Classement_points[],2,FALSE)*Paramètres!$M$4)</f>
        <v>0</v>
      </c>
      <c r="K142" s="41"/>
      <c r="L142" s="88">
        <f>IF(ISBLANK(K142),,VLOOKUP(K142,Classement_points[],2,FALSE)*Paramètres!$M$5)</f>
        <v>0</v>
      </c>
      <c r="M142" s="42"/>
      <c r="N142" s="88">
        <f>IF(ISBLANK(M142),,VLOOKUP(M142,Classement_points[],2,FALSE)*Paramètres!$M$6)</f>
        <v>0</v>
      </c>
      <c r="O142" s="89">
        <f t="shared" si="9"/>
        <v>0</v>
      </c>
      <c r="P142" s="90">
        <f>COUNTA(Tableau7[[#This Row],[Points]],Tableau7[[#This Row],[Clt2]],Tableau7[[#This Row],[Clt4]],Tableau7[[#This Row],[Clt6]])</f>
        <v>0</v>
      </c>
    </row>
    <row r="143" spans="1:16" x14ac:dyDescent="0.35">
      <c r="A143" s="91">
        <f t="shared" si="8"/>
        <v>76</v>
      </c>
      <c r="B143" s="37" t="s">
        <v>2875</v>
      </c>
      <c r="C143" s="37" t="s">
        <v>2073</v>
      </c>
      <c r="D143" s="37" t="s">
        <v>2876</v>
      </c>
      <c r="E143" s="52" t="s">
        <v>701</v>
      </c>
      <c r="F143" s="52" t="s">
        <v>648</v>
      </c>
      <c r="G143" s="92" t="str">
        <f>IF(ISBLANK(Tableau7[[#This Row],[Points]]),"",RANK(Tableau7[[#This Row],[Points]],H:H))</f>
        <v/>
      </c>
      <c r="H143" s="37"/>
      <c r="I143" s="42"/>
      <c r="J143" s="88">
        <f>IF(ISBLANK(I143),,VLOOKUP(I143,Classement_points[],2,FALSE)*Paramètres!$M$4)</f>
        <v>0</v>
      </c>
      <c r="K143" s="41"/>
      <c r="L143" s="88">
        <f>IF(ISBLANK(K143),,VLOOKUP(K143,Classement_points[],2,FALSE)*Paramètres!$M$5)</f>
        <v>0</v>
      </c>
      <c r="M143" s="42"/>
      <c r="N143" s="88">
        <f>IF(ISBLANK(M143),,VLOOKUP(M143,Classement_points[],2,FALSE)*Paramètres!$M$6)</f>
        <v>0</v>
      </c>
      <c r="O143" s="89">
        <f t="shared" si="9"/>
        <v>0</v>
      </c>
      <c r="P143" s="90">
        <f>COUNTA(Tableau7[[#This Row],[Points]],Tableau7[[#This Row],[Clt2]],Tableau7[[#This Row],[Clt4]],Tableau7[[#This Row],[Clt6]])</f>
        <v>0</v>
      </c>
    </row>
    <row r="144" spans="1:16" x14ac:dyDescent="0.35">
      <c r="A144" s="91">
        <f t="shared" si="8"/>
        <v>76</v>
      </c>
      <c r="B144" s="59" t="s">
        <v>3804</v>
      </c>
      <c r="C144" s="59" t="s">
        <v>277</v>
      </c>
      <c r="D144" s="59" t="s">
        <v>3581</v>
      </c>
      <c r="E144" s="59" t="s">
        <v>2948</v>
      </c>
      <c r="F144" s="59" t="s">
        <v>2957</v>
      </c>
      <c r="G144" s="92" t="str">
        <f>IF(ISBLANK(Tableau7[[#This Row],[Points]]),"",RANK(Tableau7[[#This Row],[Points]],H:H))</f>
        <v/>
      </c>
      <c r="H144" s="37"/>
      <c r="I144" s="42"/>
      <c r="J144" s="88">
        <f>IF(ISBLANK(I144),,VLOOKUP(I144,Classement_points[],2,FALSE)*Paramètres!$M$4)</f>
        <v>0</v>
      </c>
      <c r="K144" s="41"/>
      <c r="L144" s="88">
        <f>IF(ISBLANK(K144),,VLOOKUP(K144,Classement_points[],2,FALSE)*Paramètres!$M$5)</f>
        <v>0</v>
      </c>
      <c r="M144" s="42"/>
      <c r="N144" s="88">
        <f>IF(ISBLANK(M144),,VLOOKUP(M144,Classement_points[],2,FALSE)*Paramètres!$M$6)</f>
        <v>0</v>
      </c>
      <c r="O144" s="89">
        <f t="shared" si="9"/>
        <v>0</v>
      </c>
      <c r="P144" s="90">
        <f>COUNTA(Tableau7[[#This Row],[Points]],Tableau7[[#This Row],[Clt2]],Tableau7[[#This Row],[Clt4]],Tableau7[[#This Row],[Clt6]])</f>
        <v>0</v>
      </c>
    </row>
    <row r="145" spans="1:16" x14ac:dyDescent="0.35">
      <c r="A145" s="91">
        <f t="shared" si="8"/>
        <v>76</v>
      </c>
      <c r="B145" s="37" t="s">
        <v>5017</v>
      </c>
      <c r="C145" s="37" t="s">
        <v>794</v>
      </c>
      <c r="D145" s="37" t="s">
        <v>5018</v>
      </c>
      <c r="E145" s="37" t="s">
        <v>3943</v>
      </c>
      <c r="F145" s="52" t="s">
        <v>2956</v>
      </c>
      <c r="G145" s="92" t="str">
        <f>IF(ISBLANK(Tableau7[[#This Row],[Points]]),"",RANK(Tableau7[[#This Row],[Points]],H:H))</f>
        <v/>
      </c>
      <c r="H145" s="37"/>
      <c r="I145" s="42"/>
      <c r="J145" s="88">
        <f>IF(ISBLANK(I145),,VLOOKUP(I145,Classement_points[],2,FALSE)*Paramètres!$M$4)</f>
        <v>0</v>
      </c>
      <c r="K145" s="41"/>
      <c r="L145" s="88">
        <f>IF(ISBLANK(K145),,VLOOKUP(K145,Classement_points[],2,FALSE)*Paramètres!$M$5)</f>
        <v>0</v>
      </c>
      <c r="M145" s="42"/>
      <c r="N145" s="88">
        <f>IF(ISBLANK(M145),,VLOOKUP(M145,Classement_points[],2,FALSE)*Paramètres!$M$6)</f>
        <v>0</v>
      </c>
      <c r="O145" s="89">
        <f t="shared" si="9"/>
        <v>0</v>
      </c>
      <c r="P145" s="90">
        <f>COUNTA(Tableau7[[#This Row],[Points]],Tableau7[[#This Row],[Clt2]],Tableau7[[#This Row],[Clt4]],Tableau7[[#This Row],[Clt6]])</f>
        <v>0</v>
      </c>
    </row>
    <row r="146" spans="1:16" x14ac:dyDescent="0.35">
      <c r="A146" s="91">
        <f t="shared" si="8"/>
        <v>76</v>
      </c>
      <c r="B146" s="37" t="s">
        <v>2878</v>
      </c>
      <c r="C146" s="37" t="s">
        <v>2879</v>
      </c>
      <c r="D146" s="37" t="s">
        <v>1831</v>
      </c>
      <c r="E146" s="52" t="s">
        <v>687</v>
      </c>
      <c r="F146" s="52" t="s">
        <v>648</v>
      </c>
      <c r="G146" s="92" t="str">
        <f>IF(ISBLANK(Tableau7[[#This Row],[Points]]),"",RANK(Tableau7[[#This Row],[Points]],H:H))</f>
        <v/>
      </c>
      <c r="H146" s="37"/>
      <c r="I146" s="42"/>
      <c r="J146" s="88">
        <f>IF(ISBLANK(I146),,VLOOKUP(I146,Classement_points[],2,FALSE)*Paramètres!$M$4)</f>
        <v>0</v>
      </c>
      <c r="K146" s="41"/>
      <c r="L146" s="88">
        <f>IF(ISBLANK(K146),,VLOOKUP(K146,Classement_points[],2,FALSE)*Paramètres!$M$5)</f>
        <v>0</v>
      </c>
      <c r="M146" s="42"/>
      <c r="N146" s="88">
        <f>IF(ISBLANK(M146),,VLOOKUP(M146,Classement_points[],2,FALSE)*Paramètres!$M$6)</f>
        <v>0</v>
      </c>
      <c r="O146" s="89">
        <f t="shared" si="9"/>
        <v>0</v>
      </c>
      <c r="P146" s="90">
        <f>COUNTA(Tableau7[[#This Row],[Points]],Tableau7[[#This Row],[Clt2]],Tableau7[[#This Row],[Clt4]],Tableau7[[#This Row],[Clt6]])</f>
        <v>0</v>
      </c>
    </row>
    <row r="147" spans="1:16" x14ac:dyDescent="0.35">
      <c r="A147" s="91">
        <f t="shared" si="8"/>
        <v>76</v>
      </c>
      <c r="B147" s="37" t="s">
        <v>2880</v>
      </c>
      <c r="C147" s="37" t="s">
        <v>425</v>
      </c>
      <c r="D147" s="37" t="s">
        <v>2881</v>
      </c>
      <c r="E147" s="52" t="s">
        <v>682</v>
      </c>
      <c r="F147" s="52" t="s">
        <v>648</v>
      </c>
      <c r="G147" s="92" t="str">
        <f>IF(ISBLANK(Tableau7[[#This Row],[Points]]),"",RANK(Tableau7[[#This Row],[Points]],H:H))</f>
        <v/>
      </c>
      <c r="H147" s="37"/>
      <c r="I147" s="42"/>
      <c r="J147" s="88">
        <f>IF(ISBLANK(I147),,VLOOKUP(I147,Classement_points[],2,FALSE)*Paramètres!$M$4)</f>
        <v>0</v>
      </c>
      <c r="K147" s="41"/>
      <c r="L147" s="88">
        <f>IF(ISBLANK(K147),,VLOOKUP(K147,Classement_points[],2,FALSE)*Paramètres!$M$5)</f>
        <v>0</v>
      </c>
      <c r="M147" s="42">
        <v>0</v>
      </c>
      <c r="N147" s="88">
        <f>IF(ISBLANK(M147),,VLOOKUP(M147,Classement_points[],2,FALSE)*Paramètres!$M$6)</f>
        <v>0</v>
      </c>
      <c r="O147" s="89">
        <f t="shared" si="9"/>
        <v>0</v>
      </c>
      <c r="P147" s="90">
        <f>COUNTA(Tableau7[[#This Row],[Points]],Tableau7[[#This Row],[Clt2]],Tableau7[[#This Row],[Clt4]],Tableau7[[#This Row],[Clt6]])</f>
        <v>1</v>
      </c>
    </row>
    <row r="148" spans="1:16" x14ac:dyDescent="0.35">
      <c r="A148" s="91">
        <f t="shared" si="8"/>
        <v>76</v>
      </c>
      <c r="B148" s="59" t="s">
        <v>3775</v>
      </c>
      <c r="C148" s="59" t="s">
        <v>26</v>
      </c>
      <c r="D148" s="59" t="s">
        <v>3776</v>
      </c>
      <c r="E148" s="59" t="s">
        <v>2948</v>
      </c>
      <c r="F148" s="59" t="s">
        <v>2957</v>
      </c>
      <c r="G148" s="92" t="str">
        <f>IF(ISBLANK(Tableau7[[#This Row],[Points]]),"",RANK(Tableau7[[#This Row],[Points]],H:H))</f>
        <v/>
      </c>
      <c r="H148" s="37"/>
      <c r="I148" s="42"/>
      <c r="J148" s="88">
        <f>IF(ISBLANK(I148),,VLOOKUP(I148,Classement_points[],2,FALSE)*Paramètres!$M$4)</f>
        <v>0</v>
      </c>
      <c r="K148" s="41"/>
      <c r="L148" s="88">
        <f>IF(ISBLANK(K148),,VLOOKUP(K148,Classement_points[],2,FALSE)*Paramètres!$M$5)</f>
        <v>0</v>
      </c>
      <c r="M148" s="42"/>
      <c r="N148" s="88">
        <f>IF(ISBLANK(M148),,VLOOKUP(M148,Classement_points[],2,FALSE)*Paramètres!$M$6)</f>
        <v>0</v>
      </c>
      <c r="O148" s="89">
        <f t="shared" si="9"/>
        <v>0</v>
      </c>
      <c r="P148" s="90">
        <f>COUNTA(Tableau7[[#This Row],[Points]],Tableau7[[#This Row],[Clt2]],Tableau7[[#This Row],[Clt4]],Tableau7[[#This Row],[Clt6]])</f>
        <v>0</v>
      </c>
    </row>
    <row r="149" spans="1:16" x14ac:dyDescent="0.35">
      <c r="A149" s="91">
        <f t="shared" si="8"/>
        <v>76</v>
      </c>
      <c r="B149" s="54" t="s">
        <v>1239</v>
      </c>
      <c r="C149" s="54" t="s">
        <v>1027</v>
      </c>
      <c r="D149" s="54" t="s">
        <v>1240</v>
      </c>
      <c r="E149" s="54" t="s">
        <v>18</v>
      </c>
      <c r="F149" s="54" t="s">
        <v>714</v>
      </c>
      <c r="G149" s="92" t="str">
        <f>IF(ISBLANK(Tableau7[[#This Row],[Points]]),"",RANK(Tableau7[[#This Row],[Points]],H:H))</f>
        <v/>
      </c>
      <c r="H149" s="37"/>
      <c r="I149" s="42"/>
      <c r="J149" s="88">
        <f>IF(ISBLANK(I149),,VLOOKUP(I149,Classement_points[],2,FALSE)*Paramètres!$M$4)</f>
        <v>0</v>
      </c>
      <c r="K149" s="41"/>
      <c r="L149" s="88">
        <f>IF(ISBLANK(K149),,VLOOKUP(K149,Classement_points[],2,FALSE)*Paramètres!$M$5)</f>
        <v>0</v>
      </c>
      <c r="M149" s="42"/>
      <c r="N149" s="88">
        <f>IF(ISBLANK(M149),,VLOOKUP(M149,Classement_points[],2,FALSE)*Paramètres!$M$6)</f>
        <v>0</v>
      </c>
      <c r="O149" s="89">
        <f t="shared" si="9"/>
        <v>0</v>
      </c>
      <c r="P149" s="90">
        <f>COUNTA(Tableau7[[#This Row],[Points]],Tableau7[[#This Row],[Clt2]],Tableau7[[#This Row],[Clt4]],Tableau7[[#This Row],[Clt6]])</f>
        <v>0</v>
      </c>
    </row>
    <row r="150" spans="1:16" x14ac:dyDescent="0.35">
      <c r="A150" s="91">
        <f t="shared" si="8"/>
        <v>76</v>
      </c>
      <c r="B150" s="37" t="s">
        <v>2882</v>
      </c>
      <c r="C150" s="37" t="s">
        <v>225</v>
      </c>
      <c r="D150" s="37" t="s">
        <v>1839</v>
      </c>
      <c r="E150" s="52" t="s">
        <v>652</v>
      </c>
      <c r="F150" s="52" t="s">
        <v>648</v>
      </c>
      <c r="G150" s="92" t="str">
        <f>IF(ISBLANK(Tableau7[[#This Row],[Points]]),"",RANK(Tableau7[[#This Row],[Points]],H:H))</f>
        <v/>
      </c>
      <c r="H150" s="37"/>
      <c r="I150" s="42"/>
      <c r="J150" s="88">
        <f>IF(ISBLANK(I150),,VLOOKUP(I150,Classement_points[],2,FALSE)*Paramètres!$M$4)</f>
        <v>0</v>
      </c>
      <c r="K150" s="41"/>
      <c r="L150" s="88">
        <f>IF(ISBLANK(K150),,VLOOKUP(K150,Classement_points[],2,FALSE)*Paramètres!$M$5)</f>
        <v>0</v>
      </c>
      <c r="M150" s="42"/>
      <c r="N150" s="88">
        <f>IF(ISBLANK(M150),,VLOOKUP(M150,Classement_points[],2,FALSE)*Paramètres!$M$6)</f>
        <v>0</v>
      </c>
      <c r="O150" s="89">
        <f t="shared" si="9"/>
        <v>0</v>
      </c>
      <c r="P150" s="90">
        <f>COUNTA(Tableau7[[#This Row],[Points]],Tableau7[[#This Row],[Clt2]],Tableau7[[#This Row],[Clt4]],Tableau7[[#This Row],[Clt6]])</f>
        <v>0</v>
      </c>
    </row>
    <row r="151" spans="1:16" x14ac:dyDescent="0.35">
      <c r="A151" s="91">
        <f t="shared" si="8"/>
        <v>76</v>
      </c>
      <c r="B151" s="59" t="s">
        <v>3757</v>
      </c>
      <c r="C151" s="59" t="s">
        <v>737</v>
      </c>
      <c r="D151" s="59" t="s">
        <v>3758</v>
      </c>
      <c r="E151" s="59" t="s">
        <v>2952</v>
      </c>
      <c r="F151" s="59" t="s">
        <v>2957</v>
      </c>
      <c r="G151" s="92" t="str">
        <f>IF(ISBLANK(Tableau7[[#This Row],[Points]]),"",RANK(Tableau7[[#This Row],[Points]],H:H))</f>
        <v/>
      </c>
      <c r="H151" s="37"/>
      <c r="I151" s="42"/>
      <c r="J151" s="88">
        <f>IF(ISBLANK(I151),,VLOOKUP(I151,Classement_points[],2,FALSE)*Paramètres!$M$4)</f>
        <v>0</v>
      </c>
      <c r="K151" s="41"/>
      <c r="L151" s="88">
        <f>IF(ISBLANK(K151),,VLOOKUP(K151,Classement_points[],2,FALSE)*Paramètres!$M$5)</f>
        <v>0</v>
      </c>
      <c r="M151" s="42"/>
      <c r="N151" s="88">
        <f>IF(ISBLANK(M151),,VLOOKUP(M151,Classement_points[],2,FALSE)*Paramètres!$M$6)</f>
        <v>0</v>
      </c>
      <c r="O151" s="89">
        <f t="shared" si="9"/>
        <v>0</v>
      </c>
      <c r="P151" s="90">
        <f>COUNTA(Tableau7[[#This Row],[Points]],Tableau7[[#This Row],[Clt2]],Tableau7[[#This Row],[Clt4]],Tableau7[[#This Row],[Clt6]])</f>
        <v>0</v>
      </c>
    </row>
    <row r="152" spans="1:16" x14ac:dyDescent="0.35">
      <c r="A152" s="91">
        <f t="shared" si="8"/>
        <v>76</v>
      </c>
      <c r="B152" s="37" t="s">
        <v>5020</v>
      </c>
      <c r="C152" s="37" t="s">
        <v>431</v>
      </c>
      <c r="D152" s="37" t="s">
        <v>5021</v>
      </c>
      <c r="E152" s="37" t="s">
        <v>3960</v>
      </c>
      <c r="F152" s="52" t="s">
        <v>2956</v>
      </c>
      <c r="G152" s="92" t="str">
        <f>IF(ISBLANK(Tableau7[[#This Row],[Points]]),"",RANK(Tableau7[[#This Row],[Points]],H:H))</f>
        <v/>
      </c>
      <c r="H152" s="37"/>
      <c r="I152" s="42"/>
      <c r="J152" s="88">
        <f>IF(ISBLANK(I152),,VLOOKUP(I152,Classement_points[],2,FALSE)*Paramètres!$M$4)</f>
        <v>0</v>
      </c>
      <c r="K152" s="41"/>
      <c r="L152" s="88">
        <f>IF(ISBLANK(K152),,VLOOKUP(K152,Classement_points[],2,FALSE)*Paramètres!$M$5)</f>
        <v>0</v>
      </c>
      <c r="M152" s="42"/>
      <c r="N152" s="88">
        <f>IF(ISBLANK(M152),,VLOOKUP(M152,Classement_points[],2,FALSE)*Paramètres!$M$6)</f>
        <v>0</v>
      </c>
      <c r="O152" s="89">
        <f t="shared" si="9"/>
        <v>0</v>
      </c>
      <c r="P152" s="90">
        <f>COUNTA(Tableau7[[#This Row],[Points]],Tableau7[[#This Row],[Clt2]],Tableau7[[#This Row],[Clt4]],Tableau7[[#This Row],[Clt6]])</f>
        <v>0</v>
      </c>
    </row>
    <row r="153" spans="1:16" x14ac:dyDescent="0.35">
      <c r="A153" s="91">
        <f t="shared" si="8"/>
        <v>76</v>
      </c>
      <c r="B153" s="37" t="s">
        <v>5022</v>
      </c>
      <c r="C153" s="37" t="s">
        <v>89</v>
      </c>
      <c r="D153" s="37" t="s">
        <v>5023</v>
      </c>
      <c r="E153" s="37" t="s">
        <v>3933</v>
      </c>
      <c r="F153" s="52" t="s">
        <v>2956</v>
      </c>
      <c r="G153" s="92" t="str">
        <f>IF(ISBLANK(Tableau7[[#This Row],[Points]]),"",RANK(Tableau7[[#This Row],[Points]],H:H))</f>
        <v/>
      </c>
      <c r="H153" s="37"/>
      <c r="I153" s="42"/>
      <c r="J153" s="88">
        <f>IF(ISBLANK(I153),,VLOOKUP(I153,Classement_points[],2,FALSE)*Paramètres!$M$4)</f>
        <v>0</v>
      </c>
      <c r="K153" s="41"/>
      <c r="L153" s="88">
        <f>IF(ISBLANK(K153),,VLOOKUP(K153,Classement_points[],2,FALSE)*Paramètres!$M$5)</f>
        <v>0</v>
      </c>
      <c r="M153" s="42"/>
      <c r="N153" s="88">
        <f>IF(ISBLANK(M153),,VLOOKUP(M153,Classement_points[],2,FALSE)*Paramètres!$M$6)</f>
        <v>0</v>
      </c>
      <c r="O153" s="89">
        <f t="shared" si="9"/>
        <v>0</v>
      </c>
      <c r="P153" s="90">
        <f>COUNTA(Tableau7[[#This Row],[Points]],Tableau7[[#This Row],[Clt2]],Tableau7[[#This Row],[Clt4]],Tableau7[[#This Row],[Clt6]])</f>
        <v>0</v>
      </c>
    </row>
    <row r="154" spans="1:16" x14ac:dyDescent="0.35">
      <c r="A154" s="91">
        <f t="shared" si="8"/>
        <v>76</v>
      </c>
      <c r="B154" s="37" t="s">
        <v>2888</v>
      </c>
      <c r="C154" s="37" t="s">
        <v>2889</v>
      </c>
      <c r="D154" s="37" t="s">
        <v>1588</v>
      </c>
      <c r="E154" s="52" t="s">
        <v>679</v>
      </c>
      <c r="F154" s="52" t="s">
        <v>648</v>
      </c>
      <c r="G154" s="92" t="str">
        <f>IF(ISBLANK(Tableau7[[#This Row],[Points]]),"",RANK(Tableau7[[#This Row],[Points]],H:H))</f>
        <v/>
      </c>
      <c r="H154" s="37"/>
      <c r="I154" s="42"/>
      <c r="J154" s="88">
        <f>IF(ISBLANK(I154),,VLOOKUP(I154,Classement_points[],2,FALSE)*Paramètres!$M$4)</f>
        <v>0</v>
      </c>
      <c r="K154" s="41"/>
      <c r="L154" s="88">
        <f>IF(ISBLANK(K154),,VLOOKUP(K154,Classement_points[],2,FALSE)*Paramètres!$M$5)</f>
        <v>0</v>
      </c>
      <c r="M154" s="42"/>
      <c r="N154" s="88">
        <f>IF(ISBLANK(M154),,VLOOKUP(M154,Classement_points[],2,FALSE)*Paramètres!$M$6)</f>
        <v>0</v>
      </c>
      <c r="O154" s="89">
        <f t="shared" si="9"/>
        <v>0</v>
      </c>
      <c r="P154" s="90">
        <f>COUNTA(Tableau7[[#This Row],[Points]],Tableau7[[#This Row],[Clt2]],Tableau7[[#This Row],[Clt4]],Tableau7[[#This Row],[Clt6]])</f>
        <v>0</v>
      </c>
    </row>
    <row r="155" spans="1:16" x14ac:dyDescent="0.35">
      <c r="A155" s="91">
        <f t="shared" si="8"/>
        <v>76</v>
      </c>
      <c r="B155" s="59" t="s">
        <v>3792</v>
      </c>
      <c r="C155" s="59" t="s">
        <v>3793</v>
      </c>
      <c r="D155" s="59" t="s">
        <v>3794</v>
      </c>
      <c r="E155" s="59" t="s">
        <v>2951</v>
      </c>
      <c r="F155" s="59" t="s">
        <v>2957</v>
      </c>
      <c r="G155" s="92" t="str">
        <f>IF(ISBLANK(Tableau7[[#This Row],[Points]]),"",RANK(Tableau7[[#This Row],[Points]],H:H))</f>
        <v/>
      </c>
      <c r="H155" s="37"/>
      <c r="I155" s="42"/>
      <c r="J155" s="88">
        <f>IF(ISBLANK(I155),,VLOOKUP(I155,Classement_points[],2,FALSE)*Paramètres!$M$4)</f>
        <v>0</v>
      </c>
      <c r="K155" s="41"/>
      <c r="L155" s="88">
        <f>IF(ISBLANK(K155),,VLOOKUP(K155,Classement_points[],2,FALSE)*Paramètres!$M$5)</f>
        <v>0</v>
      </c>
      <c r="M155" s="42"/>
      <c r="N155" s="88">
        <f>IF(ISBLANK(M155),,VLOOKUP(M155,Classement_points[],2,FALSE)*Paramètres!$M$6)</f>
        <v>0</v>
      </c>
      <c r="O155" s="89">
        <f t="shared" si="9"/>
        <v>0</v>
      </c>
      <c r="P155" s="90">
        <f>COUNTA(Tableau7[[#This Row],[Points]],Tableau7[[#This Row],[Clt2]],Tableau7[[#This Row],[Clt4]],Tableau7[[#This Row],[Clt6]])</f>
        <v>0</v>
      </c>
    </row>
    <row r="156" spans="1:16" x14ac:dyDescent="0.35">
      <c r="A156" s="91">
        <f t="shared" si="8"/>
        <v>76</v>
      </c>
      <c r="B156" s="37" t="s">
        <v>2893</v>
      </c>
      <c r="C156" s="37" t="s">
        <v>1311</v>
      </c>
      <c r="D156" s="37" t="s">
        <v>2052</v>
      </c>
      <c r="E156" s="52" t="s">
        <v>659</v>
      </c>
      <c r="F156" s="52" t="s">
        <v>648</v>
      </c>
      <c r="G156" s="92" t="str">
        <f>IF(ISBLANK(Tableau7[[#This Row],[Points]]),"",RANK(Tableau7[[#This Row],[Points]],H:H))</f>
        <v/>
      </c>
      <c r="H156" s="37"/>
      <c r="I156" s="42"/>
      <c r="J156" s="88">
        <f>IF(ISBLANK(I156),,VLOOKUP(I156,Classement_points[],2,FALSE)*Paramètres!$M$4)</f>
        <v>0</v>
      </c>
      <c r="K156" s="41"/>
      <c r="L156" s="88">
        <f>IF(ISBLANK(K156),,VLOOKUP(K156,Classement_points[],2,FALSE)*Paramètres!$M$5)</f>
        <v>0</v>
      </c>
      <c r="M156" s="42"/>
      <c r="N156" s="88">
        <f>IF(ISBLANK(M156),,VLOOKUP(M156,Classement_points[],2,FALSE)*Paramètres!$M$6)</f>
        <v>0</v>
      </c>
      <c r="O156" s="89">
        <f t="shared" si="9"/>
        <v>0</v>
      </c>
      <c r="P156" s="90">
        <f>COUNTA(Tableau7[[#This Row],[Points]],Tableau7[[#This Row],[Clt2]],Tableau7[[#This Row],[Clt4]],Tableau7[[#This Row],[Clt6]])</f>
        <v>0</v>
      </c>
    </row>
    <row r="157" spans="1:16" x14ac:dyDescent="0.35">
      <c r="A157" s="91">
        <f t="shared" si="8"/>
        <v>76</v>
      </c>
      <c r="B157" s="59" t="s">
        <v>3755</v>
      </c>
      <c r="C157" s="59" t="s">
        <v>73</v>
      </c>
      <c r="D157" s="59" t="s">
        <v>3756</v>
      </c>
      <c r="E157" s="59" t="s">
        <v>2929</v>
      </c>
      <c r="F157" s="59" t="s">
        <v>2957</v>
      </c>
      <c r="G157" s="92" t="str">
        <f>IF(ISBLANK(Tableau7[[#This Row],[Points]]),"",RANK(Tableau7[[#This Row],[Points]],H:H))</f>
        <v/>
      </c>
      <c r="H157" s="37"/>
      <c r="I157" s="42"/>
      <c r="J157" s="88">
        <f>IF(ISBLANK(I157),,VLOOKUP(I157,Classement_points[],2,FALSE)*Paramètres!$M$4)</f>
        <v>0</v>
      </c>
      <c r="K157" s="41"/>
      <c r="L157" s="88">
        <f>IF(ISBLANK(K157),,VLOOKUP(K157,Classement_points[],2,FALSE)*Paramètres!$M$5)</f>
        <v>0</v>
      </c>
      <c r="M157" s="42"/>
      <c r="N157" s="88">
        <f>IF(ISBLANK(M157),,VLOOKUP(M157,Classement_points[],2,FALSE)*Paramètres!$M$6)</f>
        <v>0</v>
      </c>
      <c r="O157" s="89">
        <f t="shared" si="9"/>
        <v>0</v>
      </c>
      <c r="P157" s="90">
        <f>COUNTA(Tableau7[[#This Row],[Points]],Tableau7[[#This Row],[Clt2]],Tableau7[[#This Row],[Clt4]],Tableau7[[#This Row],[Clt6]])</f>
        <v>0</v>
      </c>
    </row>
    <row r="158" spans="1:16" x14ac:dyDescent="0.35">
      <c r="A158" s="91">
        <f t="shared" si="8"/>
        <v>76</v>
      </c>
      <c r="B158" s="59" t="s">
        <v>3765</v>
      </c>
      <c r="C158" s="59" t="s">
        <v>118</v>
      </c>
      <c r="D158" s="59" t="s">
        <v>3766</v>
      </c>
      <c r="E158" s="59" t="s">
        <v>2945</v>
      </c>
      <c r="F158" s="59" t="s">
        <v>2957</v>
      </c>
      <c r="G158" s="92" t="str">
        <f>IF(ISBLANK(Tableau7[[#This Row],[Points]]),"",RANK(Tableau7[[#This Row],[Points]],H:H))</f>
        <v/>
      </c>
      <c r="H158" s="37"/>
      <c r="I158" s="42"/>
      <c r="J158" s="88">
        <f>IF(ISBLANK(I158),,VLOOKUP(I158,Classement_points[],2,FALSE)*Paramètres!$M$4)</f>
        <v>0</v>
      </c>
      <c r="K158" s="41"/>
      <c r="L158" s="88">
        <f>IF(ISBLANK(K158),,VLOOKUP(K158,Classement_points[],2,FALSE)*Paramètres!$M$5)</f>
        <v>0</v>
      </c>
      <c r="M158" s="42"/>
      <c r="N158" s="88">
        <f>IF(ISBLANK(M158),,VLOOKUP(M158,Classement_points[],2,FALSE)*Paramètres!$M$6)</f>
        <v>0</v>
      </c>
      <c r="O158" s="89">
        <f t="shared" si="9"/>
        <v>0</v>
      </c>
      <c r="P158" s="90">
        <f>COUNTA(Tableau7[[#This Row],[Points]],Tableau7[[#This Row],[Clt2]],Tableau7[[#This Row],[Clt4]],Tableau7[[#This Row],[Clt6]])</f>
        <v>0</v>
      </c>
    </row>
    <row r="159" spans="1:16" x14ac:dyDescent="0.35">
      <c r="A159" s="91">
        <f t="shared" si="8"/>
        <v>76</v>
      </c>
      <c r="B159" s="59" t="s">
        <v>3777</v>
      </c>
      <c r="C159" s="59" t="s">
        <v>3778</v>
      </c>
      <c r="D159" s="59" t="s">
        <v>3779</v>
      </c>
      <c r="E159" s="59" t="s">
        <v>2924</v>
      </c>
      <c r="F159" s="59" t="s">
        <v>2957</v>
      </c>
      <c r="G159" s="92" t="str">
        <f>IF(ISBLANK(Tableau7[[#This Row],[Points]]),"",RANK(Tableau7[[#This Row],[Points]],H:H))</f>
        <v/>
      </c>
      <c r="H159" s="37"/>
      <c r="I159" s="42"/>
      <c r="J159" s="88">
        <f>IF(ISBLANK(I159),,VLOOKUP(I159,Classement_points[],2,FALSE)*Paramètres!$M$4)</f>
        <v>0</v>
      </c>
      <c r="K159" s="41"/>
      <c r="L159" s="88">
        <f>IF(ISBLANK(K159),,VLOOKUP(K159,Classement_points[],2,FALSE)*Paramètres!$M$5)</f>
        <v>0</v>
      </c>
      <c r="M159" s="42"/>
      <c r="N159" s="88">
        <f>IF(ISBLANK(M159),,VLOOKUP(M159,Classement_points[],2,FALSE)*Paramètres!$M$6)</f>
        <v>0</v>
      </c>
      <c r="O159" s="89">
        <f t="shared" si="9"/>
        <v>0</v>
      </c>
      <c r="P159" s="90">
        <f>COUNTA(Tableau7[[#This Row],[Points]],Tableau7[[#This Row],[Clt2]],Tableau7[[#This Row],[Clt4]],Tableau7[[#This Row],[Clt6]])</f>
        <v>0</v>
      </c>
    </row>
    <row r="160" spans="1:16" x14ac:dyDescent="0.35">
      <c r="A160" s="91">
        <f t="shared" si="8"/>
        <v>76</v>
      </c>
      <c r="B160" s="37" t="s">
        <v>2894</v>
      </c>
      <c r="C160" s="37" t="s">
        <v>2895</v>
      </c>
      <c r="D160" s="37" t="s">
        <v>2896</v>
      </c>
      <c r="E160" s="52" t="s">
        <v>709</v>
      </c>
      <c r="F160" s="52" t="s">
        <v>648</v>
      </c>
      <c r="G160" s="92" t="str">
        <f>IF(ISBLANK(Tableau7[[#This Row],[Points]]),"",RANK(Tableau7[[#This Row],[Points]],H:H))</f>
        <v/>
      </c>
      <c r="H160" s="37"/>
      <c r="I160" s="42"/>
      <c r="J160" s="88">
        <f>IF(ISBLANK(I160),,VLOOKUP(I160,Classement_points[],2,FALSE)*Paramètres!$M$4)</f>
        <v>0</v>
      </c>
      <c r="K160" s="41"/>
      <c r="L160" s="88">
        <f>IF(ISBLANK(K160),,VLOOKUP(K160,Classement_points[],2,FALSE)*Paramètres!$M$5)</f>
        <v>0</v>
      </c>
      <c r="M160" s="42"/>
      <c r="N160" s="88">
        <f>IF(ISBLANK(M160),,VLOOKUP(M160,Classement_points[],2,FALSE)*Paramètres!$M$6)</f>
        <v>0</v>
      </c>
      <c r="O160" s="89">
        <f t="shared" si="9"/>
        <v>0</v>
      </c>
      <c r="P160" s="90">
        <f>COUNTA(Tableau7[[#This Row],[Points]],Tableau7[[#This Row],[Clt2]],Tableau7[[#This Row],[Clt4]],Tableau7[[#This Row],[Clt6]])</f>
        <v>0</v>
      </c>
    </row>
    <row r="161" spans="1:16" x14ac:dyDescent="0.35">
      <c r="A161" s="91">
        <f t="shared" si="8"/>
        <v>76</v>
      </c>
      <c r="B161" s="37" t="s">
        <v>5026</v>
      </c>
      <c r="C161" s="37" t="s">
        <v>1027</v>
      </c>
      <c r="D161" s="37" t="s">
        <v>20</v>
      </c>
      <c r="E161" s="37" t="s">
        <v>3960</v>
      </c>
      <c r="F161" s="52" t="s">
        <v>2956</v>
      </c>
      <c r="G161" s="92" t="str">
        <f>IF(ISBLANK(Tableau7[[#This Row],[Points]]),"",RANK(Tableau7[[#This Row],[Points]],H:H))</f>
        <v/>
      </c>
      <c r="H161" s="37"/>
      <c r="I161" s="42"/>
      <c r="J161" s="88">
        <f>IF(ISBLANK(I161),,VLOOKUP(I161,Classement_points[],2,FALSE)*Paramètres!$M$4)</f>
        <v>0</v>
      </c>
      <c r="K161" s="41"/>
      <c r="L161" s="88">
        <f>IF(ISBLANK(K161),,VLOOKUP(K161,Classement_points[],2,FALSE)*Paramètres!$M$5)</f>
        <v>0</v>
      </c>
      <c r="M161" s="42"/>
      <c r="N161" s="88">
        <f>IF(ISBLANK(M161),,VLOOKUP(M161,Classement_points[],2,FALSE)*Paramètres!$M$6)</f>
        <v>0</v>
      </c>
      <c r="O161" s="89">
        <f t="shared" si="9"/>
        <v>0</v>
      </c>
      <c r="P161" s="90">
        <f>COUNTA(Tableau7[[#This Row],[Points]],Tableau7[[#This Row],[Clt2]],Tableau7[[#This Row],[Clt4]],Tableau7[[#This Row],[Clt6]])</f>
        <v>0</v>
      </c>
    </row>
    <row r="162" spans="1:16" x14ac:dyDescent="0.35">
      <c r="A162" s="91">
        <f t="shared" si="8"/>
        <v>76</v>
      </c>
      <c r="B162" s="59" t="s">
        <v>3791</v>
      </c>
      <c r="C162" s="59" t="s">
        <v>425</v>
      </c>
      <c r="D162" s="59" t="s">
        <v>1050</v>
      </c>
      <c r="E162" s="59" t="s">
        <v>2943</v>
      </c>
      <c r="F162" s="59" t="s">
        <v>2957</v>
      </c>
      <c r="G162" s="92" t="str">
        <f>IF(ISBLANK(Tableau7[[#This Row],[Points]]),"",RANK(Tableau7[[#This Row],[Points]],H:H))</f>
        <v/>
      </c>
      <c r="H162" s="37"/>
      <c r="I162" s="42"/>
      <c r="J162" s="88">
        <f>IF(ISBLANK(I162),,VLOOKUP(I162,Classement_points[],2,FALSE)*Paramètres!$M$4)</f>
        <v>0</v>
      </c>
      <c r="K162" s="41"/>
      <c r="L162" s="88">
        <f>IF(ISBLANK(K162),,VLOOKUP(K162,Classement_points[],2,FALSE)*Paramètres!$M$5)</f>
        <v>0</v>
      </c>
      <c r="M162" s="42"/>
      <c r="N162" s="88">
        <f>IF(ISBLANK(M162),,VLOOKUP(M162,Classement_points[],2,FALSE)*Paramètres!$M$6)</f>
        <v>0</v>
      </c>
      <c r="O162" s="89">
        <f t="shared" si="9"/>
        <v>0</v>
      </c>
      <c r="P162" s="90">
        <f>COUNTA(Tableau7[[#This Row],[Points]],Tableau7[[#This Row],[Clt2]],Tableau7[[#This Row],[Clt4]],Tableau7[[#This Row],[Clt6]])</f>
        <v>0</v>
      </c>
    </row>
    <row r="163" spans="1:16" x14ac:dyDescent="0.35">
      <c r="A163" s="91">
        <f t="shared" si="8"/>
        <v>76</v>
      </c>
      <c r="B163" s="37" t="s">
        <v>2899</v>
      </c>
      <c r="C163" s="37" t="s">
        <v>2900</v>
      </c>
      <c r="D163" s="37" t="s">
        <v>2901</v>
      </c>
      <c r="E163" s="52" t="s">
        <v>685</v>
      </c>
      <c r="F163" s="52" t="s">
        <v>648</v>
      </c>
      <c r="G163" s="92" t="str">
        <f>IF(ISBLANK(Tableau7[[#This Row],[Points]]),"",RANK(Tableau7[[#This Row],[Points]],H:H))</f>
        <v/>
      </c>
      <c r="H163" s="37"/>
      <c r="I163" s="42"/>
      <c r="J163" s="88">
        <f>IF(ISBLANK(I163),,VLOOKUP(I163,Classement_points[],2,FALSE)*Paramètres!$M$4)</f>
        <v>0</v>
      </c>
      <c r="K163" s="41"/>
      <c r="L163" s="88">
        <f>IF(ISBLANK(K163),,VLOOKUP(K163,Classement_points[],2,FALSE)*Paramètres!$M$5)</f>
        <v>0</v>
      </c>
      <c r="M163" s="42"/>
      <c r="N163" s="88">
        <f>IF(ISBLANK(M163),,VLOOKUP(M163,Classement_points[],2,FALSE)*Paramètres!$M$6)</f>
        <v>0</v>
      </c>
      <c r="O163" s="89">
        <f t="shared" si="9"/>
        <v>0</v>
      </c>
      <c r="P163" s="90">
        <f>COUNTA(Tableau7[[#This Row],[Points]],Tableau7[[#This Row],[Clt2]],Tableau7[[#This Row],[Clt4]],Tableau7[[#This Row],[Clt6]])</f>
        <v>0</v>
      </c>
    </row>
    <row r="164" spans="1:16" x14ac:dyDescent="0.35">
      <c r="A164" s="91">
        <f t="shared" si="8"/>
        <v>76</v>
      </c>
      <c r="B164" s="37" t="s">
        <v>5030</v>
      </c>
      <c r="C164" s="37" t="s">
        <v>5031</v>
      </c>
      <c r="D164" s="37" t="s">
        <v>5032</v>
      </c>
      <c r="E164" s="37" t="s">
        <v>3953</v>
      </c>
      <c r="F164" s="52" t="s">
        <v>2956</v>
      </c>
      <c r="G164" s="92" t="str">
        <f>IF(ISBLANK(Tableau7[[#This Row],[Points]]),"",RANK(Tableau7[[#This Row],[Points]],H:H))</f>
        <v/>
      </c>
      <c r="H164" s="37"/>
      <c r="I164" s="42"/>
      <c r="J164" s="88">
        <f>IF(ISBLANK(I164),,VLOOKUP(I164,Classement_points[],2,FALSE)*Paramètres!$M$4)</f>
        <v>0</v>
      </c>
      <c r="K164" s="41"/>
      <c r="L164" s="88">
        <f>IF(ISBLANK(K164),,VLOOKUP(K164,Classement_points[],2,FALSE)*Paramètres!$M$5)</f>
        <v>0</v>
      </c>
      <c r="M164" s="42"/>
      <c r="N164" s="88">
        <f>IF(ISBLANK(M164),,VLOOKUP(M164,Classement_points[],2,FALSE)*Paramètres!$M$6)</f>
        <v>0</v>
      </c>
      <c r="O164" s="89">
        <f t="shared" si="9"/>
        <v>0</v>
      </c>
      <c r="P164" s="90">
        <f>COUNTA(Tableau7[[#This Row],[Points]],Tableau7[[#This Row],[Clt2]],Tableau7[[#This Row],[Clt4]],Tableau7[[#This Row],[Clt6]])</f>
        <v>0</v>
      </c>
    </row>
    <row r="165" spans="1:16" x14ac:dyDescent="0.35">
      <c r="A165" s="91">
        <f t="shared" si="8"/>
        <v>76</v>
      </c>
      <c r="B165" s="37" t="s">
        <v>2902</v>
      </c>
      <c r="C165" s="37" t="s">
        <v>2903</v>
      </c>
      <c r="D165" s="37" t="s">
        <v>1895</v>
      </c>
      <c r="E165" s="52" t="s">
        <v>710</v>
      </c>
      <c r="F165" s="52" t="s">
        <v>648</v>
      </c>
      <c r="G165" s="92" t="str">
        <f>IF(ISBLANK(Tableau7[[#This Row],[Points]]),"",RANK(Tableau7[[#This Row],[Points]],H:H))</f>
        <v/>
      </c>
      <c r="H165" s="37"/>
      <c r="I165" s="42"/>
      <c r="J165" s="88">
        <f>IF(ISBLANK(I165),,VLOOKUP(I165,Classement_points[],2,FALSE)*Paramètres!$M$4)</f>
        <v>0</v>
      </c>
      <c r="K165" s="41"/>
      <c r="L165" s="88">
        <f>IF(ISBLANK(K165),,VLOOKUP(K165,Classement_points[],2,FALSE)*Paramètres!$M$5)</f>
        <v>0</v>
      </c>
      <c r="M165" s="42"/>
      <c r="N165" s="88">
        <f>IF(ISBLANK(M165),,VLOOKUP(M165,Classement_points[],2,FALSE)*Paramètres!$M$6)</f>
        <v>0</v>
      </c>
      <c r="O165" s="89">
        <f t="shared" ref="O165:O196" si="10">H165+J165+L165+N165</f>
        <v>0</v>
      </c>
      <c r="P165" s="90">
        <f>COUNTA(Tableau7[[#This Row],[Points]],Tableau7[[#This Row],[Clt2]],Tableau7[[#This Row],[Clt4]],Tableau7[[#This Row],[Clt6]])</f>
        <v>0</v>
      </c>
    </row>
    <row r="166" spans="1:16" x14ac:dyDescent="0.35">
      <c r="A166" s="91">
        <f t="shared" si="8"/>
        <v>76</v>
      </c>
      <c r="B166" s="54" t="s">
        <v>1164</v>
      </c>
      <c r="C166" s="54" t="s">
        <v>54</v>
      </c>
      <c r="D166" s="54" t="s">
        <v>1165</v>
      </c>
      <c r="E166" s="54" t="s">
        <v>314</v>
      </c>
      <c r="F166" s="54" t="s">
        <v>714</v>
      </c>
      <c r="G166" s="92" t="str">
        <f>IF(ISBLANK(Tableau7[[#This Row],[Points]]),"",RANK(Tableau7[[#This Row],[Points]],H:H))</f>
        <v/>
      </c>
      <c r="H166" s="37"/>
      <c r="I166" s="42"/>
      <c r="J166" s="88">
        <f>IF(ISBLANK(I166),,VLOOKUP(I166,Classement_points[],2,FALSE)*Paramètres!$M$4)</f>
        <v>0</v>
      </c>
      <c r="K166" s="41"/>
      <c r="L166" s="88">
        <f>IF(ISBLANK(K166),,VLOOKUP(K166,Classement_points[],2,FALSE)*Paramètres!$M$5)</f>
        <v>0</v>
      </c>
      <c r="M166" s="42"/>
      <c r="N166" s="88">
        <f>IF(ISBLANK(M166),,VLOOKUP(M166,Classement_points[],2,FALSE)*Paramètres!$M$6)</f>
        <v>0</v>
      </c>
      <c r="O166" s="89">
        <f t="shared" si="10"/>
        <v>0</v>
      </c>
      <c r="P166" s="90">
        <f>COUNTA(Tableau7[[#This Row],[Points]],Tableau7[[#This Row],[Clt2]],Tableau7[[#This Row],[Clt4]],Tableau7[[#This Row],[Clt6]])</f>
        <v>0</v>
      </c>
    </row>
    <row r="167" spans="1:16" x14ac:dyDescent="0.35">
      <c r="A167" s="91">
        <f t="shared" si="8"/>
        <v>76</v>
      </c>
      <c r="B167" s="37" t="s">
        <v>5033</v>
      </c>
      <c r="C167" s="37" t="s">
        <v>1937</v>
      </c>
      <c r="D167" s="37" t="s">
        <v>5034</v>
      </c>
      <c r="E167" s="37" t="s">
        <v>3998</v>
      </c>
      <c r="F167" s="52" t="s">
        <v>2956</v>
      </c>
      <c r="G167" s="92" t="str">
        <f>IF(ISBLANK(Tableau7[[#This Row],[Points]]),"",RANK(Tableau7[[#This Row],[Points]],H:H))</f>
        <v/>
      </c>
      <c r="H167" s="37"/>
      <c r="I167" s="42"/>
      <c r="J167" s="88">
        <f>IF(ISBLANK(I167),,VLOOKUP(I167,Classement_points[],2,FALSE)*Paramètres!$M$4)</f>
        <v>0</v>
      </c>
      <c r="K167" s="41"/>
      <c r="L167" s="88">
        <f>IF(ISBLANK(K167),,VLOOKUP(K167,Classement_points[],2,FALSE)*Paramètres!$M$5)</f>
        <v>0</v>
      </c>
      <c r="M167" s="42"/>
      <c r="N167" s="88">
        <f>IF(ISBLANK(M167),,VLOOKUP(M167,Classement_points[],2,FALSE)*Paramètres!$M$6)</f>
        <v>0</v>
      </c>
      <c r="O167" s="89">
        <f t="shared" si="10"/>
        <v>0</v>
      </c>
      <c r="P167" s="90">
        <f>COUNTA(Tableau7[[#This Row],[Points]],Tableau7[[#This Row],[Clt2]],Tableau7[[#This Row],[Clt4]],Tableau7[[#This Row],[Clt6]])</f>
        <v>0</v>
      </c>
    </row>
    <row r="168" spans="1:16" x14ac:dyDescent="0.35">
      <c r="A168" s="91">
        <f t="shared" si="8"/>
        <v>76</v>
      </c>
      <c r="B168" s="59" t="s">
        <v>3774</v>
      </c>
      <c r="C168" s="59" t="s">
        <v>3009</v>
      </c>
      <c r="D168" s="59" t="s">
        <v>3388</v>
      </c>
      <c r="E168" s="59" t="s">
        <v>2926</v>
      </c>
      <c r="F168" s="59" t="s">
        <v>2957</v>
      </c>
      <c r="G168" s="92" t="str">
        <f>IF(ISBLANK(Tableau7[[#This Row],[Points]]),"",RANK(Tableau7[[#This Row],[Points]],H:H))</f>
        <v/>
      </c>
      <c r="H168" s="37"/>
      <c r="I168" s="42"/>
      <c r="J168" s="88">
        <f>IF(ISBLANK(I168),,VLOOKUP(I168,Classement_points[],2,FALSE)*Paramètres!$M$4)</f>
        <v>0</v>
      </c>
      <c r="K168" s="41"/>
      <c r="L168" s="88">
        <f>IF(ISBLANK(K168),,VLOOKUP(K168,Classement_points[],2,FALSE)*Paramètres!$M$5)</f>
        <v>0</v>
      </c>
      <c r="M168" s="42"/>
      <c r="N168" s="88">
        <f>IF(ISBLANK(M168),,VLOOKUP(M168,Classement_points[],2,FALSE)*Paramètres!$M$6)</f>
        <v>0</v>
      </c>
      <c r="O168" s="89">
        <f t="shared" si="10"/>
        <v>0</v>
      </c>
      <c r="P168" s="90">
        <f>COUNTA(Tableau7[[#This Row],[Points]],Tableau7[[#This Row],[Clt2]],Tableau7[[#This Row],[Clt4]],Tableau7[[#This Row],[Clt6]])</f>
        <v>0</v>
      </c>
    </row>
    <row r="169" spans="1:16" x14ac:dyDescent="0.35">
      <c r="A169" s="91">
        <f t="shared" si="8"/>
        <v>76</v>
      </c>
      <c r="B169" s="37" t="s">
        <v>5035</v>
      </c>
      <c r="C169" s="37" t="s">
        <v>2847</v>
      </c>
      <c r="D169" s="37" t="s">
        <v>5036</v>
      </c>
      <c r="E169" s="37" t="s">
        <v>4103</v>
      </c>
      <c r="F169" s="52" t="s">
        <v>2956</v>
      </c>
      <c r="G169" s="92" t="str">
        <f>IF(ISBLANK(Tableau7[[#This Row],[Points]]),"",RANK(Tableau7[[#This Row],[Points]],H:H))</f>
        <v/>
      </c>
      <c r="H169" s="37"/>
      <c r="I169" s="42"/>
      <c r="J169" s="88">
        <f>IF(ISBLANK(I169),,VLOOKUP(I169,Classement_points[],2,FALSE)*Paramètres!$M$4)</f>
        <v>0</v>
      </c>
      <c r="K169" s="41"/>
      <c r="L169" s="88">
        <f>IF(ISBLANK(K169),,VLOOKUP(K169,Classement_points[],2,FALSE)*Paramètres!$M$5)</f>
        <v>0</v>
      </c>
      <c r="M169" s="42"/>
      <c r="N169" s="88">
        <f>IF(ISBLANK(M169),,VLOOKUP(M169,Classement_points[],2,FALSE)*Paramètres!$M$6)</f>
        <v>0</v>
      </c>
      <c r="O169" s="89">
        <f t="shared" si="10"/>
        <v>0</v>
      </c>
      <c r="P169" s="90">
        <f>COUNTA(Tableau7[[#This Row],[Points]],Tableau7[[#This Row],[Clt2]],Tableau7[[#This Row],[Clt4]],Tableau7[[#This Row],[Clt6]])</f>
        <v>0</v>
      </c>
    </row>
  </sheetData>
  <sheetProtection sheet="1" objects="1" scenarios="1"/>
  <sortState xmlns:xlrd2="http://schemas.microsoft.com/office/spreadsheetml/2017/richdata2" ref="B5:P72">
    <sortCondition descending="1" ref="O4:O72"/>
  </sortState>
  <mergeCells count="18">
    <mergeCell ref="F1:F3"/>
    <mergeCell ref="B1:B3"/>
    <mergeCell ref="C1:D3"/>
    <mergeCell ref="E1:E3"/>
    <mergeCell ref="G1:H1"/>
    <mergeCell ref="I1:J1"/>
    <mergeCell ref="K1:L1"/>
    <mergeCell ref="M1:N1"/>
    <mergeCell ref="G3:H3"/>
    <mergeCell ref="O1:P1"/>
    <mergeCell ref="G2:H2"/>
    <mergeCell ref="I2:J2"/>
    <mergeCell ref="K2:L2"/>
    <mergeCell ref="M2:N2"/>
    <mergeCell ref="I3:J3"/>
    <mergeCell ref="K3:L3"/>
    <mergeCell ref="M3:N3"/>
    <mergeCell ref="O2:P3"/>
  </mergeCells>
  <dataValidations count="2">
    <dataValidation type="list" allowBlank="1" showInputMessage="1" sqref="B33:B62" xr:uid="{00000000-0002-0000-0700-000000000000}">
      <formula1>IF(B33&lt;&gt;"",OFFSET(F_licences,MATCH(B33&amp;"*",F_licences,0)-1,,COUNTIF(F_licences,B33&amp;"*"),1),F_licences)</formula1>
    </dataValidation>
    <dataValidation type="list" allowBlank="1" showInputMessage="1" showErrorMessage="1" sqref="E33:F62" xr:uid="{00000000-0002-0000-0700-000001000000}">
      <formula1>liste_clubs</formula1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&amp;C&amp;"Calibri"&amp;11&amp;K000000Page &amp;P_x000D_&amp;1#&amp;"Calibri"&amp;10&amp;K0078D7C1 - Interne</odd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48"/>
  <dimension ref="A1:P322"/>
  <sheetViews>
    <sheetView showGridLines="0" topLeftCell="A31" workbookViewId="0">
      <selection activeCell="E69" sqref="E69"/>
    </sheetView>
  </sheetViews>
  <sheetFormatPr baseColWidth="10" defaultColWidth="11" defaultRowHeight="14.5" x14ac:dyDescent="0.35"/>
  <cols>
    <col min="1" max="1" width="11.36328125" style="22" customWidth="1"/>
    <col min="2" max="2" width="21.6328125" style="22" bestFit="1" customWidth="1"/>
    <col min="3" max="3" width="23.81640625" style="22" bestFit="1" customWidth="1"/>
    <col min="4" max="4" width="20.453125" style="22" bestFit="1" customWidth="1"/>
    <col min="5" max="5" width="44.81640625" style="22" bestFit="1" customWidth="1"/>
    <col min="6" max="6" width="7.36328125" style="22" customWidth="1"/>
    <col min="7" max="7" width="5.08984375" style="22" customWidth="1"/>
    <col min="8" max="8" width="8.08984375" style="22" customWidth="1"/>
    <col min="9" max="9" width="6.08984375" style="22" customWidth="1"/>
    <col min="10" max="10" width="9.08984375" style="22" customWidth="1"/>
    <col min="11" max="11" width="6.08984375" style="22" customWidth="1"/>
    <col min="12" max="12" width="9.08984375" style="22" customWidth="1"/>
    <col min="13" max="13" width="6.08984375" style="22" customWidth="1"/>
    <col min="14" max="14" width="9.08984375" style="22" customWidth="1"/>
    <col min="15" max="15" width="11.36328125" style="22" customWidth="1"/>
    <col min="16" max="16" width="19" style="22" customWidth="1"/>
    <col min="17" max="16384" width="11" style="22"/>
  </cols>
  <sheetData>
    <row r="1" spans="1:16" ht="32.25" customHeight="1" x14ac:dyDescent="0.35">
      <c r="B1" s="126"/>
      <c r="C1" s="129" t="s">
        <v>158</v>
      </c>
      <c r="D1" s="129"/>
      <c r="E1" s="123"/>
      <c r="F1" s="123"/>
      <c r="G1" s="120">
        <f>IF(Paramètres!J3&lt;&gt;"",Paramètres!J3,"")</f>
        <v>45732</v>
      </c>
      <c r="H1" s="120"/>
      <c r="I1" s="120" t="str">
        <f>IF(Paramètres!J4&lt;&gt;"",Paramètres!J4,"")</f>
        <v>22 &amp; 23/03/2025</v>
      </c>
      <c r="J1" s="120"/>
      <c r="K1" s="120">
        <f>IF(Paramètres!J5&lt;&gt;"",Paramètres!J5,"")</f>
        <v>45795</v>
      </c>
      <c r="L1" s="120"/>
      <c r="M1" s="120">
        <f>IF(Paramètres!J6&lt;&gt;"",Paramètres!J6,"")</f>
        <v>45830</v>
      </c>
      <c r="N1" s="120"/>
      <c r="O1" s="119"/>
      <c r="P1" s="119"/>
    </row>
    <row r="2" spans="1:16" ht="32.25" customHeight="1" x14ac:dyDescent="0.35">
      <c r="B2" s="127"/>
      <c r="C2" s="130"/>
      <c r="D2" s="130"/>
      <c r="E2" s="124"/>
      <c r="F2" s="124"/>
      <c r="G2" s="114" t="str">
        <f>IF(Paramètres!K3&lt;&gt;"",Paramètres!K3,"")</f>
        <v>Class Triathlon</v>
      </c>
      <c r="H2" s="115"/>
      <c r="I2" s="114" t="str">
        <f>IF(Paramètres!K4&lt;&gt;"",Paramètres!K4,"")</f>
        <v>Duathlon</v>
      </c>
      <c r="J2" s="115"/>
      <c r="K2" s="114" t="str">
        <f>IF(Paramètres!K5&lt;&gt;"",Paramètres!K5,"")</f>
        <v>Triathlon</v>
      </c>
      <c r="L2" s="115"/>
      <c r="M2" s="114" t="str">
        <f>IF(Paramètres!K6&lt;&gt;"",Paramètres!K6,"")</f>
        <v>Aquathlon</v>
      </c>
      <c r="N2" s="115"/>
      <c r="O2" s="122" t="s">
        <v>0</v>
      </c>
      <c r="P2" s="122"/>
    </row>
    <row r="3" spans="1:16" ht="44.25" customHeight="1" x14ac:dyDescent="0.35">
      <c r="B3" s="128"/>
      <c r="C3" s="131"/>
      <c r="D3" s="131"/>
      <c r="E3" s="125"/>
      <c r="F3" s="125"/>
      <c r="G3" s="117" t="str">
        <f>IF(G1&lt;&gt;"",Paramètres!L3,"")</f>
        <v>Espace tri</v>
      </c>
      <c r="H3" s="118"/>
      <c r="I3" s="117" t="str">
        <f>IF(I1&lt;&gt;"",Paramètres!L4,"")</f>
        <v>Liffré (35)</v>
      </c>
      <c r="J3" s="118"/>
      <c r="K3" s="117" t="str">
        <f>IF(K1&lt;&gt;"",Paramètres!L5,"")</f>
        <v>Pontivy (56)</v>
      </c>
      <c r="L3" s="118"/>
      <c r="M3" s="117" t="str">
        <f>IF(M1&lt;&gt;"",Paramètres!L6,"")</f>
        <v>Vendôme (41)</v>
      </c>
      <c r="N3" s="118"/>
      <c r="O3" s="122"/>
      <c r="P3" s="122"/>
    </row>
    <row r="4" spans="1:16" ht="38.25" customHeight="1" thickBot="1" x14ac:dyDescent="0.4">
      <c r="A4" s="36" t="s">
        <v>5060</v>
      </c>
      <c r="B4" s="16" t="s">
        <v>154</v>
      </c>
      <c r="C4" s="16" t="s">
        <v>1</v>
      </c>
      <c r="D4" s="16" t="s">
        <v>45</v>
      </c>
      <c r="E4" s="16" t="s">
        <v>2</v>
      </c>
      <c r="F4" s="16" t="s">
        <v>725</v>
      </c>
      <c r="G4" s="17" t="s">
        <v>3</v>
      </c>
      <c r="H4" s="18" t="s">
        <v>4</v>
      </c>
      <c r="I4" s="17" t="s">
        <v>5061</v>
      </c>
      <c r="J4" s="19" t="s">
        <v>5062</v>
      </c>
      <c r="K4" s="20" t="s">
        <v>5063</v>
      </c>
      <c r="L4" s="19" t="s">
        <v>5064</v>
      </c>
      <c r="M4" s="17" t="s">
        <v>5065</v>
      </c>
      <c r="N4" s="19" t="s">
        <v>5066</v>
      </c>
      <c r="O4" s="21" t="s">
        <v>5</v>
      </c>
      <c r="P4" s="34" t="s">
        <v>208</v>
      </c>
    </row>
    <row r="5" spans="1:16" ht="17" customHeight="1" thickTop="1" x14ac:dyDescent="0.35">
      <c r="A5" s="91">
        <f t="shared" ref="A5:A68" si="0">RANK(O5,O:O)</f>
        <v>1</v>
      </c>
      <c r="B5" s="37" t="s">
        <v>2574</v>
      </c>
      <c r="C5" s="37" t="s">
        <v>1183</v>
      </c>
      <c r="D5" s="37" t="s">
        <v>416</v>
      </c>
      <c r="E5" s="52" t="s">
        <v>647</v>
      </c>
      <c r="F5" s="52" t="s">
        <v>648</v>
      </c>
      <c r="G5" s="92">
        <f>IF(ISBLANK(Tableau8[[#This Row],[Points]]),"",RANK(Tableau8[[#This Row],[Points]],H:H))</f>
        <v>3</v>
      </c>
      <c r="H5" s="37">
        <v>167</v>
      </c>
      <c r="I5" s="40">
        <v>7</v>
      </c>
      <c r="J5" s="88">
        <f>IF(ISBLANK(I5),,VLOOKUP(I5,Classement_points[],2,FALSE)*Paramètres!$M$4)</f>
        <v>66</v>
      </c>
      <c r="K5" s="41">
        <v>14</v>
      </c>
      <c r="L5" s="88">
        <f>IF(ISBLANK(K5),,VLOOKUP(K5,Classement_points[],2,FALSE)*Paramètres!$M$5)</f>
        <v>60</v>
      </c>
      <c r="M5" s="42">
        <v>2</v>
      </c>
      <c r="N5" s="88">
        <f>IF(ISBLANK(M5),,VLOOKUP(M5,Classement_points[],2,FALSE)*Paramètres!$M$6)</f>
        <v>120</v>
      </c>
      <c r="O5" s="89">
        <f t="shared" ref="O5:O68" si="1">H5+J5+L5+N5</f>
        <v>413</v>
      </c>
      <c r="P5" s="90">
        <f>COUNTA(Tableau8[[#This Row],[Points]],Tableau8[[#This Row],[Clt2]],Tableau8[[#This Row],[Clt4]],Tableau8[[#This Row],[Clt6]])</f>
        <v>4</v>
      </c>
    </row>
    <row r="6" spans="1:16" ht="17" customHeight="1" x14ac:dyDescent="0.35">
      <c r="A6" s="91">
        <f t="shared" si="0"/>
        <v>2</v>
      </c>
      <c r="B6" s="37" t="s">
        <v>3908</v>
      </c>
      <c r="C6" s="37" t="s">
        <v>62</v>
      </c>
      <c r="D6" s="37" t="s">
        <v>3716</v>
      </c>
      <c r="E6" s="37" t="s">
        <v>2926</v>
      </c>
      <c r="F6" s="37" t="s">
        <v>2957</v>
      </c>
      <c r="G6" s="92">
        <f>IF(ISBLANK(Tableau8[[#This Row],[Points]]),"",RANK(Tableau8[[#This Row],[Points]],H:H))</f>
        <v>12</v>
      </c>
      <c r="H6" s="37">
        <v>151</v>
      </c>
      <c r="I6" s="40">
        <v>2</v>
      </c>
      <c r="J6" s="88">
        <f>IF(ISBLANK(I6),,VLOOKUP(I6,Classement_points[],2,FALSE)*Paramètres!$M$4)</f>
        <v>120</v>
      </c>
      <c r="K6" s="41">
        <v>11</v>
      </c>
      <c r="L6" s="88">
        <f>IF(ISBLANK(K6),,VLOOKUP(K6,Classement_points[],2,FALSE)*Paramètres!$M$5)</f>
        <v>72</v>
      </c>
      <c r="M6" s="42">
        <v>6</v>
      </c>
      <c r="N6" s="88">
        <f>IF(ISBLANK(M6),,VLOOKUP(M6,Classement_points[],2,FALSE)*Paramètres!$M$6)</f>
        <v>69</v>
      </c>
      <c r="O6" s="89">
        <f t="shared" si="1"/>
        <v>412</v>
      </c>
      <c r="P6" s="90">
        <f>COUNTA(Tableau8[[#This Row],[Points]],Tableau8[[#This Row],[Clt2]],Tableau8[[#This Row],[Clt4]],Tableau8[[#This Row],[Clt6]])</f>
        <v>4</v>
      </c>
    </row>
    <row r="7" spans="1:16" ht="17" customHeight="1" x14ac:dyDescent="0.35">
      <c r="A7" s="91">
        <f t="shared" si="0"/>
        <v>3</v>
      </c>
      <c r="B7" s="37" t="s">
        <v>2659</v>
      </c>
      <c r="C7" s="37" t="s">
        <v>55</v>
      </c>
      <c r="D7" s="37" t="s">
        <v>2660</v>
      </c>
      <c r="E7" s="52" t="s">
        <v>647</v>
      </c>
      <c r="F7" s="52" t="s">
        <v>648</v>
      </c>
      <c r="G7" s="92">
        <f>IF(ISBLANK(Tableau8[[#This Row],[Points]]),"",RANK(Tableau8[[#This Row],[Points]],H:H))</f>
        <v>2</v>
      </c>
      <c r="H7" s="37">
        <v>169</v>
      </c>
      <c r="I7" s="40">
        <v>0</v>
      </c>
      <c r="J7" s="88">
        <f>IF(ISBLANK(I7),,VLOOKUP(I7,Classement_points[],2,FALSE)*Paramètres!$M$4)</f>
        <v>0</v>
      </c>
      <c r="K7" s="41">
        <v>2</v>
      </c>
      <c r="L7" s="88">
        <f>IF(ISBLANK(K7),,VLOOKUP(K7,Classement_points[],2,FALSE)*Paramètres!$M$5)</f>
        <v>160</v>
      </c>
      <c r="M7" s="42">
        <v>4</v>
      </c>
      <c r="N7" s="88">
        <f>IF(ISBLANK(M7),,VLOOKUP(M7,Classement_points[],2,FALSE)*Paramètres!$M$6)</f>
        <v>82.5</v>
      </c>
      <c r="O7" s="89">
        <f t="shared" si="1"/>
        <v>411.5</v>
      </c>
      <c r="P7" s="90">
        <f>COUNTA(Tableau8[[#This Row],[Points]],Tableau8[[#This Row],[Clt2]],Tableau8[[#This Row],[Clt4]],Tableau8[[#This Row],[Clt6]])</f>
        <v>4</v>
      </c>
    </row>
    <row r="8" spans="1:16" ht="17" customHeight="1" x14ac:dyDescent="0.35">
      <c r="A8" s="91">
        <f t="shared" si="0"/>
        <v>4</v>
      </c>
      <c r="B8" s="37" t="s">
        <v>2736</v>
      </c>
      <c r="C8" s="37" t="s">
        <v>132</v>
      </c>
      <c r="D8" s="37" t="s">
        <v>133</v>
      </c>
      <c r="E8" s="52" t="s">
        <v>647</v>
      </c>
      <c r="F8" s="52" t="s">
        <v>648</v>
      </c>
      <c r="G8" s="92">
        <f>IF(ISBLANK(Tableau8[[#This Row],[Points]]),"",RANK(Tableau8[[#This Row],[Points]],H:H))</f>
        <v>1</v>
      </c>
      <c r="H8" s="37">
        <v>170</v>
      </c>
      <c r="I8" s="40">
        <v>5</v>
      </c>
      <c r="J8" s="93">
        <f>IF(ISBLANK(I8),,VLOOKUP(I8,Classement_points[],2,FALSE)*Paramètres!$M$4)</f>
        <v>75</v>
      </c>
      <c r="K8" s="58"/>
      <c r="L8" s="93">
        <f>IF(ISBLANK(K8),,VLOOKUP(K8,Classement_points[],2,FALSE)*Paramètres!$M$5)</f>
        <v>0</v>
      </c>
      <c r="M8" s="57">
        <v>1</v>
      </c>
      <c r="N8" s="93">
        <f>IF(ISBLANK(M8),,VLOOKUP(M8,Classement_points[],2,FALSE)*Paramètres!$M$6)</f>
        <v>150</v>
      </c>
      <c r="O8" s="89">
        <f t="shared" si="1"/>
        <v>395</v>
      </c>
      <c r="P8" s="90">
        <f>COUNTA(Tableau8[[#This Row],[Points]],Tableau8[[#This Row],[Clt2]],Tableau8[[#This Row],[Clt4]],Tableau8[[#This Row],[Clt6]])</f>
        <v>3</v>
      </c>
    </row>
    <row r="9" spans="1:16" ht="18" customHeight="1" x14ac:dyDescent="0.35">
      <c r="A9" s="91">
        <f t="shared" si="0"/>
        <v>5</v>
      </c>
      <c r="B9" s="37" t="s">
        <v>4821</v>
      </c>
      <c r="C9" s="37" t="s">
        <v>1453</v>
      </c>
      <c r="D9" s="37" t="s">
        <v>1685</v>
      </c>
      <c r="E9" s="37" t="s">
        <v>4046</v>
      </c>
      <c r="F9" s="52" t="s">
        <v>2956</v>
      </c>
      <c r="G9" s="92">
        <f>IF(ISBLANK(Tableau8[[#This Row],[Points]]),"",RANK(Tableau8[[#This Row],[Points]],H:H))</f>
        <v>6</v>
      </c>
      <c r="H9" s="37">
        <v>163</v>
      </c>
      <c r="I9" s="40">
        <v>0</v>
      </c>
      <c r="J9" s="88">
        <f>IF(ISBLANK(I9),,VLOOKUP(I9,Classement_points[],2,FALSE)*Paramètres!$M$4)</f>
        <v>0</v>
      </c>
      <c r="K9" s="41">
        <v>5</v>
      </c>
      <c r="L9" s="88">
        <f>IF(ISBLANK(K9),,VLOOKUP(K9,Classement_points[],2,FALSE)*Paramètres!$M$5)</f>
        <v>100</v>
      </c>
      <c r="M9" s="42">
        <v>3</v>
      </c>
      <c r="N9" s="88">
        <f>IF(ISBLANK(M9),,VLOOKUP(M9,Classement_points[],2,FALSE)*Paramètres!$M$6)</f>
        <v>97.5</v>
      </c>
      <c r="O9" s="89">
        <f t="shared" si="1"/>
        <v>360.5</v>
      </c>
      <c r="P9" s="90">
        <f>COUNTA(Tableau8[[#This Row],[Points]],Tableau8[[#This Row],[Clt2]],Tableau8[[#This Row],[Clt4]],Tableau8[[#This Row],[Clt6]])</f>
        <v>4</v>
      </c>
    </row>
    <row r="10" spans="1:16" x14ac:dyDescent="0.35">
      <c r="A10" s="91">
        <f t="shared" si="0"/>
        <v>6</v>
      </c>
      <c r="B10" s="37" t="s">
        <v>2612</v>
      </c>
      <c r="C10" s="37" t="s">
        <v>630</v>
      </c>
      <c r="D10" s="37" t="s">
        <v>2360</v>
      </c>
      <c r="E10" s="52" t="s">
        <v>677</v>
      </c>
      <c r="F10" s="52" t="s">
        <v>648</v>
      </c>
      <c r="G10" s="92">
        <f>IF(ISBLANK(Tableau8[[#This Row],[Points]]),"",RANK(Tableau8[[#This Row],[Points]],H:H))</f>
        <v>3</v>
      </c>
      <c r="H10" s="37">
        <v>167</v>
      </c>
      <c r="I10" s="40"/>
      <c r="J10" s="88">
        <f>IF(ISBLANK(I10),,VLOOKUP(I10,Classement_points[],2,FALSE)*Paramètres!$M$4)</f>
        <v>0</v>
      </c>
      <c r="K10" s="41">
        <v>3</v>
      </c>
      <c r="L10" s="88">
        <f>IF(ISBLANK(K10),,VLOOKUP(K10,Classement_points[],2,FALSE)*Paramètres!$M$5)</f>
        <v>130</v>
      </c>
      <c r="M10" s="42">
        <v>9</v>
      </c>
      <c r="N10" s="88">
        <f>IF(ISBLANK(M10),,VLOOKUP(M10,Classement_points[],2,FALSE)*Paramètres!$M$6)</f>
        <v>60</v>
      </c>
      <c r="O10" s="89">
        <f t="shared" si="1"/>
        <v>357</v>
      </c>
      <c r="P10" s="90">
        <f>COUNTA(Tableau8[[#This Row],[Points]],Tableau8[[#This Row],[Clt2]],Tableau8[[#This Row],[Clt4]],Tableau8[[#This Row],[Clt6]])</f>
        <v>3</v>
      </c>
    </row>
    <row r="11" spans="1:16" x14ac:dyDescent="0.35">
      <c r="A11" s="91">
        <f t="shared" si="0"/>
        <v>7</v>
      </c>
      <c r="B11" s="37" t="s">
        <v>2631</v>
      </c>
      <c r="C11" s="37" t="s">
        <v>2632</v>
      </c>
      <c r="D11" s="37" t="s">
        <v>2155</v>
      </c>
      <c r="E11" s="52" t="s">
        <v>647</v>
      </c>
      <c r="F11" s="52" t="s">
        <v>648</v>
      </c>
      <c r="G11" s="92">
        <f>IF(ISBLANK(Tableau8[[#This Row],[Points]]),"",RANK(Tableau8[[#This Row],[Points]],H:H))</f>
        <v>5</v>
      </c>
      <c r="H11" s="37">
        <v>165</v>
      </c>
      <c r="I11" s="40">
        <v>13</v>
      </c>
      <c r="J11" s="88">
        <f>IF(ISBLANK(I11),,VLOOKUP(I11,Classement_points[],2,FALSE)*Paramètres!$M$4)</f>
        <v>48</v>
      </c>
      <c r="K11" s="41">
        <v>12</v>
      </c>
      <c r="L11" s="88">
        <f>IF(ISBLANK(K11),,VLOOKUP(K11,Classement_points[],2,FALSE)*Paramètres!$M$5)</f>
        <v>68</v>
      </c>
      <c r="M11" s="42">
        <v>5</v>
      </c>
      <c r="N11" s="88">
        <f>IF(ISBLANK(M11),,VLOOKUP(M11,Classement_points[],2,FALSE)*Paramètres!$M$6)</f>
        <v>75</v>
      </c>
      <c r="O11" s="89">
        <f t="shared" si="1"/>
        <v>356</v>
      </c>
      <c r="P11" s="90">
        <f>COUNTA(Tableau8[[#This Row],[Points]],Tableau8[[#This Row],[Clt2]],Tableau8[[#This Row],[Clt4]],Tableau8[[#This Row],[Clt6]])</f>
        <v>4</v>
      </c>
    </row>
    <row r="12" spans="1:16" x14ac:dyDescent="0.35">
      <c r="A12" s="91">
        <f t="shared" si="0"/>
        <v>8</v>
      </c>
      <c r="B12" s="37" t="s">
        <v>3929</v>
      </c>
      <c r="C12" s="37" t="s">
        <v>3394</v>
      </c>
      <c r="D12" s="37" t="s">
        <v>3930</v>
      </c>
      <c r="E12" s="37" t="s">
        <v>2937</v>
      </c>
      <c r="F12" s="37" t="s">
        <v>2957</v>
      </c>
      <c r="G12" s="92">
        <f>IF(ISBLANK(Tableau8[[#This Row],[Points]]),"",RANK(Tableau8[[#This Row],[Points]],H:H))</f>
        <v>16</v>
      </c>
      <c r="H12" s="37">
        <v>149</v>
      </c>
      <c r="I12" s="40">
        <v>9</v>
      </c>
      <c r="J12" s="88">
        <f>IF(ISBLANK(I12),,VLOOKUP(I12,Classement_points[],2,FALSE)*Paramètres!$M$4)</f>
        <v>60</v>
      </c>
      <c r="K12" s="41">
        <v>9</v>
      </c>
      <c r="L12" s="88">
        <f>IF(ISBLANK(K12),,VLOOKUP(K12,Classement_points[],2,FALSE)*Paramètres!$M$5)</f>
        <v>80</v>
      </c>
      <c r="M12" s="42">
        <v>8</v>
      </c>
      <c r="N12" s="88">
        <f>IF(ISBLANK(M12),,VLOOKUP(M12,Classement_points[],2,FALSE)*Paramètres!$M$6)</f>
        <v>63</v>
      </c>
      <c r="O12" s="89">
        <f t="shared" si="1"/>
        <v>352</v>
      </c>
      <c r="P12" s="90">
        <f>COUNTA(Tableau8[[#This Row],[Points]],Tableau8[[#This Row],[Clt2]],Tableau8[[#This Row],[Clt4]],Tableau8[[#This Row],[Clt6]])</f>
        <v>4</v>
      </c>
    </row>
    <row r="13" spans="1:16" x14ac:dyDescent="0.35">
      <c r="A13" s="91">
        <f t="shared" si="0"/>
        <v>9</v>
      </c>
      <c r="B13" s="37" t="s">
        <v>4894</v>
      </c>
      <c r="C13" s="37" t="s">
        <v>2505</v>
      </c>
      <c r="D13" s="37" t="s">
        <v>2410</v>
      </c>
      <c r="E13" s="37" t="s">
        <v>4046</v>
      </c>
      <c r="F13" s="52" t="s">
        <v>2956</v>
      </c>
      <c r="G13" s="92" t="str">
        <f>IF(ISBLANK(Tableau8[[#This Row],[Points]]),"",RANK(Tableau8[[#This Row],[Points]],H:H))</f>
        <v/>
      </c>
      <c r="H13" s="37"/>
      <c r="I13" s="40">
        <v>1</v>
      </c>
      <c r="J13" s="88">
        <f>IF(ISBLANK(I13),,VLOOKUP(I13,Classement_points[],2,FALSE)*Paramètres!$M$4)</f>
        <v>150</v>
      </c>
      <c r="K13" s="41">
        <v>1</v>
      </c>
      <c r="L13" s="88">
        <f>IF(ISBLANK(K13),,VLOOKUP(K13,Classement_points[],2,FALSE)*Paramètres!$M$5)</f>
        <v>200</v>
      </c>
      <c r="M13" s="42"/>
      <c r="N13" s="88">
        <f>IF(ISBLANK(M13),,VLOOKUP(M13,Classement_points[],2,FALSE)*Paramètres!$M$6)</f>
        <v>0</v>
      </c>
      <c r="O13" s="89">
        <f t="shared" si="1"/>
        <v>350</v>
      </c>
      <c r="P13" s="90">
        <f>COUNTA(Tableau8[[#This Row],[Points]],Tableau8[[#This Row],[Clt2]],Tableau8[[#This Row],[Clt4]],Tableau8[[#This Row],[Clt6]])</f>
        <v>2</v>
      </c>
    </row>
    <row r="14" spans="1:16" x14ac:dyDescent="0.35">
      <c r="A14" s="91">
        <f t="shared" si="0"/>
        <v>10</v>
      </c>
      <c r="B14" s="37" t="s">
        <v>4869</v>
      </c>
      <c r="C14" s="37" t="s">
        <v>493</v>
      </c>
      <c r="D14" s="37" t="s">
        <v>4211</v>
      </c>
      <c r="E14" s="37" t="s">
        <v>3992</v>
      </c>
      <c r="F14" s="52" t="s">
        <v>2956</v>
      </c>
      <c r="G14" s="92">
        <f>IF(ISBLANK(Tableau8[[#This Row],[Points]]),"",RANK(Tableau8[[#This Row],[Points]],H:H))</f>
        <v>9</v>
      </c>
      <c r="H14" s="37">
        <v>157</v>
      </c>
      <c r="I14" s="40">
        <v>34</v>
      </c>
      <c r="J14" s="88">
        <f>IF(ISBLANK(I14),,VLOOKUP(I14,Classement_points[],2,FALSE)*Paramètres!$M$4)</f>
        <v>15</v>
      </c>
      <c r="K14" s="41">
        <v>6</v>
      </c>
      <c r="L14" s="88">
        <f>IF(ISBLANK(K14),,VLOOKUP(K14,Classement_points[],2,FALSE)*Paramètres!$M$5)</f>
        <v>92</v>
      </c>
      <c r="M14" s="42">
        <v>7</v>
      </c>
      <c r="N14" s="88">
        <f>IF(ISBLANK(M14),,VLOOKUP(M14,Classement_points[],2,FALSE)*Paramètres!$M$6)</f>
        <v>66</v>
      </c>
      <c r="O14" s="89">
        <f t="shared" si="1"/>
        <v>330</v>
      </c>
      <c r="P14" s="90">
        <f>COUNTA(Tableau8[[#This Row],[Points]],Tableau8[[#This Row],[Clt2]],Tableau8[[#This Row],[Clt4]],Tableau8[[#This Row],[Clt6]])</f>
        <v>4</v>
      </c>
    </row>
    <row r="15" spans="1:16" x14ac:dyDescent="0.35">
      <c r="A15" s="91">
        <f t="shared" si="0"/>
        <v>11</v>
      </c>
      <c r="B15" s="37" t="s">
        <v>2661</v>
      </c>
      <c r="C15" s="37" t="s">
        <v>254</v>
      </c>
      <c r="D15" s="37" t="s">
        <v>2662</v>
      </c>
      <c r="E15" s="52" t="s">
        <v>647</v>
      </c>
      <c r="F15" s="52" t="s">
        <v>648</v>
      </c>
      <c r="G15" s="92">
        <f>IF(ISBLANK(Tableau8[[#This Row],[Points]]),"",RANK(Tableau8[[#This Row],[Points]],H:H))</f>
        <v>8</v>
      </c>
      <c r="H15" s="37">
        <v>158</v>
      </c>
      <c r="I15" s="40">
        <v>20</v>
      </c>
      <c r="J15" s="88">
        <f>IF(ISBLANK(I15),,VLOOKUP(I15,Classement_points[],2,FALSE)*Paramètres!$M$4)</f>
        <v>36</v>
      </c>
      <c r="K15" s="41">
        <v>10</v>
      </c>
      <c r="L15" s="88">
        <f>IF(ISBLANK(K15),,VLOOKUP(K15,Classement_points[],2,FALSE)*Paramètres!$M$5)</f>
        <v>76</v>
      </c>
      <c r="M15" s="42">
        <v>16</v>
      </c>
      <c r="N15" s="88">
        <f>IF(ISBLANK(M15),,VLOOKUP(M15,Classement_points[],2,FALSE)*Paramètres!$M$6)</f>
        <v>42</v>
      </c>
      <c r="O15" s="89">
        <f t="shared" si="1"/>
        <v>312</v>
      </c>
      <c r="P15" s="90">
        <f>COUNTA(Tableau8[[#This Row],[Points]],Tableau8[[#This Row],[Clt2]],Tableau8[[#This Row],[Clt4]],Tableau8[[#This Row],[Clt6]])</f>
        <v>4</v>
      </c>
    </row>
    <row r="16" spans="1:16" x14ac:dyDescent="0.35">
      <c r="A16" s="91">
        <f t="shared" si="0"/>
        <v>12</v>
      </c>
      <c r="B16" s="37" t="s">
        <v>4929</v>
      </c>
      <c r="C16" s="37" t="s">
        <v>4930</v>
      </c>
      <c r="D16" s="37" t="s">
        <v>4931</v>
      </c>
      <c r="E16" s="37" t="s">
        <v>3989</v>
      </c>
      <c r="F16" s="52" t="s">
        <v>2956</v>
      </c>
      <c r="G16" s="92">
        <f>IF(ISBLANK(Tableau8[[#This Row],[Points]]),"",RANK(Tableau8[[#This Row],[Points]],H:H))</f>
        <v>16</v>
      </c>
      <c r="H16" s="37">
        <v>149</v>
      </c>
      <c r="I16" s="40">
        <v>14</v>
      </c>
      <c r="J16" s="88">
        <f>IF(ISBLANK(I16),,VLOOKUP(I16,Classement_points[],2,FALSE)*Paramètres!$M$4)</f>
        <v>45</v>
      </c>
      <c r="K16" s="41">
        <v>17</v>
      </c>
      <c r="L16" s="88">
        <f>IF(ISBLANK(K16),,VLOOKUP(K16,Classement_points[],2,FALSE)*Paramètres!$M$5)</f>
        <v>54</v>
      </c>
      <c r="M16" s="42">
        <v>11</v>
      </c>
      <c r="N16" s="88">
        <f>IF(ISBLANK(M16),,VLOOKUP(M16,Classement_points[],2,FALSE)*Paramètres!$M$6)</f>
        <v>54</v>
      </c>
      <c r="O16" s="89">
        <f t="shared" si="1"/>
        <v>302</v>
      </c>
      <c r="P16" s="90">
        <f>COUNTA(Tableau8[[#This Row],[Points]],Tableau8[[#This Row],[Clt2]],Tableau8[[#This Row],[Clt4]],Tableau8[[#This Row],[Clt6]])</f>
        <v>4</v>
      </c>
    </row>
    <row r="17" spans="1:16" x14ac:dyDescent="0.35">
      <c r="A17" s="91">
        <f t="shared" si="0"/>
        <v>13</v>
      </c>
      <c r="B17" s="37" t="s">
        <v>3843</v>
      </c>
      <c r="C17" s="37" t="s">
        <v>67</v>
      </c>
      <c r="D17" s="37" t="s">
        <v>3844</v>
      </c>
      <c r="E17" s="37" t="s">
        <v>2926</v>
      </c>
      <c r="F17" s="37" t="s">
        <v>2957</v>
      </c>
      <c r="G17" s="92">
        <f>IF(ISBLANK(Tableau8[[#This Row],[Points]]),"",RANK(Tableau8[[#This Row],[Points]],H:H))</f>
        <v>25</v>
      </c>
      <c r="H17" s="37">
        <v>144</v>
      </c>
      <c r="I17" s="40">
        <v>42</v>
      </c>
      <c r="J17" s="88">
        <f>IF(ISBLANK(I17),,VLOOKUP(I17,Classement_points[],2,FALSE)*Paramètres!$M$4)</f>
        <v>15</v>
      </c>
      <c r="K17" s="41">
        <v>8</v>
      </c>
      <c r="L17" s="88">
        <f>IF(ISBLANK(K17),,VLOOKUP(K17,Classement_points[],2,FALSE)*Paramètres!$M$5)</f>
        <v>84</v>
      </c>
      <c r="M17" s="42">
        <v>14</v>
      </c>
      <c r="N17" s="88">
        <f>IF(ISBLANK(M17),,VLOOKUP(M17,Classement_points[],2,FALSE)*Paramètres!$M$6)</f>
        <v>45</v>
      </c>
      <c r="O17" s="89">
        <f t="shared" si="1"/>
        <v>288</v>
      </c>
      <c r="P17" s="90">
        <f>COUNTA(Tableau8[[#This Row],[Points]],Tableau8[[#This Row],[Clt2]],Tableau8[[#This Row],[Clt4]],Tableau8[[#This Row],[Clt6]])</f>
        <v>4</v>
      </c>
    </row>
    <row r="18" spans="1:16" x14ac:dyDescent="0.35">
      <c r="A18" s="91">
        <f t="shared" si="0"/>
        <v>14</v>
      </c>
      <c r="B18" s="37" t="s">
        <v>3837</v>
      </c>
      <c r="C18" s="37" t="s">
        <v>51</v>
      </c>
      <c r="D18" s="37" t="s">
        <v>3838</v>
      </c>
      <c r="E18" s="37" t="s">
        <v>2912</v>
      </c>
      <c r="F18" s="37" t="s">
        <v>2957</v>
      </c>
      <c r="G18" s="92">
        <f>IF(ISBLANK(Tableau8[[#This Row],[Points]]),"",RANK(Tableau8[[#This Row],[Points]],H:H))</f>
        <v>31</v>
      </c>
      <c r="H18" s="37">
        <v>137</v>
      </c>
      <c r="I18" s="40">
        <v>3</v>
      </c>
      <c r="J18" s="88">
        <f>IF(ISBLANK(I18),,VLOOKUP(I18,Classement_points[],2,FALSE)*Paramètres!$M$4)</f>
        <v>97.5</v>
      </c>
      <c r="K18" s="41">
        <v>19</v>
      </c>
      <c r="L18" s="88">
        <f>IF(ISBLANK(K18),,VLOOKUP(K18,Classement_points[],2,FALSE)*Paramètres!$M$5)</f>
        <v>50</v>
      </c>
      <c r="M18" s="42"/>
      <c r="N18" s="88">
        <f>IF(ISBLANK(M18),,VLOOKUP(M18,Classement_points[],2,FALSE)*Paramètres!$M$6)</f>
        <v>0</v>
      </c>
      <c r="O18" s="89">
        <f t="shared" si="1"/>
        <v>284.5</v>
      </c>
      <c r="P18" s="90">
        <f>COUNTA(Tableau8[[#This Row],[Points]],Tableau8[[#This Row],[Clt2]],Tableau8[[#This Row],[Clt4]],Tableau8[[#This Row],[Clt6]])</f>
        <v>3</v>
      </c>
    </row>
    <row r="19" spans="1:16" x14ac:dyDescent="0.35">
      <c r="A19" s="91">
        <f t="shared" si="0"/>
        <v>15</v>
      </c>
      <c r="B19" s="37" t="s">
        <v>4909</v>
      </c>
      <c r="C19" s="37" t="s">
        <v>1663</v>
      </c>
      <c r="D19" s="37" t="s">
        <v>4910</v>
      </c>
      <c r="E19" s="37" t="s">
        <v>3998</v>
      </c>
      <c r="F19" s="52" t="s">
        <v>2956</v>
      </c>
      <c r="G19" s="92">
        <f>IF(ISBLANK(Tableau8[[#This Row],[Points]]),"",RANK(Tableau8[[#This Row],[Points]],H:H))</f>
        <v>15</v>
      </c>
      <c r="H19" s="37">
        <v>150</v>
      </c>
      <c r="I19" s="40">
        <v>27</v>
      </c>
      <c r="J19" s="88">
        <f>IF(ISBLANK(I19),,VLOOKUP(I19,Classement_points[],2,FALSE)*Paramètres!$M$4)</f>
        <v>25.5</v>
      </c>
      <c r="K19" s="41">
        <v>15</v>
      </c>
      <c r="L19" s="88">
        <f>IF(ISBLANK(K19),,VLOOKUP(K19,Classement_points[],2,FALSE)*Paramètres!$M$5)</f>
        <v>58</v>
      </c>
      <c r="M19" s="42">
        <v>20</v>
      </c>
      <c r="N19" s="88">
        <f>IF(ISBLANK(M19),,VLOOKUP(M19,Classement_points[],2,FALSE)*Paramètres!$M$6)</f>
        <v>36</v>
      </c>
      <c r="O19" s="89">
        <f t="shared" si="1"/>
        <v>269.5</v>
      </c>
      <c r="P19" s="90">
        <f>COUNTA(Tableau8[[#This Row],[Points]],Tableau8[[#This Row],[Clt2]],Tableau8[[#This Row],[Clt4]],Tableau8[[#This Row],[Clt6]])</f>
        <v>4</v>
      </c>
    </row>
    <row r="20" spans="1:16" x14ac:dyDescent="0.35">
      <c r="A20" s="91">
        <f t="shared" si="0"/>
        <v>16</v>
      </c>
      <c r="B20" s="37" t="s">
        <v>3921</v>
      </c>
      <c r="C20" s="37" t="s">
        <v>105</v>
      </c>
      <c r="D20" s="37" t="s">
        <v>3649</v>
      </c>
      <c r="E20" s="37" t="s">
        <v>2921</v>
      </c>
      <c r="F20" s="37" t="s">
        <v>2957</v>
      </c>
      <c r="G20" s="92">
        <f>IF(ISBLANK(Tableau8[[#This Row],[Points]]),"",RANK(Tableau8[[#This Row],[Points]],H:H))</f>
        <v>28</v>
      </c>
      <c r="H20" s="37">
        <v>140</v>
      </c>
      <c r="I20" s="40">
        <v>31</v>
      </c>
      <c r="J20" s="88">
        <f>IF(ISBLANK(I20),,VLOOKUP(I20,Classement_points[],2,FALSE)*Paramètres!$M$4)</f>
        <v>19.5</v>
      </c>
      <c r="K20" s="41">
        <v>13</v>
      </c>
      <c r="L20" s="88">
        <f>IF(ISBLANK(K20),,VLOOKUP(K20,Classement_points[],2,FALSE)*Paramètres!$M$5)</f>
        <v>64</v>
      </c>
      <c r="M20" s="42">
        <v>15</v>
      </c>
      <c r="N20" s="88">
        <f>IF(ISBLANK(M20),,VLOOKUP(M20,Classement_points[],2,FALSE)*Paramètres!$M$6)</f>
        <v>43.5</v>
      </c>
      <c r="O20" s="89">
        <f t="shared" si="1"/>
        <v>267</v>
      </c>
      <c r="P20" s="90">
        <f>COUNTA(Tableau8[[#This Row],[Points]],Tableau8[[#This Row],[Clt2]],Tableau8[[#This Row],[Clt4]],Tableau8[[#This Row],[Clt6]])</f>
        <v>4</v>
      </c>
    </row>
    <row r="21" spans="1:16" x14ac:dyDescent="0.35">
      <c r="A21" s="91">
        <f t="shared" si="0"/>
        <v>17</v>
      </c>
      <c r="B21" s="37" t="s">
        <v>3861</v>
      </c>
      <c r="C21" s="37" t="s">
        <v>73</v>
      </c>
      <c r="D21" s="37" t="s">
        <v>3862</v>
      </c>
      <c r="E21" s="37" t="s">
        <v>2948</v>
      </c>
      <c r="F21" s="37" t="s">
        <v>2957</v>
      </c>
      <c r="G21" s="92">
        <f>IF(ISBLANK(Tableau8[[#This Row],[Points]]),"",RANK(Tableau8[[#This Row],[Points]],H:H))</f>
        <v>12</v>
      </c>
      <c r="H21" s="37">
        <v>151</v>
      </c>
      <c r="I21" s="40">
        <v>11</v>
      </c>
      <c r="J21" s="88">
        <f>IF(ISBLANK(I21),,VLOOKUP(I21,Classement_points[],2,FALSE)*Paramètres!$M$4)</f>
        <v>54</v>
      </c>
      <c r="K21" s="41">
        <v>45</v>
      </c>
      <c r="L21" s="88">
        <f>IF(ISBLANK(K21),,VLOOKUP(K21,Classement_points[],2,FALSE)*Paramètres!$M$5)</f>
        <v>20</v>
      </c>
      <c r="M21" s="42">
        <v>19</v>
      </c>
      <c r="N21" s="88">
        <f>IF(ISBLANK(M21),,VLOOKUP(M21,Classement_points[],2,FALSE)*Paramètres!$M$6)</f>
        <v>37.5</v>
      </c>
      <c r="O21" s="89">
        <f t="shared" si="1"/>
        <v>262.5</v>
      </c>
      <c r="P21" s="90">
        <f>COUNTA(Tableau8[[#This Row],[Points]],Tableau8[[#This Row],[Clt2]],Tableau8[[#This Row],[Clt4]],Tableau8[[#This Row],[Clt6]])</f>
        <v>4</v>
      </c>
    </row>
    <row r="22" spans="1:16" x14ac:dyDescent="0.35">
      <c r="A22" s="91">
        <f t="shared" si="0"/>
        <v>18</v>
      </c>
      <c r="B22" s="37" t="s">
        <v>2648</v>
      </c>
      <c r="C22" s="37" t="s">
        <v>47</v>
      </c>
      <c r="D22" s="37" t="s">
        <v>2649</v>
      </c>
      <c r="E22" s="52" t="s">
        <v>647</v>
      </c>
      <c r="F22" s="52" t="s">
        <v>648</v>
      </c>
      <c r="G22" s="92">
        <f>IF(ISBLANK(Tableau8[[#This Row],[Points]]),"",RANK(Tableau8[[#This Row],[Points]],H:H))</f>
        <v>19</v>
      </c>
      <c r="H22" s="37">
        <v>147</v>
      </c>
      <c r="I22" s="40">
        <v>22</v>
      </c>
      <c r="J22" s="88">
        <f>IF(ISBLANK(I22),,VLOOKUP(I22,Classement_points[],2,FALSE)*Paramètres!$M$4)</f>
        <v>33</v>
      </c>
      <c r="K22" s="41">
        <v>21</v>
      </c>
      <c r="L22" s="88">
        <f>IF(ISBLANK(K22),,VLOOKUP(K22,Classement_points[],2,FALSE)*Paramètres!$M$5)</f>
        <v>46</v>
      </c>
      <c r="M22" s="42">
        <v>21</v>
      </c>
      <c r="N22" s="88">
        <f>IF(ISBLANK(M22),,VLOOKUP(M22,Classement_points[],2,FALSE)*Paramètres!$M$6)</f>
        <v>34.5</v>
      </c>
      <c r="O22" s="89">
        <f t="shared" si="1"/>
        <v>260.5</v>
      </c>
      <c r="P22" s="90">
        <f>COUNTA(Tableau8[[#This Row],[Points]],Tableau8[[#This Row],[Clt2]],Tableau8[[#This Row],[Clt4]],Tableau8[[#This Row],[Clt6]])</f>
        <v>4</v>
      </c>
    </row>
    <row r="23" spans="1:16" x14ac:dyDescent="0.35">
      <c r="A23" s="91">
        <f t="shared" si="0"/>
        <v>19</v>
      </c>
      <c r="B23" s="37" t="s">
        <v>4888</v>
      </c>
      <c r="C23" s="37" t="s">
        <v>105</v>
      </c>
      <c r="D23" s="37" t="s">
        <v>4889</v>
      </c>
      <c r="E23" s="37" t="s">
        <v>4482</v>
      </c>
      <c r="F23" s="52" t="s">
        <v>2956</v>
      </c>
      <c r="G23" s="92">
        <f>IF(ISBLANK(Tableau8[[#This Row],[Points]]),"",RANK(Tableau8[[#This Row],[Points]],H:H))</f>
        <v>81</v>
      </c>
      <c r="H23" s="37">
        <v>87</v>
      </c>
      <c r="I23" s="40">
        <v>4</v>
      </c>
      <c r="J23" s="88">
        <f>IF(ISBLANK(I23),,VLOOKUP(I23,Classement_points[],2,FALSE)*Paramètres!$M$4)</f>
        <v>82.5</v>
      </c>
      <c r="K23" s="41">
        <v>7</v>
      </c>
      <c r="L23" s="88">
        <f>IF(ISBLANK(K23),,VLOOKUP(K23,Classement_points[],2,FALSE)*Paramètres!$M$5)</f>
        <v>88</v>
      </c>
      <c r="M23" s="42"/>
      <c r="N23" s="88">
        <f>IF(ISBLANK(M23),,VLOOKUP(M23,Classement_points[],2,FALSE)*Paramètres!$M$6)</f>
        <v>0</v>
      </c>
      <c r="O23" s="89">
        <f t="shared" si="1"/>
        <v>257.5</v>
      </c>
      <c r="P23" s="90">
        <f>COUNTA(Tableau8[[#This Row],[Points]],Tableau8[[#This Row],[Clt2]],Tableau8[[#This Row],[Clt4]],Tableau8[[#This Row],[Clt6]])</f>
        <v>3</v>
      </c>
    </row>
    <row r="24" spans="1:16" x14ac:dyDescent="0.35">
      <c r="A24" s="91">
        <f t="shared" si="0"/>
        <v>20</v>
      </c>
      <c r="B24" s="37" t="s">
        <v>4856</v>
      </c>
      <c r="C24" s="37" t="s">
        <v>166</v>
      </c>
      <c r="D24" s="37" t="s">
        <v>4320</v>
      </c>
      <c r="E24" s="37" t="s">
        <v>3992</v>
      </c>
      <c r="F24" s="52" t="s">
        <v>2956</v>
      </c>
      <c r="G24" s="92">
        <f>IF(ISBLANK(Tableau8[[#This Row],[Points]]),"",RANK(Tableau8[[#This Row],[Points]],H:H))</f>
        <v>27</v>
      </c>
      <c r="H24" s="37">
        <v>141</v>
      </c>
      <c r="I24" s="40">
        <v>10</v>
      </c>
      <c r="J24" s="88">
        <f>IF(ISBLANK(I24),,VLOOKUP(I24,Classement_points[],2,FALSE)*Paramètres!$M$4)</f>
        <v>57</v>
      </c>
      <c r="K24" s="41">
        <v>18</v>
      </c>
      <c r="L24" s="88">
        <f>IF(ISBLANK(K24),,VLOOKUP(K24,Classement_points[],2,FALSE)*Paramètres!$M$5)</f>
        <v>52</v>
      </c>
      <c r="M24" s="42"/>
      <c r="N24" s="88">
        <f>IF(ISBLANK(M24),,VLOOKUP(M24,Classement_points[],2,FALSE)*Paramètres!$M$6)</f>
        <v>0</v>
      </c>
      <c r="O24" s="89">
        <f t="shared" si="1"/>
        <v>250</v>
      </c>
      <c r="P24" s="90">
        <f>COUNTA(Tableau8[[#This Row],[Points]],Tableau8[[#This Row],[Clt2]],Tableau8[[#This Row],[Clt4]],Tableau8[[#This Row],[Clt6]])</f>
        <v>3</v>
      </c>
    </row>
    <row r="25" spans="1:16" x14ac:dyDescent="0.35">
      <c r="A25" s="91">
        <f t="shared" si="0"/>
        <v>21</v>
      </c>
      <c r="B25" s="54" t="s">
        <v>1209</v>
      </c>
      <c r="C25" s="54" t="s">
        <v>69</v>
      </c>
      <c r="D25" s="54" t="s">
        <v>50</v>
      </c>
      <c r="E25" s="54" t="s">
        <v>14</v>
      </c>
      <c r="F25" s="54" t="s">
        <v>714</v>
      </c>
      <c r="G25" s="92">
        <f>IF(ISBLANK(Tableau8[[#This Row],[Points]]),"",RANK(Tableau8[[#This Row],[Points]],H:H))</f>
        <v>7</v>
      </c>
      <c r="H25" s="37">
        <v>162</v>
      </c>
      <c r="I25" s="40">
        <v>23</v>
      </c>
      <c r="J25" s="88">
        <f>IF(ISBLANK(I25),,VLOOKUP(I25,Classement_points[],2,FALSE)*Paramètres!$M$4)</f>
        <v>31.5</v>
      </c>
      <c r="K25" s="41">
        <v>40</v>
      </c>
      <c r="L25" s="88">
        <f>IF(ISBLANK(K25),,VLOOKUP(K25,Classement_points[],2,FALSE)*Paramètres!$M$5)</f>
        <v>20</v>
      </c>
      <c r="M25" s="42">
        <v>26</v>
      </c>
      <c r="N25" s="88">
        <f>IF(ISBLANK(M25),,VLOOKUP(M25,Classement_points[],2,FALSE)*Paramètres!$M$6)</f>
        <v>27</v>
      </c>
      <c r="O25" s="89">
        <f t="shared" si="1"/>
        <v>240.5</v>
      </c>
      <c r="P25" s="90">
        <f>COUNTA(Tableau8[[#This Row],[Points]],Tableau8[[#This Row],[Clt2]],Tableau8[[#This Row],[Clt4]],Tableau8[[#This Row],[Clt6]])</f>
        <v>4</v>
      </c>
    </row>
    <row r="26" spans="1:16" x14ac:dyDescent="0.35">
      <c r="A26" s="91">
        <f t="shared" si="0"/>
        <v>22</v>
      </c>
      <c r="B26" s="37" t="s">
        <v>2751</v>
      </c>
      <c r="C26" s="37" t="s">
        <v>67</v>
      </c>
      <c r="D26" s="37" t="s">
        <v>2752</v>
      </c>
      <c r="E26" s="52" t="s">
        <v>650</v>
      </c>
      <c r="F26" s="52" t="s">
        <v>648</v>
      </c>
      <c r="G26" s="92">
        <f>IF(ISBLANK(Tableau8[[#This Row],[Points]]),"",RANK(Tableau8[[#This Row],[Points]],H:H))</f>
        <v>10</v>
      </c>
      <c r="H26" s="37">
        <v>156</v>
      </c>
      <c r="I26" s="40">
        <v>30</v>
      </c>
      <c r="J26" s="88">
        <f>IF(ISBLANK(I26),,VLOOKUP(I26,Classement_points[],2,FALSE)*Paramètres!$M$4)</f>
        <v>21</v>
      </c>
      <c r="K26" s="41">
        <v>0</v>
      </c>
      <c r="L26" s="88">
        <f>IF(ISBLANK(K26),,VLOOKUP(K26,Classement_points[],2,FALSE)*Paramètres!$M$5)</f>
        <v>0</v>
      </c>
      <c r="M26" s="42">
        <v>10</v>
      </c>
      <c r="N26" s="88">
        <f>IF(ISBLANK(M26),,VLOOKUP(M26,Classement_points[],2,FALSE)*Paramètres!$M$6)</f>
        <v>57</v>
      </c>
      <c r="O26" s="89">
        <f t="shared" si="1"/>
        <v>234</v>
      </c>
      <c r="P26" s="90">
        <f>COUNTA(Tableau8[[#This Row],[Points]],Tableau8[[#This Row],[Clt2]],Tableau8[[#This Row],[Clt4]],Tableau8[[#This Row],[Clt6]])</f>
        <v>4</v>
      </c>
    </row>
    <row r="27" spans="1:16" x14ac:dyDescent="0.35">
      <c r="A27" s="91">
        <f t="shared" si="0"/>
        <v>23</v>
      </c>
      <c r="B27" s="54" t="s">
        <v>628</v>
      </c>
      <c r="C27" s="54" t="s">
        <v>138</v>
      </c>
      <c r="D27" s="54" t="s">
        <v>137</v>
      </c>
      <c r="E27" s="54" t="s">
        <v>41</v>
      </c>
      <c r="F27" s="54" t="s">
        <v>714</v>
      </c>
      <c r="G27" s="92">
        <f>IF(ISBLANK(Tableau8[[#This Row],[Points]]),"",RANK(Tableau8[[#This Row],[Points]],H:H))</f>
        <v>16</v>
      </c>
      <c r="H27" s="37">
        <v>149</v>
      </c>
      <c r="I27" s="40">
        <v>19</v>
      </c>
      <c r="J27" s="88">
        <f>IF(ISBLANK(I27),,VLOOKUP(I27,Classement_points[],2,FALSE)*Paramètres!$M$4)</f>
        <v>37.5</v>
      </c>
      <c r="K27" s="41">
        <v>36</v>
      </c>
      <c r="L27" s="88">
        <f>IF(ISBLANK(K27),,VLOOKUP(K27,Classement_points[],2,FALSE)*Paramètres!$M$5)</f>
        <v>20</v>
      </c>
      <c r="M27" s="42">
        <v>27</v>
      </c>
      <c r="N27" s="88">
        <f>IF(ISBLANK(M27),,VLOOKUP(M27,Classement_points[],2,FALSE)*Paramètres!$M$6)</f>
        <v>25.5</v>
      </c>
      <c r="O27" s="89">
        <f t="shared" si="1"/>
        <v>232</v>
      </c>
      <c r="P27" s="90">
        <f>COUNTA(Tableau8[[#This Row],[Points]],Tableau8[[#This Row],[Clt2]],Tableau8[[#This Row],[Clt4]],Tableau8[[#This Row],[Clt6]])</f>
        <v>4</v>
      </c>
    </row>
    <row r="28" spans="1:16" x14ac:dyDescent="0.35">
      <c r="A28" s="91">
        <f t="shared" si="0"/>
        <v>24</v>
      </c>
      <c r="B28" s="54" t="s">
        <v>1208</v>
      </c>
      <c r="C28" s="54" t="s">
        <v>82</v>
      </c>
      <c r="D28" s="54" t="s">
        <v>83</v>
      </c>
      <c r="E28" s="54" t="s">
        <v>14</v>
      </c>
      <c r="F28" s="54" t="s">
        <v>714</v>
      </c>
      <c r="G28" s="92">
        <f>IF(ISBLANK(Tableau8[[#This Row],[Points]]),"",RANK(Tableau8[[#This Row],[Points]],H:H))</f>
        <v>11</v>
      </c>
      <c r="H28" s="37">
        <v>154</v>
      </c>
      <c r="I28" s="40">
        <v>45</v>
      </c>
      <c r="J28" s="88">
        <f>IF(ISBLANK(I28),,VLOOKUP(I28,Classement_points[],2,FALSE)*Paramètres!$M$4)</f>
        <v>15</v>
      </c>
      <c r="K28" s="41">
        <v>30</v>
      </c>
      <c r="L28" s="88">
        <f>IF(ISBLANK(K28),,VLOOKUP(K28,Classement_points[],2,FALSE)*Paramètres!$M$5)</f>
        <v>28</v>
      </c>
      <c r="M28" s="42">
        <v>22</v>
      </c>
      <c r="N28" s="88">
        <f>IF(ISBLANK(M28),,VLOOKUP(M28,Classement_points[],2,FALSE)*Paramètres!$M$6)</f>
        <v>33</v>
      </c>
      <c r="O28" s="89">
        <f t="shared" si="1"/>
        <v>230</v>
      </c>
      <c r="P28" s="90">
        <f>COUNTA(Tableau8[[#This Row],[Points]],Tableau8[[#This Row],[Clt2]],Tableau8[[#This Row],[Clt4]],Tableau8[[#This Row],[Clt6]])</f>
        <v>4</v>
      </c>
    </row>
    <row r="29" spans="1:16" x14ac:dyDescent="0.35">
      <c r="A29" s="91">
        <f t="shared" si="0"/>
        <v>25</v>
      </c>
      <c r="B29" s="37" t="s">
        <v>3909</v>
      </c>
      <c r="C29" s="37" t="s">
        <v>252</v>
      </c>
      <c r="D29" s="37" t="s">
        <v>3910</v>
      </c>
      <c r="E29" s="37" t="s">
        <v>2926</v>
      </c>
      <c r="F29" s="37" t="s">
        <v>2957</v>
      </c>
      <c r="G29" s="92">
        <f>IF(ISBLANK(Tableau8[[#This Row],[Points]]),"",RANK(Tableau8[[#This Row],[Points]],H:H))</f>
        <v>12</v>
      </c>
      <c r="H29" s="37">
        <v>151</v>
      </c>
      <c r="I29" s="40">
        <v>21</v>
      </c>
      <c r="J29" s="88">
        <f>IF(ISBLANK(I29),,VLOOKUP(I29,Classement_points[],2,FALSE)*Paramètres!$M$4)</f>
        <v>34.5</v>
      </c>
      <c r="K29" s="41">
        <v>35</v>
      </c>
      <c r="L29" s="88">
        <f>IF(ISBLANK(K29),,VLOOKUP(K29,Classement_points[],2,FALSE)*Paramètres!$M$5)</f>
        <v>20</v>
      </c>
      <c r="M29" s="42">
        <v>29</v>
      </c>
      <c r="N29" s="88">
        <f>IF(ISBLANK(M29),,VLOOKUP(M29,Classement_points[],2,FALSE)*Paramètres!$M$6)</f>
        <v>22.5</v>
      </c>
      <c r="O29" s="89">
        <f t="shared" si="1"/>
        <v>228</v>
      </c>
      <c r="P29" s="90">
        <f>COUNTA(Tableau8[[#This Row],[Points]],Tableau8[[#This Row],[Clt2]],Tableau8[[#This Row],[Clt4]],Tableau8[[#This Row],[Clt6]])</f>
        <v>4</v>
      </c>
    </row>
    <row r="30" spans="1:16" x14ac:dyDescent="0.35">
      <c r="A30" s="91">
        <f t="shared" si="0"/>
        <v>26</v>
      </c>
      <c r="B30" s="37" t="s">
        <v>3914</v>
      </c>
      <c r="C30" s="37" t="s">
        <v>53</v>
      </c>
      <c r="D30" s="37" t="s">
        <v>3342</v>
      </c>
      <c r="E30" s="37" t="s">
        <v>2929</v>
      </c>
      <c r="F30" s="37" t="s">
        <v>2957</v>
      </c>
      <c r="G30" s="92">
        <f>IF(ISBLANK(Tableau8[[#This Row],[Points]]),"",RANK(Tableau8[[#This Row],[Points]],H:H))</f>
        <v>24</v>
      </c>
      <c r="H30" s="37">
        <v>145</v>
      </c>
      <c r="I30" s="40">
        <v>33</v>
      </c>
      <c r="J30" s="88">
        <f>IF(ISBLANK(I30),,VLOOKUP(I30,Classement_points[],2,FALSE)*Paramètres!$M$4)</f>
        <v>16.5</v>
      </c>
      <c r="K30" s="41">
        <v>25</v>
      </c>
      <c r="L30" s="88">
        <f>IF(ISBLANK(K30),,VLOOKUP(K30,Classement_points[],2,FALSE)*Paramètres!$M$5)</f>
        <v>38</v>
      </c>
      <c r="M30" s="42">
        <v>30</v>
      </c>
      <c r="N30" s="88">
        <f>IF(ISBLANK(M30),,VLOOKUP(M30,Classement_points[],2,FALSE)*Paramètres!$M$6)</f>
        <v>21</v>
      </c>
      <c r="O30" s="89">
        <f t="shared" si="1"/>
        <v>220.5</v>
      </c>
      <c r="P30" s="90">
        <f>COUNTA(Tableau8[[#This Row],[Points]],Tableau8[[#This Row],[Clt2]],Tableau8[[#This Row],[Clt4]],Tableau8[[#This Row],[Clt6]])</f>
        <v>4</v>
      </c>
    </row>
    <row r="31" spans="1:16" x14ac:dyDescent="0.35">
      <c r="A31" s="91">
        <f t="shared" si="0"/>
        <v>27</v>
      </c>
      <c r="B31" s="37" t="s">
        <v>4839</v>
      </c>
      <c r="C31" s="37" t="s">
        <v>73</v>
      </c>
      <c r="D31" s="37" t="s">
        <v>3982</v>
      </c>
      <c r="E31" s="37" t="s">
        <v>3933</v>
      </c>
      <c r="F31" s="52" t="s">
        <v>2956</v>
      </c>
      <c r="G31" s="92">
        <f>IF(ISBLANK(Tableau8[[#This Row],[Points]]),"",RANK(Tableau8[[#This Row],[Points]],H:H))</f>
        <v>21</v>
      </c>
      <c r="H31" s="37">
        <v>146</v>
      </c>
      <c r="I31" s="40">
        <v>37</v>
      </c>
      <c r="J31" s="88">
        <f>IF(ISBLANK(I31),,VLOOKUP(I31,Classement_points[],2,FALSE)*Paramètres!$M$4)</f>
        <v>15</v>
      </c>
      <c r="K31" s="41">
        <v>49</v>
      </c>
      <c r="L31" s="88">
        <f>IF(ISBLANK(K31),,VLOOKUP(K31,Classement_points[],2,FALSE)*Paramètres!$M$5)</f>
        <v>20</v>
      </c>
      <c r="M31" s="42">
        <v>23</v>
      </c>
      <c r="N31" s="88">
        <f>IF(ISBLANK(M31),,VLOOKUP(M31,Classement_points[],2,FALSE)*Paramètres!$M$6)</f>
        <v>31.5</v>
      </c>
      <c r="O31" s="89">
        <f t="shared" si="1"/>
        <v>212.5</v>
      </c>
      <c r="P31" s="90">
        <f>COUNTA(Tableau8[[#This Row],[Points]],Tableau8[[#This Row],[Clt2]],Tableau8[[#This Row],[Clt4]],Tableau8[[#This Row],[Clt6]])</f>
        <v>4</v>
      </c>
    </row>
    <row r="32" spans="1:16" x14ac:dyDescent="0.35">
      <c r="A32" s="91">
        <f t="shared" si="0"/>
        <v>28</v>
      </c>
      <c r="B32" s="37" t="s">
        <v>2586</v>
      </c>
      <c r="C32" s="37" t="s">
        <v>934</v>
      </c>
      <c r="D32" s="37" t="s">
        <v>2587</v>
      </c>
      <c r="E32" s="52" t="s">
        <v>677</v>
      </c>
      <c r="F32" s="52" t="s">
        <v>648</v>
      </c>
      <c r="G32" s="92">
        <f>IF(ISBLANK(Tableau8[[#This Row],[Points]]),"",RANK(Tableau8[[#This Row],[Points]],H:H))</f>
        <v>34</v>
      </c>
      <c r="H32" s="37">
        <v>135</v>
      </c>
      <c r="I32" s="40">
        <v>38</v>
      </c>
      <c r="J32" s="88">
        <f>IF(ISBLANK(I32),,VLOOKUP(I32,Classement_points[],2,FALSE)*Paramètres!$M$4)</f>
        <v>15</v>
      </c>
      <c r="K32" s="41">
        <v>37</v>
      </c>
      <c r="L32" s="88">
        <f>IF(ISBLANK(K32),,VLOOKUP(K32,Classement_points[],2,FALSE)*Paramètres!$M$5)</f>
        <v>20</v>
      </c>
      <c r="M32" s="42">
        <v>18</v>
      </c>
      <c r="N32" s="88">
        <f>IF(ISBLANK(M32),,VLOOKUP(M32,Classement_points[],2,FALSE)*Paramètres!$M$6)</f>
        <v>39</v>
      </c>
      <c r="O32" s="89">
        <f t="shared" si="1"/>
        <v>209</v>
      </c>
      <c r="P32" s="90">
        <f>COUNTA(Tableau8[[#This Row],[Points]],Tableau8[[#This Row],[Clt2]],Tableau8[[#This Row],[Clt4]],Tableau8[[#This Row],[Clt6]])</f>
        <v>4</v>
      </c>
    </row>
    <row r="33" spans="1:16" x14ac:dyDescent="0.35">
      <c r="A33" s="91">
        <f t="shared" si="0"/>
        <v>29</v>
      </c>
      <c r="B33" s="54" t="s">
        <v>627</v>
      </c>
      <c r="C33" s="54" t="s">
        <v>123</v>
      </c>
      <c r="D33" s="54" t="s">
        <v>124</v>
      </c>
      <c r="E33" s="54" t="s">
        <v>37</v>
      </c>
      <c r="F33" s="54" t="s">
        <v>714</v>
      </c>
      <c r="G33" s="92">
        <f>IF(ISBLANK(Tableau8[[#This Row],[Points]]),"",RANK(Tableau8[[#This Row],[Points]],H:H))</f>
        <v>26</v>
      </c>
      <c r="H33" s="37">
        <v>142</v>
      </c>
      <c r="I33" s="40">
        <v>54</v>
      </c>
      <c r="J33" s="88">
        <f>IF(ISBLANK(I33),,VLOOKUP(I33,Classement_points[],2,FALSE)*Paramètres!$M$4)</f>
        <v>15</v>
      </c>
      <c r="K33" s="41">
        <v>39</v>
      </c>
      <c r="L33" s="88">
        <f>IF(ISBLANK(K33),,VLOOKUP(K33,Classement_points[],2,FALSE)*Paramètres!$M$5)</f>
        <v>20</v>
      </c>
      <c r="M33" s="42">
        <v>25</v>
      </c>
      <c r="N33" s="88">
        <f>IF(ISBLANK(M33),,VLOOKUP(M33,Classement_points[],2,FALSE)*Paramètres!$M$6)</f>
        <v>28.5</v>
      </c>
      <c r="O33" s="89">
        <f t="shared" si="1"/>
        <v>205.5</v>
      </c>
      <c r="P33" s="90">
        <f>COUNTA(Tableau8[[#This Row],[Points]],Tableau8[[#This Row],[Clt2]],Tableau8[[#This Row],[Clt4]],Tableau8[[#This Row],[Clt6]])</f>
        <v>4</v>
      </c>
    </row>
    <row r="34" spans="1:16" x14ac:dyDescent="0.35">
      <c r="A34" s="91">
        <f t="shared" si="0"/>
        <v>30</v>
      </c>
      <c r="B34" s="37" t="s">
        <v>3924</v>
      </c>
      <c r="C34" s="37" t="s">
        <v>923</v>
      </c>
      <c r="D34" s="37" t="s">
        <v>3283</v>
      </c>
      <c r="E34" s="37" t="s">
        <v>2937</v>
      </c>
      <c r="F34" s="37" t="s">
        <v>2957</v>
      </c>
      <c r="G34" s="92">
        <f>IF(ISBLANK(Tableau8[[#This Row],[Points]]),"",RANK(Tableau8[[#This Row],[Points]],H:H))</f>
        <v>83</v>
      </c>
      <c r="H34" s="37">
        <v>86</v>
      </c>
      <c r="I34" s="40">
        <v>40</v>
      </c>
      <c r="J34" s="88">
        <f>IF(ISBLANK(I34),,VLOOKUP(I34,Classement_points[],2,FALSE)*Paramètres!$M$4)</f>
        <v>15</v>
      </c>
      <c r="K34" s="41">
        <v>16</v>
      </c>
      <c r="L34" s="88">
        <f>IF(ISBLANK(K34),,VLOOKUP(K34,Classement_points[],2,FALSE)*Paramètres!$M$5)</f>
        <v>56</v>
      </c>
      <c r="M34" s="42">
        <v>13</v>
      </c>
      <c r="N34" s="88">
        <f>IF(ISBLANK(M34),,VLOOKUP(M34,Classement_points[],2,FALSE)*Paramètres!$M$6)</f>
        <v>48</v>
      </c>
      <c r="O34" s="89">
        <f t="shared" si="1"/>
        <v>205</v>
      </c>
      <c r="P34" s="90">
        <f>COUNTA(Tableau8[[#This Row],[Points]],Tableau8[[#This Row],[Clt2]],Tableau8[[#This Row],[Clt4]],Tableau8[[#This Row],[Clt6]])</f>
        <v>4</v>
      </c>
    </row>
    <row r="35" spans="1:16" x14ac:dyDescent="0.35">
      <c r="A35" s="91">
        <f t="shared" si="0"/>
        <v>31</v>
      </c>
      <c r="B35" s="37" t="s">
        <v>2603</v>
      </c>
      <c r="C35" s="37" t="s">
        <v>55</v>
      </c>
      <c r="D35" s="37" t="s">
        <v>2604</v>
      </c>
      <c r="E35" s="52" t="s">
        <v>709</v>
      </c>
      <c r="F35" s="52" t="s">
        <v>648</v>
      </c>
      <c r="G35" s="92">
        <f>IF(ISBLANK(Tableau8[[#This Row],[Points]]),"",RANK(Tableau8[[#This Row],[Points]],H:H))</f>
        <v>32</v>
      </c>
      <c r="H35" s="37">
        <v>136</v>
      </c>
      <c r="I35" s="40">
        <v>25</v>
      </c>
      <c r="J35" s="88">
        <f>IF(ISBLANK(I35),,VLOOKUP(I35,Classement_points[],2,FALSE)*Paramètres!$M$4)</f>
        <v>28.5</v>
      </c>
      <c r="K35" s="41">
        <v>33</v>
      </c>
      <c r="L35" s="88">
        <f>IF(ISBLANK(K35),,VLOOKUP(K35,Classement_points[],2,FALSE)*Paramètres!$M$5)</f>
        <v>22</v>
      </c>
      <c r="M35" s="42"/>
      <c r="N35" s="88">
        <f>IF(ISBLANK(M35),,VLOOKUP(M35,Classement_points[],2,FALSE)*Paramètres!$M$6)</f>
        <v>0</v>
      </c>
      <c r="O35" s="89">
        <f t="shared" si="1"/>
        <v>186.5</v>
      </c>
      <c r="P35" s="90">
        <f>COUNTA(Tableau8[[#This Row],[Points]],Tableau8[[#This Row],[Clt2]],Tableau8[[#This Row],[Clt4]],Tableau8[[#This Row],[Clt6]])</f>
        <v>3</v>
      </c>
    </row>
    <row r="36" spans="1:16" x14ac:dyDescent="0.35">
      <c r="A36" s="91">
        <f t="shared" si="0"/>
        <v>32</v>
      </c>
      <c r="B36" s="37" t="s">
        <v>4890</v>
      </c>
      <c r="C36" s="37" t="s">
        <v>86</v>
      </c>
      <c r="D36" s="37" t="s">
        <v>4891</v>
      </c>
      <c r="E36" s="37" t="s">
        <v>3998</v>
      </c>
      <c r="F36" s="52" t="s">
        <v>2956</v>
      </c>
      <c r="G36" s="92">
        <f>IF(ISBLANK(Tableau8[[#This Row],[Points]]),"",RANK(Tableau8[[#This Row],[Points]],H:H))</f>
        <v>21</v>
      </c>
      <c r="H36" s="37">
        <v>146</v>
      </c>
      <c r="I36" s="40">
        <v>0</v>
      </c>
      <c r="J36" s="88">
        <f>IF(ISBLANK(I36),,VLOOKUP(I36,Classement_points[],2,FALSE)*Paramètres!$M$4)</f>
        <v>0</v>
      </c>
      <c r="K36" s="41">
        <v>32</v>
      </c>
      <c r="L36" s="88">
        <f>IF(ISBLANK(K36),,VLOOKUP(K36,Classement_points[],2,FALSE)*Paramètres!$M$5)</f>
        <v>24</v>
      </c>
      <c r="M36" s="42">
        <v>38</v>
      </c>
      <c r="N36" s="88">
        <f>IF(ISBLANK(M36),,VLOOKUP(M36,Classement_points[],2,FALSE)*Paramètres!$M$6)</f>
        <v>15</v>
      </c>
      <c r="O36" s="89">
        <f t="shared" si="1"/>
        <v>185</v>
      </c>
      <c r="P36" s="90">
        <f>COUNTA(Tableau8[[#This Row],[Points]],Tableau8[[#This Row],[Clt2]],Tableau8[[#This Row],[Clt4]],Tableau8[[#This Row],[Clt6]])</f>
        <v>4</v>
      </c>
    </row>
    <row r="37" spans="1:16" x14ac:dyDescent="0.35">
      <c r="A37" s="91">
        <f t="shared" si="0"/>
        <v>33</v>
      </c>
      <c r="B37" s="37" t="s">
        <v>4810</v>
      </c>
      <c r="C37" s="37" t="s">
        <v>53</v>
      </c>
      <c r="D37" s="37" t="s">
        <v>4045</v>
      </c>
      <c r="E37" s="37" t="s">
        <v>4482</v>
      </c>
      <c r="F37" s="52" t="s">
        <v>2956</v>
      </c>
      <c r="G37" s="92">
        <f>IF(ISBLANK(Tableau8[[#This Row],[Points]]),"",RANK(Tableau8[[#This Row],[Points]],H:H))</f>
        <v>29</v>
      </c>
      <c r="H37" s="37">
        <v>139</v>
      </c>
      <c r="I37" s="40">
        <v>28</v>
      </c>
      <c r="J37" s="88">
        <f>IF(ISBLANK(I37),,VLOOKUP(I37,Classement_points[],2,FALSE)*Paramètres!$M$4)</f>
        <v>24</v>
      </c>
      <c r="K37" s="41">
        <v>34</v>
      </c>
      <c r="L37" s="88">
        <f>IF(ISBLANK(K37),,VLOOKUP(K37,Classement_points[],2,FALSE)*Paramètres!$M$5)</f>
        <v>20</v>
      </c>
      <c r="M37" s="42"/>
      <c r="N37" s="88">
        <f>IF(ISBLANK(M37),,VLOOKUP(M37,Classement_points[],2,FALSE)*Paramètres!$M$6)</f>
        <v>0</v>
      </c>
      <c r="O37" s="89">
        <f t="shared" si="1"/>
        <v>183</v>
      </c>
      <c r="P37" s="90">
        <f>COUNTA(Tableau8[[#This Row],[Points]],Tableau8[[#This Row],[Clt2]],Tableau8[[#This Row],[Clt4]],Tableau8[[#This Row],[Clt6]])</f>
        <v>3</v>
      </c>
    </row>
    <row r="38" spans="1:16" x14ac:dyDescent="0.35">
      <c r="A38" s="91">
        <f t="shared" si="0"/>
        <v>33</v>
      </c>
      <c r="B38" s="37" t="s">
        <v>2737</v>
      </c>
      <c r="C38" s="37" t="s">
        <v>2738</v>
      </c>
      <c r="D38" s="37" t="s">
        <v>2739</v>
      </c>
      <c r="E38" s="52" t="s">
        <v>691</v>
      </c>
      <c r="F38" s="52" t="s">
        <v>648</v>
      </c>
      <c r="G38" s="92">
        <f>IF(ISBLANK(Tableau8[[#This Row],[Points]]),"",RANK(Tableau8[[#This Row],[Points]],H:H))</f>
        <v>30</v>
      </c>
      <c r="H38" s="37">
        <v>138</v>
      </c>
      <c r="I38" s="40">
        <v>49</v>
      </c>
      <c r="J38" s="88">
        <f>IF(ISBLANK(I38),,VLOOKUP(I38,Classement_points[],2,FALSE)*Paramètres!$M$4)</f>
        <v>15</v>
      </c>
      <c r="K38" s="41">
        <v>29</v>
      </c>
      <c r="L38" s="88">
        <f>IF(ISBLANK(K38),,VLOOKUP(K38,Classement_points[],2,FALSE)*Paramètres!$M$5)</f>
        <v>30</v>
      </c>
      <c r="M38" s="42"/>
      <c r="N38" s="88">
        <f>IF(ISBLANK(M38),,VLOOKUP(M38,Classement_points[],2,FALSE)*Paramètres!$M$6)</f>
        <v>0</v>
      </c>
      <c r="O38" s="89">
        <f t="shared" si="1"/>
        <v>183</v>
      </c>
      <c r="P38" s="90">
        <f>COUNTA(Tableau8[[#This Row],[Points]],Tableau8[[#This Row],[Clt2]],Tableau8[[#This Row],[Clt4]],Tableau8[[#This Row],[Clt6]])</f>
        <v>3</v>
      </c>
    </row>
    <row r="39" spans="1:16" x14ac:dyDescent="0.35">
      <c r="A39" s="91">
        <f t="shared" si="0"/>
        <v>35</v>
      </c>
      <c r="B39" s="37" t="s">
        <v>4859</v>
      </c>
      <c r="C39" s="37" t="s">
        <v>4860</v>
      </c>
      <c r="D39" s="37" t="s">
        <v>3395</v>
      </c>
      <c r="E39" s="37" t="s">
        <v>3933</v>
      </c>
      <c r="F39" s="52" t="s">
        <v>2956</v>
      </c>
      <c r="G39" s="92">
        <f>IF(ISBLANK(Tableau8[[#This Row],[Points]]),"",RANK(Tableau8[[#This Row],[Points]],H:H))</f>
        <v>21</v>
      </c>
      <c r="H39" s="37">
        <v>146</v>
      </c>
      <c r="I39" s="40">
        <v>56</v>
      </c>
      <c r="J39" s="88">
        <f>IF(ISBLANK(I39),,VLOOKUP(I39,Classement_points[],2,FALSE)*Paramètres!$M$4)</f>
        <v>15</v>
      </c>
      <c r="K39" s="41">
        <v>43</v>
      </c>
      <c r="L39" s="88">
        <f>IF(ISBLANK(K39),,VLOOKUP(K39,Classement_points[],2,FALSE)*Paramètres!$M$5)</f>
        <v>20</v>
      </c>
      <c r="M39" s="42"/>
      <c r="N39" s="88">
        <f>IF(ISBLANK(M39),,VLOOKUP(M39,Classement_points[],2,FALSE)*Paramètres!$M$6)</f>
        <v>0</v>
      </c>
      <c r="O39" s="89">
        <f t="shared" si="1"/>
        <v>181</v>
      </c>
      <c r="P39" s="90">
        <f>COUNTA(Tableau8[[#This Row],[Points]],Tableau8[[#This Row],[Clt2]],Tableau8[[#This Row],[Clt4]],Tableau8[[#This Row],[Clt6]])</f>
        <v>3</v>
      </c>
    </row>
    <row r="40" spans="1:16" x14ac:dyDescent="0.35">
      <c r="A40" s="91">
        <f t="shared" si="0"/>
        <v>36</v>
      </c>
      <c r="B40" s="37" t="s">
        <v>3854</v>
      </c>
      <c r="C40" s="37" t="s">
        <v>86</v>
      </c>
      <c r="D40" s="37" t="s">
        <v>3586</v>
      </c>
      <c r="E40" s="37" t="s">
        <v>2937</v>
      </c>
      <c r="F40" s="37" t="s">
        <v>2957</v>
      </c>
      <c r="G40" s="92" t="str">
        <f>IF(ISBLANK(Tableau8[[#This Row],[Points]]),"",RANK(Tableau8[[#This Row],[Points]],H:H))</f>
        <v/>
      </c>
      <c r="H40" s="37"/>
      <c r="I40" s="40">
        <v>6</v>
      </c>
      <c r="J40" s="88">
        <f>IF(ISBLANK(I40),,VLOOKUP(I40,Classement_points[],2,FALSE)*Paramètres!$M$4)</f>
        <v>69</v>
      </c>
      <c r="K40" s="41">
        <v>4</v>
      </c>
      <c r="L40" s="88">
        <f>IF(ISBLANK(K40),,VLOOKUP(K40,Classement_points[],2,FALSE)*Paramètres!$M$5)</f>
        <v>110</v>
      </c>
      <c r="M40" s="42"/>
      <c r="N40" s="88">
        <f>IF(ISBLANK(M40),,VLOOKUP(M40,Classement_points[],2,FALSE)*Paramètres!$M$6)</f>
        <v>0</v>
      </c>
      <c r="O40" s="89">
        <f t="shared" si="1"/>
        <v>179</v>
      </c>
      <c r="P40" s="90">
        <f>COUNTA(Tableau8[[#This Row],[Points]],Tableau8[[#This Row],[Clt2]],Tableau8[[#This Row],[Clt4]],Tableau8[[#This Row],[Clt6]])</f>
        <v>2</v>
      </c>
    </row>
    <row r="41" spans="1:16" x14ac:dyDescent="0.35">
      <c r="A41" s="91">
        <f t="shared" si="0"/>
        <v>37</v>
      </c>
      <c r="B41" s="54" t="s">
        <v>1166</v>
      </c>
      <c r="C41" s="54" t="s">
        <v>47</v>
      </c>
      <c r="D41" s="54" t="s">
        <v>270</v>
      </c>
      <c r="E41" s="54" t="s">
        <v>40</v>
      </c>
      <c r="F41" s="54" t="s">
        <v>714</v>
      </c>
      <c r="G41" s="92">
        <f>IF(ISBLANK(Tableau8[[#This Row],[Points]]),"",RANK(Tableau8[[#This Row],[Points]],H:H))</f>
        <v>44</v>
      </c>
      <c r="H41" s="37">
        <v>126</v>
      </c>
      <c r="I41" s="40">
        <v>59</v>
      </c>
      <c r="J41" s="88">
        <f>IF(ISBLANK(I41),,VLOOKUP(I41,Classement_points[],2,FALSE)*Paramètres!$M$4)</f>
        <v>15</v>
      </c>
      <c r="K41" s="41">
        <v>68</v>
      </c>
      <c r="L41" s="88">
        <f>IF(ISBLANK(K41),,VLOOKUP(K41,Classement_points[],2,FALSE)*Paramètres!$M$5)</f>
        <v>20</v>
      </c>
      <c r="M41" s="42">
        <v>33</v>
      </c>
      <c r="N41" s="88">
        <f>IF(ISBLANK(M41),,VLOOKUP(M41,Classement_points[],2,FALSE)*Paramètres!$M$6)</f>
        <v>16.5</v>
      </c>
      <c r="O41" s="89">
        <f t="shared" si="1"/>
        <v>177.5</v>
      </c>
      <c r="P41" s="90">
        <f>COUNTA(Tableau8[[#This Row],[Points]],Tableau8[[#This Row],[Clt2]],Tableau8[[#This Row],[Clt4]],Tableau8[[#This Row],[Clt6]])</f>
        <v>4</v>
      </c>
    </row>
    <row r="42" spans="1:16" x14ac:dyDescent="0.35">
      <c r="A42" s="91">
        <f t="shared" si="0"/>
        <v>38</v>
      </c>
      <c r="B42" s="37" t="s">
        <v>2675</v>
      </c>
      <c r="C42" s="37" t="s">
        <v>166</v>
      </c>
      <c r="D42" s="37" t="s">
        <v>2676</v>
      </c>
      <c r="E42" s="52" t="s">
        <v>647</v>
      </c>
      <c r="F42" s="52" t="s">
        <v>648</v>
      </c>
      <c r="G42" s="92">
        <f>IF(ISBLANK(Tableau8[[#This Row],[Points]]),"",RANK(Tableau8[[#This Row],[Points]],H:H))</f>
        <v>39</v>
      </c>
      <c r="H42" s="37">
        <v>130</v>
      </c>
      <c r="I42" s="40">
        <v>16</v>
      </c>
      <c r="J42" s="88">
        <f>IF(ISBLANK(I42),,VLOOKUP(I42,Classement_points[],2,FALSE)*Paramètres!$M$4)</f>
        <v>42</v>
      </c>
      <c r="K42" s="41"/>
      <c r="L42" s="88">
        <f>IF(ISBLANK(K42),,VLOOKUP(K42,Classement_points[],2,FALSE)*Paramètres!$M$5)</f>
        <v>0</v>
      </c>
      <c r="M42" s="42"/>
      <c r="N42" s="88">
        <f>IF(ISBLANK(M42),,VLOOKUP(M42,Classement_points[],2,FALSE)*Paramètres!$M$6)</f>
        <v>0</v>
      </c>
      <c r="O42" s="89">
        <f t="shared" si="1"/>
        <v>172</v>
      </c>
      <c r="P42" s="90">
        <f>COUNTA(Tableau8[[#This Row],[Points]],Tableau8[[#This Row],[Clt2]],Tableau8[[#This Row],[Clt4]],Tableau8[[#This Row],[Clt6]])</f>
        <v>2</v>
      </c>
    </row>
    <row r="43" spans="1:16" x14ac:dyDescent="0.35">
      <c r="A43" s="91">
        <f t="shared" si="0"/>
        <v>39</v>
      </c>
      <c r="B43" s="37" t="s">
        <v>2730</v>
      </c>
      <c r="C43" s="37" t="s">
        <v>923</v>
      </c>
      <c r="D43" s="37" t="s">
        <v>571</v>
      </c>
      <c r="E43" s="52" t="s">
        <v>711</v>
      </c>
      <c r="F43" s="52" t="s">
        <v>648</v>
      </c>
      <c r="G43" s="92">
        <f>IF(ISBLANK(Tableau8[[#This Row],[Points]]),"",RANK(Tableau8[[#This Row],[Points]],H:H))</f>
        <v>32</v>
      </c>
      <c r="H43" s="37">
        <v>136</v>
      </c>
      <c r="I43" s="40"/>
      <c r="J43" s="88">
        <f>IF(ISBLANK(I43),,VLOOKUP(I43,Classement_points[],2,FALSE)*Paramètres!$M$4)</f>
        <v>0</v>
      </c>
      <c r="K43" s="41">
        <v>50</v>
      </c>
      <c r="L43" s="88">
        <f>IF(ISBLANK(K43),,VLOOKUP(K43,Classement_points[],2,FALSE)*Paramètres!$M$5)</f>
        <v>20</v>
      </c>
      <c r="M43" s="42">
        <v>35</v>
      </c>
      <c r="N43" s="88">
        <f>IF(ISBLANK(M43),,VLOOKUP(M43,Classement_points[],2,FALSE)*Paramètres!$M$6)</f>
        <v>15</v>
      </c>
      <c r="O43" s="89">
        <f t="shared" si="1"/>
        <v>171</v>
      </c>
      <c r="P43" s="90">
        <f>COUNTA(Tableau8[[#This Row],[Points]],Tableau8[[#This Row],[Clt2]],Tableau8[[#This Row],[Clt4]],Tableau8[[#This Row],[Clt6]])</f>
        <v>3</v>
      </c>
    </row>
    <row r="44" spans="1:16" x14ac:dyDescent="0.35">
      <c r="A44" s="91">
        <f t="shared" si="0"/>
        <v>40</v>
      </c>
      <c r="B44" s="37" t="s">
        <v>4845</v>
      </c>
      <c r="C44" s="37" t="s">
        <v>69</v>
      </c>
      <c r="D44" s="37" t="s">
        <v>4846</v>
      </c>
      <c r="E44" s="37" t="s">
        <v>3989</v>
      </c>
      <c r="F44" s="52" t="s">
        <v>2956</v>
      </c>
      <c r="G44" s="92">
        <f>IF(ISBLANK(Tableau8[[#This Row],[Points]]),"",RANK(Tableau8[[#This Row],[Points]],H:H))</f>
        <v>47</v>
      </c>
      <c r="H44" s="37">
        <v>124</v>
      </c>
      <c r="I44" s="40">
        <v>29</v>
      </c>
      <c r="J44" s="88">
        <f>IF(ISBLANK(I44),,VLOOKUP(I44,Classement_points[],2,FALSE)*Paramètres!$M$4)</f>
        <v>22.5</v>
      </c>
      <c r="K44" s="41">
        <v>46</v>
      </c>
      <c r="L44" s="88">
        <f>IF(ISBLANK(K44),,VLOOKUP(K44,Classement_points[],2,FALSE)*Paramètres!$M$5)</f>
        <v>20</v>
      </c>
      <c r="M44" s="42"/>
      <c r="N44" s="88">
        <f>IF(ISBLANK(M44),,VLOOKUP(M44,Classement_points[],2,FALSE)*Paramètres!$M$6)</f>
        <v>0</v>
      </c>
      <c r="O44" s="89">
        <f t="shared" si="1"/>
        <v>166.5</v>
      </c>
      <c r="P44" s="90">
        <f>COUNTA(Tableau8[[#This Row],[Points]],Tableau8[[#This Row],[Clt2]],Tableau8[[#This Row],[Clt4]],Tableau8[[#This Row],[Clt6]])</f>
        <v>3</v>
      </c>
    </row>
    <row r="45" spans="1:16" x14ac:dyDescent="0.35">
      <c r="A45" s="91">
        <f t="shared" si="0"/>
        <v>41</v>
      </c>
      <c r="B45" s="37" t="s">
        <v>4836</v>
      </c>
      <c r="C45" s="37" t="s">
        <v>4837</v>
      </c>
      <c r="D45" s="37" t="s">
        <v>4838</v>
      </c>
      <c r="E45" s="37" t="s">
        <v>4020</v>
      </c>
      <c r="F45" s="52" t="s">
        <v>2956</v>
      </c>
      <c r="G45" s="92">
        <f>IF(ISBLANK(Tableau8[[#This Row],[Points]]),"",RANK(Tableau8[[#This Row],[Points]],H:H))</f>
        <v>35</v>
      </c>
      <c r="H45" s="37">
        <v>131</v>
      </c>
      <c r="I45" s="40">
        <v>60</v>
      </c>
      <c r="J45" s="88">
        <f>IF(ISBLANK(I45),,VLOOKUP(I45,Classement_points[],2,FALSE)*Paramètres!$M$4)</f>
        <v>15</v>
      </c>
      <c r="K45" s="41">
        <v>53</v>
      </c>
      <c r="L45" s="88">
        <f>IF(ISBLANK(K45),,VLOOKUP(K45,Classement_points[],2,FALSE)*Paramètres!$M$5)</f>
        <v>20</v>
      </c>
      <c r="M45" s="42"/>
      <c r="N45" s="88">
        <f>IF(ISBLANK(M45),,VLOOKUP(M45,Classement_points[],2,FALSE)*Paramètres!$M$6)</f>
        <v>0</v>
      </c>
      <c r="O45" s="89">
        <f t="shared" si="1"/>
        <v>166</v>
      </c>
      <c r="P45" s="90">
        <f>COUNTA(Tableau8[[#This Row],[Points]],Tableau8[[#This Row],[Clt2]],Tableau8[[#This Row],[Clt4]],Tableau8[[#This Row],[Clt6]])</f>
        <v>3</v>
      </c>
    </row>
    <row r="46" spans="1:16" x14ac:dyDescent="0.35">
      <c r="A46" s="91">
        <f t="shared" si="0"/>
        <v>42</v>
      </c>
      <c r="B46" s="37" t="s">
        <v>2636</v>
      </c>
      <c r="C46" s="37" t="s">
        <v>69</v>
      </c>
      <c r="D46" s="37" t="s">
        <v>762</v>
      </c>
      <c r="E46" s="52" t="s">
        <v>708</v>
      </c>
      <c r="F46" s="52" t="s">
        <v>648</v>
      </c>
      <c r="G46" s="92">
        <f>IF(ISBLANK(Tableau8[[#This Row],[Points]]),"",RANK(Tableau8[[#This Row],[Points]],H:H))</f>
        <v>39</v>
      </c>
      <c r="H46" s="37">
        <v>130</v>
      </c>
      <c r="I46" s="40">
        <v>58</v>
      </c>
      <c r="J46" s="88">
        <f>IF(ISBLANK(I46),,VLOOKUP(I46,Classement_points[],2,FALSE)*Paramètres!$M$4)</f>
        <v>15</v>
      </c>
      <c r="K46" s="41">
        <v>38</v>
      </c>
      <c r="L46" s="88">
        <f>IF(ISBLANK(K46),,VLOOKUP(K46,Classement_points[],2,FALSE)*Paramètres!$M$5)</f>
        <v>20</v>
      </c>
      <c r="M46" s="42"/>
      <c r="N46" s="88">
        <f>IF(ISBLANK(M46),,VLOOKUP(M46,Classement_points[],2,FALSE)*Paramètres!$M$6)</f>
        <v>0</v>
      </c>
      <c r="O46" s="89">
        <f t="shared" si="1"/>
        <v>165</v>
      </c>
      <c r="P46" s="90">
        <f>COUNTA(Tableau8[[#This Row],[Points]],Tableau8[[#This Row],[Clt2]],Tableau8[[#This Row],[Clt4]],Tableau8[[#This Row],[Clt6]])</f>
        <v>3</v>
      </c>
    </row>
    <row r="47" spans="1:16" x14ac:dyDescent="0.35">
      <c r="A47" s="91">
        <f t="shared" si="0"/>
        <v>43</v>
      </c>
      <c r="B47" s="37" t="s">
        <v>2760</v>
      </c>
      <c r="C47" s="37" t="s">
        <v>2761</v>
      </c>
      <c r="D47" s="37" t="s">
        <v>2762</v>
      </c>
      <c r="E47" s="37" t="s">
        <v>677</v>
      </c>
      <c r="F47" s="52" t="s">
        <v>648</v>
      </c>
      <c r="G47" s="92">
        <f>IF(ISBLANK(Tableau8[[#This Row],[Points]]),"",RANK(Tableau8[[#This Row],[Points]],H:H))</f>
        <v>42</v>
      </c>
      <c r="H47" s="37">
        <v>129</v>
      </c>
      <c r="I47" s="40">
        <v>0</v>
      </c>
      <c r="J47" s="88">
        <f>IF(ISBLANK(I47),,VLOOKUP(I47,Classement_points[],2,FALSE)*Paramètres!$M$4)</f>
        <v>0</v>
      </c>
      <c r="K47" s="41">
        <v>55</v>
      </c>
      <c r="L47" s="88">
        <f>IF(ISBLANK(K47),,VLOOKUP(K47,Classement_points[],2,FALSE)*Paramètres!$M$5)</f>
        <v>20</v>
      </c>
      <c r="M47" s="42">
        <v>40</v>
      </c>
      <c r="N47" s="88">
        <f>IF(ISBLANK(M47),,VLOOKUP(M47,Classement_points[],2,FALSE)*Paramètres!$M$6)</f>
        <v>15</v>
      </c>
      <c r="O47" s="89">
        <f t="shared" si="1"/>
        <v>164</v>
      </c>
      <c r="P47" s="90">
        <f>COUNTA(Tableau8[[#This Row],[Points]],Tableau8[[#This Row],[Clt2]],Tableau8[[#This Row],[Clt4]],Tableau8[[#This Row],[Clt6]])</f>
        <v>4</v>
      </c>
    </row>
    <row r="48" spans="1:16" x14ac:dyDescent="0.35">
      <c r="A48" s="91">
        <f t="shared" si="0"/>
        <v>44</v>
      </c>
      <c r="B48" s="37" t="s">
        <v>2749</v>
      </c>
      <c r="C48" s="37" t="s">
        <v>88</v>
      </c>
      <c r="D48" s="37" t="s">
        <v>2750</v>
      </c>
      <c r="E48" s="52" t="s">
        <v>678</v>
      </c>
      <c r="F48" s="52" t="s">
        <v>648</v>
      </c>
      <c r="G48" s="92">
        <f>IF(ISBLANK(Tableau8[[#This Row],[Points]]),"",RANK(Tableau8[[#This Row],[Points]],H:H))</f>
        <v>61</v>
      </c>
      <c r="H48" s="37">
        <v>113</v>
      </c>
      <c r="I48" s="40">
        <v>76</v>
      </c>
      <c r="J48" s="88">
        <f>IF(ISBLANK(I48),,VLOOKUP(I48,Classement_points[],2,FALSE)*Paramètres!$M$4)</f>
        <v>15</v>
      </c>
      <c r="K48" s="41">
        <v>54</v>
      </c>
      <c r="L48" s="88">
        <f>IF(ISBLANK(K48),,VLOOKUP(K48,Classement_points[],2,FALSE)*Paramètres!$M$5)</f>
        <v>20</v>
      </c>
      <c r="M48" s="42">
        <v>39</v>
      </c>
      <c r="N48" s="88">
        <f>IF(ISBLANK(M48),,VLOOKUP(M48,Classement_points[],2,FALSE)*Paramètres!$M$6)</f>
        <v>15</v>
      </c>
      <c r="O48" s="89">
        <f t="shared" si="1"/>
        <v>163</v>
      </c>
      <c r="P48" s="90">
        <f>COUNTA(Tableau8[[#This Row],[Points]],Tableau8[[#This Row],[Clt2]],Tableau8[[#This Row],[Clt4]],Tableau8[[#This Row],[Clt6]])</f>
        <v>4</v>
      </c>
    </row>
    <row r="49" spans="1:16" x14ac:dyDescent="0.35">
      <c r="A49" s="91">
        <f t="shared" si="0"/>
        <v>45</v>
      </c>
      <c r="B49" s="37" t="s">
        <v>2618</v>
      </c>
      <c r="C49" s="37" t="s">
        <v>67</v>
      </c>
      <c r="D49" s="37" t="s">
        <v>2619</v>
      </c>
      <c r="E49" s="52" t="s">
        <v>647</v>
      </c>
      <c r="F49" s="52" t="s">
        <v>648</v>
      </c>
      <c r="G49" s="92">
        <f>IF(ISBLANK(Tableau8[[#This Row],[Points]]),"",RANK(Tableau8[[#This Row],[Points]],H:H))</f>
        <v>92</v>
      </c>
      <c r="H49" s="37">
        <v>73</v>
      </c>
      <c r="I49" s="40">
        <v>35</v>
      </c>
      <c r="J49" s="88">
        <f>IF(ISBLANK(I49),,VLOOKUP(I49,Classement_points[],2,FALSE)*Paramètres!$M$4)</f>
        <v>15</v>
      </c>
      <c r="K49" s="41">
        <v>27</v>
      </c>
      <c r="L49" s="88">
        <f>IF(ISBLANK(K49),,VLOOKUP(K49,Classement_points[],2,FALSE)*Paramètres!$M$5)</f>
        <v>34</v>
      </c>
      <c r="M49" s="42">
        <v>17</v>
      </c>
      <c r="N49" s="88">
        <f>IF(ISBLANK(M49),,VLOOKUP(M49,Classement_points[],2,FALSE)*Paramètres!$M$6)</f>
        <v>40.5</v>
      </c>
      <c r="O49" s="89">
        <f t="shared" si="1"/>
        <v>162.5</v>
      </c>
      <c r="P49" s="90">
        <f>COUNTA(Tableau8[[#This Row],[Points]],Tableau8[[#This Row],[Clt2]],Tableau8[[#This Row],[Clt4]],Tableau8[[#This Row],[Clt6]])</f>
        <v>4</v>
      </c>
    </row>
    <row r="50" spans="1:16" x14ac:dyDescent="0.35">
      <c r="A50" s="91">
        <f t="shared" si="0"/>
        <v>46</v>
      </c>
      <c r="B50" s="37" t="s">
        <v>2763</v>
      </c>
      <c r="C50" s="37" t="s">
        <v>2764</v>
      </c>
      <c r="D50" s="37" t="s">
        <v>2765</v>
      </c>
      <c r="E50" s="37" t="s">
        <v>701</v>
      </c>
      <c r="F50" s="52" t="s">
        <v>648</v>
      </c>
      <c r="G50" s="92">
        <f>IF(ISBLANK(Tableau8[[#This Row],[Points]]),"",RANK(Tableau8[[#This Row],[Points]],H:H))</f>
        <v>62</v>
      </c>
      <c r="H50" s="37">
        <v>111</v>
      </c>
      <c r="I50" s="40">
        <v>71</v>
      </c>
      <c r="J50" s="88">
        <f>IF(ISBLANK(I50),,VLOOKUP(I50,Classement_points[],2,FALSE)*Paramètres!$M$4)</f>
        <v>15</v>
      </c>
      <c r="K50" s="41">
        <v>58</v>
      </c>
      <c r="L50" s="88">
        <f>IF(ISBLANK(K50),,VLOOKUP(K50,Classement_points[],2,FALSE)*Paramètres!$M$5)</f>
        <v>20</v>
      </c>
      <c r="M50" s="42">
        <v>34</v>
      </c>
      <c r="N50" s="88">
        <f>IF(ISBLANK(M50),,VLOOKUP(M50,Classement_points[],2,FALSE)*Paramètres!$M$6)</f>
        <v>15</v>
      </c>
      <c r="O50" s="89">
        <f t="shared" si="1"/>
        <v>161</v>
      </c>
      <c r="P50" s="90">
        <f>COUNTA(Tableau8[[#This Row],[Points]],Tableau8[[#This Row],[Clt2]],Tableau8[[#This Row],[Clt4]],Tableau8[[#This Row],[Clt6]])</f>
        <v>4</v>
      </c>
    </row>
    <row r="51" spans="1:16" x14ac:dyDescent="0.35">
      <c r="A51" s="91">
        <f t="shared" si="0"/>
        <v>47</v>
      </c>
      <c r="B51" s="37" t="s">
        <v>4875</v>
      </c>
      <c r="C51" s="37" t="s">
        <v>493</v>
      </c>
      <c r="D51" s="37" t="s">
        <v>4876</v>
      </c>
      <c r="E51" s="37" t="s">
        <v>4299</v>
      </c>
      <c r="F51" s="52" t="s">
        <v>2956</v>
      </c>
      <c r="G51" s="92">
        <f>IF(ISBLANK(Tableau8[[#This Row],[Points]]),"",RANK(Tableau8[[#This Row],[Points]],H:H))</f>
        <v>46</v>
      </c>
      <c r="H51" s="37">
        <v>125</v>
      </c>
      <c r="I51" s="40">
        <v>66</v>
      </c>
      <c r="J51" s="88">
        <f>IF(ISBLANK(I51),,VLOOKUP(I51,Classement_points[],2,FALSE)*Paramètres!$M$4)</f>
        <v>15</v>
      </c>
      <c r="K51" s="41">
        <v>42</v>
      </c>
      <c r="L51" s="88">
        <f>IF(ISBLANK(K51),,VLOOKUP(K51,Classement_points[],2,FALSE)*Paramètres!$M$5)</f>
        <v>20</v>
      </c>
      <c r="M51" s="42"/>
      <c r="N51" s="88">
        <f>IF(ISBLANK(M51),,VLOOKUP(M51,Classement_points[],2,FALSE)*Paramètres!$M$6)</f>
        <v>0</v>
      </c>
      <c r="O51" s="89">
        <f t="shared" si="1"/>
        <v>160</v>
      </c>
      <c r="P51" s="90">
        <f>COUNTA(Tableau8[[#This Row],[Points]],Tableau8[[#This Row],[Clt2]],Tableau8[[#This Row],[Clt4]],Tableau8[[#This Row],[Clt6]])</f>
        <v>3</v>
      </c>
    </row>
    <row r="52" spans="1:16" x14ac:dyDescent="0.35">
      <c r="A52" s="91">
        <f t="shared" si="0"/>
        <v>48</v>
      </c>
      <c r="B52" s="37" t="s">
        <v>4826</v>
      </c>
      <c r="C52" s="37" t="s">
        <v>479</v>
      </c>
      <c r="D52" s="37" t="s">
        <v>4827</v>
      </c>
      <c r="E52" s="37" t="s">
        <v>3956</v>
      </c>
      <c r="F52" s="52" t="s">
        <v>2956</v>
      </c>
      <c r="G52" s="92">
        <f>IF(ISBLANK(Tableau8[[#This Row],[Points]]),"",RANK(Tableau8[[#This Row],[Points]],H:H))</f>
        <v>48</v>
      </c>
      <c r="H52" s="37">
        <v>122</v>
      </c>
      <c r="I52" s="40">
        <v>43</v>
      </c>
      <c r="J52" s="88">
        <f>IF(ISBLANK(I52),,VLOOKUP(I52,Classement_points[],2,FALSE)*Paramètres!$M$4)</f>
        <v>15</v>
      </c>
      <c r="K52" s="41">
        <v>56</v>
      </c>
      <c r="L52" s="88">
        <f>IF(ISBLANK(K52),,VLOOKUP(K52,Classement_points[],2,FALSE)*Paramètres!$M$5)</f>
        <v>20</v>
      </c>
      <c r="M52" s="42"/>
      <c r="N52" s="88">
        <f>IF(ISBLANK(M52),,VLOOKUP(M52,Classement_points[],2,FALSE)*Paramètres!$M$6)</f>
        <v>0</v>
      </c>
      <c r="O52" s="89">
        <f t="shared" si="1"/>
        <v>157</v>
      </c>
      <c r="P52" s="90">
        <f>COUNTA(Tableau8[[#This Row],[Points]],Tableau8[[#This Row],[Clt2]],Tableau8[[#This Row],[Clt4]],Tableau8[[#This Row],[Clt6]])</f>
        <v>3</v>
      </c>
    </row>
    <row r="53" spans="1:16" x14ac:dyDescent="0.35">
      <c r="A53" s="91">
        <f t="shared" si="0"/>
        <v>48</v>
      </c>
      <c r="B53" s="37" t="s">
        <v>2620</v>
      </c>
      <c r="C53" s="37" t="s">
        <v>882</v>
      </c>
      <c r="D53" s="37" t="s">
        <v>1746</v>
      </c>
      <c r="E53" s="52" t="s">
        <v>708</v>
      </c>
      <c r="F53" s="52" t="s">
        <v>648</v>
      </c>
      <c r="G53" s="92">
        <f>IF(ISBLANK(Tableau8[[#This Row],[Points]]),"",RANK(Tableau8[[#This Row],[Points]],H:H))</f>
        <v>48</v>
      </c>
      <c r="H53" s="37">
        <v>122</v>
      </c>
      <c r="I53" s="40">
        <v>72</v>
      </c>
      <c r="J53" s="88">
        <f>IF(ISBLANK(I53),,VLOOKUP(I53,Classement_points[],2,FALSE)*Paramètres!$M$4)</f>
        <v>15</v>
      </c>
      <c r="K53" s="41">
        <v>60</v>
      </c>
      <c r="L53" s="88">
        <f>IF(ISBLANK(K53),,VLOOKUP(K53,Classement_points[],2,FALSE)*Paramètres!$M$5)</f>
        <v>20</v>
      </c>
      <c r="M53" s="42"/>
      <c r="N53" s="88">
        <f>IF(ISBLANK(M53),,VLOOKUP(M53,Classement_points[],2,FALSE)*Paramètres!$M$6)</f>
        <v>0</v>
      </c>
      <c r="O53" s="89">
        <f t="shared" si="1"/>
        <v>157</v>
      </c>
      <c r="P53" s="90">
        <f>COUNTA(Tableau8[[#This Row],[Points]],Tableau8[[#This Row],[Clt2]],Tableau8[[#This Row],[Clt4]],Tableau8[[#This Row],[Clt6]])</f>
        <v>3</v>
      </c>
    </row>
    <row r="54" spans="1:16" x14ac:dyDescent="0.35">
      <c r="A54" s="91">
        <f t="shared" si="0"/>
        <v>50</v>
      </c>
      <c r="B54" s="37" t="s">
        <v>4812</v>
      </c>
      <c r="C54" s="37" t="s">
        <v>231</v>
      </c>
      <c r="D54" s="37" t="s">
        <v>4495</v>
      </c>
      <c r="E54" s="37" t="s">
        <v>3953</v>
      </c>
      <c r="F54" s="52" t="s">
        <v>2956</v>
      </c>
      <c r="G54" s="92">
        <f>IF(ISBLANK(Tableau8[[#This Row],[Points]]),"",RANK(Tableau8[[#This Row],[Points]],H:H))</f>
        <v>51</v>
      </c>
      <c r="H54" s="37">
        <v>121</v>
      </c>
      <c r="I54" s="40">
        <v>79</v>
      </c>
      <c r="J54" s="88">
        <f>IF(ISBLANK(I54),,VLOOKUP(I54,Classement_points[],2,FALSE)*Paramètres!$M$4)</f>
        <v>15</v>
      </c>
      <c r="K54" s="41">
        <v>66</v>
      </c>
      <c r="L54" s="88">
        <f>IF(ISBLANK(K54),,VLOOKUP(K54,Classement_points[],2,FALSE)*Paramètres!$M$5)</f>
        <v>20</v>
      </c>
      <c r="M54" s="42"/>
      <c r="N54" s="88">
        <f>IF(ISBLANK(M54),,VLOOKUP(M54,Classement_points[],2,FALSE)*Paramètres!$M$6)</f>
        <v>0</v>
      </c>
      <c r="O54" s="89">
        <f t="shared" si="1"/>
        <v>156</v>
      </c>
      <c r="P54" s="90">
        <f>COUNTA(Tableau8[[#This Row],[Points]],Tableau8[[#This Row],[Clt2]],Tableau8[[#This Row],[Clt4]],Tableau8[[#This Row],[Clt6]])</f>
        <v>3</v>
      </c>
    </row>
    <row r="55" spans="1:16" x14ac:dyDescent="0.35">
      <c r="A55" s="91">
        <f t="shared" si="0"/>
        <v>51</v>
      </c>
      <c r="B55" s="37" t="s">
        <v>2650</v>
      </c>
      <c r="C55" s="37" t="s">
        <v>448</v>
      </c>
      <c r="D55" s="37" t="s">
        <v>2405</v>
      </c>
      <c r="E55" s="52" t="s">
        <v>680</v>
      </c>
      <c r="F55" s="52" t="s">
        <v>648</v>
      </c>
      <c r="G55" s="92">
        <f>IF(ISBLANK(Tableau8[[#This Row],[Points]]),"",RANK(Tableau8[[#This Row],[Points]],H:H))</f>
        <v>53</v>
      </c>
      <c r="H55" s="37">
        <v>119</v>
      </c>
      <c r="I55" s="40">
        <v>55</v>
      </c>
      <c r="J55" s="88">
        <f>IF(ISBLANK(I55),,VLOOKUP(I55,Classement_points[],2,FALSE)*Paramètres!$M$4)</f>
        <v>15</v>
      </c>
      <c r="K55" s="41">
        <v>48</v>
      </c>
      <c r="L55" s="88">
        <f>IF(ISBLANK(K55),,VLOOKUP(K55,Classement_points[],2,FALSE)*Paramètres!$M$5)</f>
        <v>20</v>
      </c>
      <c r="M55" s="42"/>
      <c r="N55" s="88">
        <f>IF(ISBLANK(M55),,VLOOKUP(M55,Classement_points[],2,FALSE)*Paramètres!$M$6)</f>
        <v>0</v>
      </c>
      <c r="O55" s="89">
        <f t="shared" si="1"/>
        <v>154</v>
      </c>
      <c r="P55" s="90">
        <f>COUNTA(Tableau8[[#This Row],[Points]],Tableau8[[#This Row],[Clt2]],Tableau8[[#This Row],[Clt4]],Tableau8[[#This Row],[Clt6]])</f>
        <v>3</v>
      </c>
    </row>
    <row r="56" spans="1:16" x14ac:dyDescent="0.35">
      <c r="A56" s="91">
        <f t="shared" si="0"/>
        <v>52</v>
      </c>
      <c r="B56" s="37" t="s">
        <v>4815</v>
      </c>
      <c r="C56" s="37" t="s">
        <v>69</v>
      </c>
      <c r="D56" s="37" t="s">
        <v>4816</v>
      </c>
      <c r="E56" s="37" t="s">
        <v>4017</v>
      </c>
      <c r="F56" s="52" t="s">
        <v>2956</v>
      </c>
      <c r="G56" s="92">
        <f>IF(ISBLANK(Tableau8[[#This Row],[Points]]),"",RANK(Tableau8[[#This Row],[Points]],H:H))</f>
        <v>54</v>
      </c>
      <c r="H56" s="37">
        <v>118</v>
      </c>
      <c r="I56" s="40">
        <v>78</v>
      </c>
      <c r="J56" s="88">
        <f>IF(ISBLANK(I56),,VLOOKUP(I56,Classement_points[],2,FALSE)*Paramètres!$M$4)</f>
        <v>15</v>
      </c>
      <c r="K56" s="41">
        <v>75</v>
      </c>
      <c r="L56" s="88">
        <f>IF(ISBLANK(K56),,VLOOKUP(K56,Classement_points[],2,FALSE)*Paramètres!$M$5)</f>
        <v>20</v>
      </c>
      <c r="M56" s="42"/>
      <c r="N56" s="88">
        <f>IF(ISBLANK(M56),,VLOOKUP(M56,Classement_points[],2,FALSE)*Paramètres!$M$6)</f>
        <v>0</v>
      </c>
      <c r="O56" s="89">
        <f t="shared" si="1"/>
        <v>153</v>
      </c>
      <c r="P56" s="90">
        <f>COUNTA(Tableau8[[#This Row],[Points]],Tableau8[[#This Row],[Clt2]],Tableau8[[#This Row],[Clt4]],Tableau8[[#This Row],[Clt6]])</f>
        <v>3</v>
      </c>
    </row>
    <row r="57" spans="1:16" x14ac:dyDescent="0.35">
      <c r="A57" s="91">
        <f t="shared" si="0"/>
        <v>53</v>
      </c>
      <c r="B57" s="37" t="s">
        <v>4949</v>
      </c>
      <c r="C57" s="37" t="s">
        <v>505</v>
      </c>
      <c r="D57" s="37" t="s">
        <v>4950</v>
      </c>
      <c r="E57" s="37" t="s">
        <v>3956</v>
      </c>
      <c r="F57" s="52" t="s">
        <v>2956</v>
      </c>
      <c r="G57" s="92">
        <f>IF(ISBLANK(Tableau8[[#This Row],[Points]]),"",RANK(Tableau8[[#This Row],[Points]],H:H))</f>
        <v>56</v>
      </c>
      <c r="H57" s="37">
        <v>117</v>
      </c>
      <c r="I57" s="40">
        <v>46</v>
      </c>
      <c r="J57" s="88">
        <f>IF(ISBLANK(I57),,VLOOKUP(I57,Classement_points[],2,FALSE)*Paramètres!$M$4)</f>
        <v>15</v>
      </c>
      <c r="K57" s="41">
        <v>44</v>
      </c>
      <c r="L57" s="88">
        <f>IF(ISBLANK(K57),,VLOOKUP(K57,Classement_points[],2,FALSE)*Paramètres!$M$5)</f>
        <v>20</v>
      </c>
      <c r="M57" s="42"/>
      <c r="N57" s="88">
        <f>IF(ISBLANK(M57),,VLOOKUP(M57,Classement_points[],2,FALSE)*Paramètres!$M$6)</f>
        <v>0</v>
      </c>
      <c r="O57" s="89">
        <f t="shared" si="1"/>
        <v>152</v>
      </c>
      <c r="P57" s="90">
        <f>COUNTA(Tableau8[[#This Row],[Points]],Tableau8[[#This Row],[Clt2]],Tableau8[[#This Row],[Clt4]],Tableau8[[#This Row],[Clt6]])</f>
        <v>3</v>
      </c>
    </row>
    <row r="58" spans="1:16" x14ac:dyDescent="0.35">
      <c r="A58" s="91">
        <f t="shared" si="0"/>
        <v>54</v>
      </c>
      <c r="B58" s="54" t="s">
        <v>625</v>
      </c>
      <c r="C58" s="54" t="s">
        <v>1199</v>
      </c>
      <c r="D58" s="54" t="s">
        <v>391</v>
      </c>
      <c r="E58" s="54" t="s">
        <v>398</v>
      </c>
      <c r="F58" s="54" t="s">
        <v>714</v>
      </c>
      <c r="G58" s="92">
        <f>IF(ISBLANK(Tableau8[[#This Row],[Points]]),"",RANK(Tableau8[[#This Row],[Points]],H:H))</f>
        <v>59</v>
      </c>
      <c r="H58" s="37">
        <v>114</v>
      </c>
      <c r="I58" s="40">
        <v>65</v>
      </c>
      <c r="J58" s="88">
        <f>IF(ISBLANK(I58),,VLOOKUP(I58,Classement_points[],2,FALSE)*Paramètres!$M$4)</f>
        <v>15</v>
      </c>
      <c r="K58" s="41">
        <v>64</v>
      </c>
      <c r="L58" s="88">
        <f>IF(ISBLANK(K58),,VLOOKUP(K58,Classement_points[],2,FALSE)*Paramètres!$M$5)</f>
        <v>20</v>
      </c>
      <c r="M58" s="42"/>
      <c r="N58" s="88">
        <f>IF(ISBLANK(M58),,VLOOKUP(M58,Classement_points[],2,FALSE)*Paramètres!$M$6)</f>
        <v>0</v>
      </c>
      <c r="O58" s="89">
        <f t="shared" si="1"/>
        <v>149</v>
      </c>
      <c r="P58" s="90">
        <f>COUNTA(Tableau8[[#This Row],[Points]],Tableau8[[#This Row],[Clt2]],Tableau8[[#This Row],[Clt4]],Tableau8[[#This Row],[Clt6]])</f>
        <v>3</v>
      </c>
    </row>
    <row r="59" spans="1:16" x14ac:dyDescent="0.35">
      <c r="A59" s="91">
        <f t="shared" si="0"/>
        <v>54</v>
      </c>
      <c r="B59" s="54" t="s">
        <v>1205</v>
      </c>
      <c r="C59" s="54" t="s">
        <v>1206</v>
      </c>
      <c r="D59" s="54" t="s">
        <v>1207</v>
      </c>
      <c r="E59" s="54" t="s">
        <v>14</v>
      </c>
      <c r="F59" s="54" t="s">
        <v>714</v>
      </c>
      <c r="G59" s="92">
        <f>IF(ISBLANK(Tableau8[[#This Row],[Points]]),"",RANK(Tableau8[[#This Row],[Points]],H:H))</f>
        <v>35</v>
      </c>
      <c r="H59" s="37">
        <v>131</v>
      </c>
      <c r="I59" s="40"/>
      <c r="J59" s="88">
        <f>IF(ISBLANK(I59),,VLOOKUP(I59,Classement_points[],2,FALSE)*Paramètres!$M$4)</f>
        <v>0</v>
      </c>
      <c r="K59" s="41"/>
      <c r="L59" s="88">
        <f>IF(ISBLANK(K59),,VLOOKUP(K59,Classement_points[],2,FALSE)*Paramètres!$M$5)</f>
        <v>0</v>
      </c>
      <c r="M59" s="42">
        <v>32</v>
      </c>
      <c r="N59" s="88">
        <f>IF(ISBLANK(M59),,VLOOKUP(M59,Classement_points[],2,FALSE)*Paramètres!$M$6)</f>
        <v>18</v>
      </c>
      <c r="O59" s="89">
        <f t="shared" si="1"/>
        <v>149</v>
      </c>
      <c r="P59" s="90">
        <f>COUNTA(Tableau8[[#This Row],[Points]],Tableau8[[#This Row],[Clt2]],Tableau8[[#This Row],[Clt4]],Tableau8[[#This Row],[Clt6]])</f>
        <v>2</v>
      </c>
    </row>
    <row r="60" spans="1:16" x14ac:dyDescent="0.35">
      <c r="A60" s="91">
        <f t="shared" si="0"/>
        <v>56</v>
      </c>
      <c r="B60" s="37" t="s">
        <v>4937</v>
      </c>
      <c r="C60" s="37" t="s">
        <v>53</v>
      </c>
      <c r="D60" s="37" t="s">
        <v>20</v>
      </c>
      <c r="E60" s="37" t="s">
        <v>4103</v>
      </c>
      <c r="F60" s="52" t="s">
        <v>2956</v>
      </c>
      <c r="G60" s="92">
        <f>IF(ISBLANK(Tableau8[[#This Row],[Points]]),"",RANK(Tableau8[[#This Row],[Points]],H:H))</f>
        <v>19</v>
      </c>
      <c r="H60" s="37">
        <v>147</v>
      </c>
      <c r="I60" s="40"/>
      <c r="J60" s="88">
        <f>IF(ISBLANK(I60),,VLOOKUP(I60,Classement_points[],2,FALSE)*Paramètres!$M$4)</f>
        <v>0</v>
      </c>
      <c r="K60" s="41">
        <v>0</v>
      </c>
      <c r="L60" s="88">
        <f>IF(ISBLANK(K60),,VLOOKUP(K60,Classement_points[],2,FALSE)*Paramètres!$M$5)</f>
        <v>0</v>
      </c>
      <c r="M60" s="42"/>
      <c r="N60" s="88">
        <f>IF(ISBLANK(M60),,VLOOKUP(M60,Classement_points[],2,FALSE)*Paramètres!$M$6)</f>
        <v>0</v>
      </c>
      <c r="O60" s="89">
        <f t="shared" si="1"/>
        <v>147</v>
      </c>
      <c r="P60" s="90">
        <f>COUNTA(Tableau8[[#This Row],[Points]],Tableau8[[#This Row],[Clt2]],Tableau8[[#This Row],[Clt4]],Tableau8[[#This Row],[Clt6]])</f>
        <v>2</v>
      </c>
    </row>
    <row r="61" spans="1:16" x14ac:dyDescent="0.35">
      <c r="A61" s="91">
        <f t="shared" si="0"/>
        <v>57</v>
      </c>
      <c r="B61" s="37" t="s">
        <v>3891</v>
      </c>
      <c r="C61" s="37" t="s">
        <v>3892</v>
      </c>
      <c r="D61" s="37" t="s">
        <v>1792</v>
      </c>
      <c r="E61" s="37" t="s">
        <v>2948</v>
      </c>
      <c r="F61" s="37" t="s">
        <v>2957</v>
      </c>
      <c r="G61" s="92">
        <f>IF(ISBLANK(Tableau8[[#This Row],[Points]]),"",RANK(Tableau8[[#This Row],[Points]],H:H))</f>
        <v>35</v>
      </c>
      <c r="H61" s="37">
        <v>131</v>
      </c>
      <c r="I61" s="40">
        <v>57</v>
      </c>
      <c r="J61" s="88">
        <f>IF(ISBLANK(I61),,VLOOKUP(I61,Classement_points[],2,FALSE)*Paramètres!$M$4)</f>
        <v>15</v>
      </c>
      <c r="K61" s="41">
        <v>0</v>
      </c>
      <c r="L61" s="88">
        <f>IF(ISBLANK(K61),,VLOOKUP(K61,Classement_points[],2,FALSE)*Paramètres!$M$5)</f>
        <v>0</v>
      </c>
      <c r="M61" s="42"/>
      <c r="N61" s="88">
        <f>IF(ISBLANK(M61),,VLOOKUP(M61,Classement_points[],2,FALSE)*Paramètres!$M$6)</f>
        <v>0</v>
      </c>
      <c r="O61" s="89">
        <f t="shared" si="1"/>
        <v>146</v>
      </c>
      <c r="P61" s="90">
        <f>COUNTA(Tableau8[[#This Row],[Points]],Tableau8[[#This Row],[Clt2]],Tableau8[[#This Row],[Clt4]],Tableau8[[#This Row],[Clt6]])</f>
        <v>3</v>
      </c>
    </row>
    <row r="62" spans="1:16" x14ac:dyDescent="0.35">
      <c r="A62" s="91">
        <f t="shared" si="0"/>
        <v>57</v>
      </c>
      <c r="B62" s="37" t="s">
        <v>4832</v>
      </c>
      <c r="C62" s="37" t="s">
        <v>67</v>
      </c>
      <c r="D62" s="37" t="s">
        <v>4833</v>
      </c>
      <c r="E62" s="37" t="s">
        <v>3943</v>
      </c>
      <c r="F62" s="52" t="s">
        <v>2956</v>
      </c>
      <c r="G62" s="92">
        <f>IF(ISBLANK(Tableau8[[#This Row],[Points]]),"",RANK(Tableau8[[#This Row],[Points]],H:H))</f>
        <v>44</v>
      </c>
      <c r="H62" s="37">
        <v>126</v>
      </c>
      <c r="I62" s="40"/>
      <c r="J62" s="88">
        <f>IF(ISBLANK(I62),,VLOOKUP(I62,Classement_points[],2,FALSE)*Paramètres!$M$4)</f>
        <v>0</v>
      </c>
      <c r="K62" s="41">
        <v>76</v>
      </c>
      <c r="L62" s="88">
        <f>IF(ISBLANK(K62),,VLOOKUP(K62,Classement_points[],2,FALSE)*Paramètres!$M$5)</f>
        <v>20</v>
      </c>
      <c r="M62" s="42"/>
      <c r="N62" s="88">
        <f>IF(ISBLANK(M62),,VLOOKUP(M62,Classement_points[],2,FALSE)*Paramètres!$M$6)</f>
        <v>0</v>
      </c>
      <c r="O62" s="89">
        <f t="shared" si="1"/>
        <v>146</v>
      </c>
      <c r="P62" s="90">
        <f>COUNTA(Tableau8[[#This Row],[Points]],Tableau8[[#This Row],[Clt2]],Tableau8[[#This Row],[Clt4]],Tableau8[[#This Row],[Clt6]])</f>
        <v>2</v>
      </c>
    </row>
    <row r="63" spans="1:16" x14ac:dyDescent="0.35">
      <c r="A63" s="91">
        <f t="shared" si="0"/>
        <v>59</v>
      </c>
      <c r="B63" s="37" t="s">
        <v>2704</v>
      </c>
      <c r="C63" s="37" t="s">
        <v>69</v>
      </c>
      <c r="D63" s="37" t="s">
        <v>2705</v>
      </c>
      <c r="E63" s="52" t="s">
        <v>711</v>
      </c>
      <c r="F63" s="52" t="s">
        <v>648</v>
      </c>
      <c r="G63" s="92">
        <f>IF(ISBLANK(Tableau8[[#This Row],[Points]]),"",RANK(Tableau8[[#This Row],[Points]],H:H))</f>
        <v>58</v>
      </c>
      <c r="H63" s="37">
        <v>115</v>
      </c>
      <c r="I63" s="40">
        <v>50</v>
      </c>
      <c r="J63" s="88">
        <f>IF(ISBLANK(I63),,VLOOKUP(I63,Classement_points[],2,FALSE)*Paramètres!$M$4)</f>
        <v>15</v>
      </c>
      <c r="K63" s="41">
        <v>0</v>
      </c>
      <c r="L63" s="88">
        <f>IF(ISBLANK(K63),,VLOOKUP(K63,Classement_points[],2,FALSE)*Paramètres!$M$5)</f>
        <v>0</v>
      </c>
      <c r="M63" s="42">
        <v>43</v>
      </c>
      <c r="N63" s="88">
        <f>IF(ISBLANK(M63),,VLOOKUP(M63,Classement_points[],2,FALSE)*Paramètres!$M$6)</f>
        <v>15</v>
      </c>
      <c r="O63" s="89">
        <f t="shared" si="1"/>
        <v>145</v>
      </c>
      <c r="P63" s="90">
        <f>COUNTA(Tableau8[[#This Row],[Points]],Tableau8[[#This Row],[Clt2]],Tableau8[[#This Row],[Clt4]],Tableau8[[#This Row],[Clt6]])</f>
        <v>4</v>
      </c>
    </row>
    <row r="64" spans="1:16" x14ac:dyDescent="0.35">
      <c r="A64" s="91">
        <f t="shared" si="0"/>
        <v>60</v>
      </c>
      <c r="B64" s="37" t="s">
        <v>2702</v>
      </c>
      <c r="C64" s="37" t="s">
        <v>2703</v>
      </c>
      <c r="D64" s="37" t="s">
        <v>497</v>
      </c>
      <c r="E64" s="52" t="s">
        <v>652</v>
      </c>
      <c r="F64" s="52" t="s">
        <v>648</v>
      </c>
      <c r="G64" s="92">
        <f>IF(ISBLANK(Tableau8[[#This Row],[Points]]),"",RANK(Tableau8[[#This Row],[Points]],H:H))</f>
        <v>65</v>
      </c>
      <c r="H64" s="37">
        <v>107</v>
      </c>
      <c r="I64" s="40"/>
      <c r="J64" s="88">
        <f>IF(ISBLANK(I64),,VLOOKUP(I64,Classement_points[],2,FALSE)*Paramètres!$M$4)</f>
        <v>0</v>
      </c>
      <c r="K64" s="41">
        <v>79</v>
      </c>
      <c r="L64" s="88">
        <f>IF(ISBLANK(K64),,VLOOKUP(K64,Classement_points[],2,FALSE)*Paramètres!$M$5)</f>
        <v>20</v>
      </c>
      <c r="M64" s="42">
        <v>44</v>
      </c>
      <c r="N64" s="88">
        <f>IF(ISBLANK(M64),,VLOOKUP(M64,Classement_points[],2,FALSE)*Paramètres!$M$6)</f>
        <v>15</v>
      </c>
      <c r="O64" s="89">
        <f t="shared" si="1"/>
        <v>142</v>
      </c>
      <c r="P64" s="90">
        <f>COUNTA(Tableau8[[#This Row],[Points]],Tableau8[[#This Row],[Clt2]],Tableau8[[#This Row],[Clt4]],Tableau8[[#This Row],[Clt6]])</f>
        <v>3</v>
      </c>
    </row>
    <row r="65" spans="1:16" x14ac:dyDescent="0.35">
      <c r="A65" s="91">
        <f t="shared" si="0"/>
        <v>61</v>
      </c>
      <c r="B65" s="37" t="s">
        <v>4878</v>
      </c>
      <c r="C65" s="37" t="s">
        <v>4879</v>
      </c>
      <c r="D65" s="37" t="s">
        <v>4533</v>
      </c>
      <c r="E65" s="37" t="s">
        <v>4223</v>
      </c>
      <c r="F65" s="52" t="s">
        <v>2956</v>
      </c>
      <c r="G65" s="92">
        <f>IF(ISBLANK(Tableau8[[#This Row],[Points]]),"",RANK(Tableau8[[#This Row],[Points]],H:H))</f>
        <v>68</v>
      </c>
      <c r="H65" s="37">
        <v>105</v>
      </c>
      <c r="I65" s="40">
        <v>83</v>
      </c>
      <c r="J65" s="88">
        <f>IF(ISBLANK(I65),,VLOOKUP(I65,Classement_points[],2,FALSE)*Paramètres!$M$4)</f>
        <v>15</v>
      </c>
      <c r="K65" s="41">
        <v>86</v>
      </c>
      <c r="L65" s="88">
        <f>IF(ISBLANK(K65),,VLOOKUP(K65,Classement_points[],2,FALSE)*Paramètres!$M$5)</f>
        <v>20</v>
      </c>
      <c r="M65" s="42"/>
      <c r="N65" s="88">
        <f>IF(ISBLANK(M65),,VLOOKUP(M65,Classement_points[],2,FALSE)*Paramètres!$M$6)</f>
        <v>0</v>
      </c>
      <c r="O65" s="89">
        <f t="shared" si="1"/>
        <v>140</v>
      </c>
      <c r="P65" s="90">
        <f>COUNTA(Tableau8[[#This Row],[Points]],Tableau8[[#This Row],[Clt2]],Tableau8[[#This Row],[Clt4]],Tableau8[[#This Row],[Clt6]])</f>
        <v>3</v>
      </c>
    </row>
    <row r="66" spans="1:16" x14ac:dyDescent="0.35">
      <c r="A66" s="91">
        <f t="shared" si="0"/>
        <v>62</v>
      </c>
      <c r="B66" s="37" t="s">
        <v>4940</v>
      </c>
      <c r="C66" s="37" t="s">
        <v>750</v>
      </c>
      <c r="D66" s="37" t="s">
        <v>4941</v>
      </c>
      <c r="E66" s="37" t="s">
        <v>4020</v>
      </c>
      <c r="F66" s="52" t="s">
        <v>2956</v>
      </c>
      <c r="G66" s="92">
        <f>IF(ISBLANK(Tableau8[[#This Row],[Points]]),"",RANK(Tableau8[[#This Row],[Points]],H:H))</f>
        <v>54</v>
      </c>
      <c r="H66" s="37">
        <v>118</v>
      </c>
      <c r="I66" s="40"/>
      <c r="J66" s="88">
        <f>IF(ISBLANK(I66),,VLOOKUP(I66,Classement_points[],2,FALSE)*Paramètres!$M$4)</f>
        <v>0</v>
      </c>
      <c r="K66" s="41">
        <v>82</v>
      </c>
      <c r="L66" s="88">
        <f>IF(ISBLANK(K66),,VLOOKUP(K66,Classement_points[],2,FALSE)*Paramètres!$M$5)</f>
        <v>20</v>
      </c>
      <c r="M66" s="42"/>
      <c r="N66" s="88">
        <f>IF(ISBLANK(M66),,VLOOKUP(M66,Classement_points[],2,FALSE)*Paramètres!$M$6)</f>
        <v>0</v>
      </c>
      <c r="O66" s="89">
        <f t="shared" si="1"/>
        <v>138</v>
      </c>
      <c r="P66" s="90">
        <f>COUNTA(Tableau8[[#This Row],[Points]],Tableau8[[#This Row],[Clt2]],Tableau8[[#This Row],[Clt4]],Tableau8[[#This Row],[Clt6]])</f>
        <v>2</v>
      </c>
    </row>
    <row r="67" spans="1:16" x14ac:dyDescent="0.35">
      <c r="A67" s="91">
        <f t="shared" si="0"/>
        <v>63</v>
      </c>
      <c r="B67" s="37" t="s">
        <v>3865</v>
      </c>
      <c r="C67" s="37" t="s">
        <v>2335</v>
      </c>
      <c r="D67" s="37" t="s">
        <v>3295</v>
      </c>
      <c r="E67" s="37" t="s">
        <v>2919</v>
      </c>
      <c r="F67" s="37" t="s">
        <v>2957</v>
      </c>
      <c r="G67" s="92">
        <f>IF(ISBLANK(Tableau8[[#This Row],[Points]]),"",RANK(Tableau8[[#This Row],[Points]],H:H))</f>
        <v>48</v>
      </c>
      <c r="H67" s="37">
        <v>122</v>
      </c>
      <c r="I67" s="40">
        <v>51</v>
      </c>
      <c r="J67" s="88">
        <f>IF(ISBLANK(I67),,VLOOKUP(I67,Classement_points[],2,FALSE)*Paramètres!$M$4)</f>
        <v>15</v>
      </c>
      <c r="K67" s="41"/>
      <c r="L67" s="88">
        <f>IF(ISBLANK(K67),,VLOOKUP(K67,Classement_points[],2,FALSE)*Paramètres!$M$5)</f>
        <v>0</v>
      </c>
      <c r="M67" s="42"/>
      <c r="N67" s="88">
        <f>IF(ISBLANK(M67),,VLOOKUP(M67,Classement_points[],2,FALSE)*Paramètres!$M$6)</f>
        <v>0</v>
      </c>
      <c r="O67" s="89">
        <f t="shared" si="1"/>
        <v>137</v>
      </c>
      <c r="P67" s="90">
        <f>COUNTA(Tableau8[[#This Row],[Points]],Tableau8[[#This Row],[Clt2]],Tableau8[[#This Row],[Clt4]],Tableau8[[#This Row],[Clt6]])</f>
        <v>2</v>
      </c>
    </row>
    <row r="68" spans="1:16" x14ac:dyDescent="0.35">
      <c r="A68" s="91">
        <f t="shared" si="0"/>
        <v>63</v>
      </c>
      <c r="B68" s="37" t="s">
        <v>2549</v>
      </c>
      <c r="C68" s="37" t="s">
        <v>538</v>
      </c>
      <c r="D68" s="37" t="s">
        <v>2550</v>
      </c>
      <c r="E68" s="52" t="s">
        <v>707</v>
      </c>
      <c r="F68" s="52" t="s">
        <v>648</v>
      </c>
      <c r="G68" s="92">
        <f>IF(ISBLANK(Tableau8[[#This Row],[Points]]),"",RANK(Tableau8[[#This Row],[Points]],H:H))</f>
        <v>56</v>
      </c>
      <c r="H68" s="37">
        <v>117</v>
      </c>
      <c r="I68" s="40">
        <v>0</v>
      </c>
      <c r="J68" s="88">
        <f>IF(ISBLANK(I68),,VLOOKUP(I68,Classement_points[],2,FALSE)*Paramètres!$M$4)</f>
        <v>0</v>
      </c>
      <c r="K68" s="41">
        <v>51</v>
      </c>
      <c r="L68" s="88">
        <f>IF(ISBLANK(K68),,VLOOKUP(K68,Classement_points[],2,FALSE)*Paramètres!$M$5)</f>
        <v>20</v>
      </c>
      <c r="M68" s="42"/>
      <c r="N68" s="88">
        <f>IF(ISBLANK(M68),,VLOOKUP(M68,Classement_points[],2,FALSE)*Paramètres!$M$6)</f>
        <v>0</v>
      </c>
      <c r="O68" s="89">
        <f t="shared" si="1"/>
        <v>137</v>
      </c>
      <c r="P68" s="90">
        <f>COUNTA(Tableau8[[#This Row],[Points]],Tableau8[[#This Row],[Clt2]],Tableau8[[#This Row],[Clt4]],Tableau8[[#This Row],[Clt6]])</f>
        <v>3</v>
      </c>
    </row>
    <row r="69" spans="1:16" x14ac:dyDescent="0.35">
      <c r="A69" s="91">
        <f t="shared" ref="A69:A132" si="2">RANK(O69,O:O)</f>
        <v>65</v>
      </c>
      <c r="B69" s="54" t="s">
        <v>1212</v>
      </c>
      <c r="C69" s="54" t="s">
        <v>166</v>
      </c>
      <c r="D69" s="54" t="s">
        <v>393</v>
      </c>
      <c r="E69" s="54" t="s">
        <v>398</v>
      </c>
      <c r="F69" s="54" t="s">
        <v>714</v>
      </c>
      <c r="G69" s="92">
        <f>IF(ISBLANK(Tableau8[[#This Row],[Points]]),"",RANK(Tableau8[[#This Row],[Points]],H:H))</f>
        <v>51</v>
      </c>
      <c r="H69" s="37">
        <v>121</v>
      </c>
      <c r="I69" s="40">
        <v>52</v>
      </c>
      <c r="J69" s="88">
        <f>IF(ISBLANK(I69),,VLOOKUP(I69,Classement_points[],2,FALSE)*Paramètres!$M$4)</f>
        <v>15</v>
      </c>
      <c r="K69" s="41">
        <v>0</v>
      </c>
      <c r="L69" s="88">
        <f>IF(ISBLANK(K69),,VLOOKUP(K69,Classement_points[],2,FALSE)*Paramètres!$M$5)</f>
        <v>0</v>
      </c>
      <c r="M69" s="42"/>
      <c r="N69" s="88">
        <f>IF(ISBLANK(M69),,VLOOKUP(M69,Classement_points[],2,FALSE)*Paramètres!$M$6)</f>
        <v>0</v>
      </c>
      <c r="O69" s="89">
        <f t="shared" ref="O69:O132" si="3">H69+J69+L69+N69</f>
        <v>136</v>
      </c>
      <c r="P69" s="90">
        <f>COUNTA(Tableau8[[#This Row],[Points]],Tableau8[[#This Row],[Clt2]],Tableau8[[#This Row],[Clt4]],Tableau8[[#This Row],[Clt6]])</f>
        <v>3</v>
      </c>
    </row>
    <row r="70" spans="1:16" x14ac:dyDescent="0.35">
      <c r="A70" s="91">
        <f t="shared" si="2"/>
        <v>66</v>
      </c>
      <c r="B70" s="37" t="s">
        <v>4824</v>
      </c>
      <c r="C70" s="37" t="s">
        <v>1127</v>
      </c>
      <c r="D70" s="37" t="s">
        <v>4825</v>
      </c>
      <c r="E70" s="37" t="s">
        <v>3992</v>
      </c>
      <c r="F70" s="52" t="s">
        <v>2956</v>
      </c>
      <c r="G70" s="92">
        <f>IF(ISBLANK(Tableau8[[#This Row],[Points]]),"",RANK(Tableau8[[#This Row],[Points]],H:H))</f>
        <v>35</v>
      </c>
      <c r="H70" s="37">
        <v>131</v>
      </c>
      <c r="I70" s="40"/>
      <c r="J70" s="88">
        <f>IF(ISBLANK(I70),,VLOOKUP(I70,Classement_points[],2,FALSE)*Paramètres!$M$4)</f>
        <v>0</v>
      </c>
      <c r="K70" s="41">
        <v>0</v>
      </c>
      <c r="L70" s="88">
        <f>IF(ISBLANK(K70),,VLOOKUP(K70,Classement_points[],2,FALSE)*Paramètres!$M$5)</f>
        <v>0</v>
      </c>
      <c r="M70" s="42"/>
      <c r="N70" s="88">
        <f>IF(ISBLANK(M70),,VLOOKUP(M70,Classement_points[],2,FALSE)*Paramètres!$M$6)</f>
        <v>0</v>
      </c>
      <c r="O70" s="89">
        <f t="shared" si="3"/>
        <v>131</v>
      </c>
      <c r="P70" s="90">
        <f>COUNTA(Tableau8[[#This Row],[Points]],Tableau8[[#This Row],[Clt2]],Tableau8[[#This Row],[Clt4]],Tableau8[[#This Row],[Clt6]])</f>
        <v>2</v>
      </c>
    </row>
    <row r="71" spans="1:16" x14ac:dyDescent="0.35">
      <c r="A71" s="91">
        <f t="shared" si="2"/>
        <v>67</v>
      </c>
      <c r="B71" s="37" t="s">
        <v>2665</v>
      </c>
      <c r="C71" s="37" t="s">
        <v>2666</v>
      </c>
      <c r="D71" s="37" t="s">
        <v>2667</v>
      </c>
      <c r="E71" s="52" t="s">
        <v>653</v>
      </c>
      <c r="F71" s="52" t="s">
        <v>648</v>
      </c>
      <c r="G71" s="92">
        <f>IF(ISBLANK(Tableau8[[#This Row],[Points]]),"",RANK(Tableau8[[#This Row],[Points]],H:H))</f>
        <v>39</v>
      </c>
      <c r="H71" s="37">
        <v>130</v>
      </c>
      <c r="I71" s="40">
        <v>0</v>
      </c>
      <c r="J71" s="88">
        <f>IF(ISBLANK(I71),,VLOOKUP(I71,Classement_points[],2,FALSE)*Paramètres!$M$4)</f>
        <v>0</v>
      </c>
      <c r="K71" s="41"/>
      <c r="L71" s="88">
        <f>IF(ISBLANK(K71),,VLOOKUP(K71,Classement_points[],2,FALSE)*Paramètres!$M$5)</f>
        <v>0</v>
      </c>
      <c r="M71" s="42"/>
      <c r="N71" s="88">
        <f>IF(ISBLANK(M71),,VLOOKUP(M71,Classement_points[],2,FALSE)*Paramètres!$M$6)</f>
        <v>0</v>
      </c>
      <c r="O71" s="89">
        <f t="shared" si="3"/>
        <v>130</v>
      </c>
      <c r="P71" s="90">
        <f>COUNTA(Tableau8[[#This Row],[Points]],Tableau8[[#This Row],[Clt2]],Tableau8[[#This Row],[Clt4]],Tableau8[[#This Row],[Clt6]])</f>
        <v>2</v>
      </c>
    </row>
    <row r="72" spans="1:16" x14ac:dyDescent="0.35">
      <c r="A72" s="91">
        <f t="shared" si="2"/>
        <v>67</v>
      </c>
      <c r="B72" s="37" t="s">
        <v>2594</v>
      </c>
      <c r="C72" s="37" t="s">
        <v>102</v>
      </c>
      <c r="D72" s="37" t="s">
        <v>2595</v>
      </c>
      <c r="E72" s="52" t="s">
        <v>647</v>
      </c>
      <c r="F72" s="52" t="s">
        <v>648</v>
      </c>
      <c r="G72" s="92">
        <f>IF(ISBLANK(Tableau8[[#This Row],[Points]]),"",RANK(Tableau8[[#This Row],[Points]],H:H))</f>
        <v>63</v>
      </c>
      <c r="H72" s="37">
        <v>110</v>
      </c>
      <c r="I72" s="40">
        <v>0</v>
      </c>
      <c r="J72" s="88">
        <f>IF(ISBLANK(I72),,VLOOKUP(I72,Classement_points[],2,FALSE)*Paramètres!$M$4)</f>
        <v>0</v>
      </c>
      <c r="K72" s="41">
        <v>71</v>
      </c>
      <c r="L72" s="88">
        <f>IF(ISBLANK(K72),,VLOOKUP(K72,Classement_points[],2,FALSE)*Paramètres!$M$5)</f>
        <v>20</v>
      </c>
      <c r="M72" s="42"/>
      <c r="N72" s="88">
        <f>IF(ISBLANK(M72),,VLOOKUP(M72,Classement_points[],2,FALSE)*Paramètres!$M$6)</f>
        <v>0</v>
      </c>
      <c r="O72" s="89">
        <f t="shared" si="3"/>
        <v>130</v>
      </c>
      <c r="P72" s="90">
        <f>COUNTA(Tableau8[[#This Row],[Points]],Tableau8[[#This Row],[Clt2]],Tableau8[[#This Row],[Clt4]],Tableau8[[#This Row],[Clt6]])</f>
        <v>3</v>
      </c>
    </row>
    <row r="73" spans="1:16" x14ac:dyDescent="0.35">
      <c r="A73" s="91">
        <f t="shared" si="2"/>
        <v>69</v>
      </c>
      <c r="B73" s="37" t="s">
        <v>3852</v>
      </c>
      <c r="C73" s="37" t="s">
        <v>71</v>
      </c>
      <c r="D73" s="37" t="s">
        <v>3853</v>
      </c>
      <c r="E73" s="37" t="s">
        <v>2912</v>
      </c>
      <c r="F73" s="37" t="s">
        <v>2957</v>
      </c>
      <c r="G73" s="92">
        <f>IF(ISBLANK(Tableau8[[#This Row],[Points]]),"",RANK(Tableau8[[#This Row],[Points]],H:H))</f>
        <v>42</v>
      </c>
      <c r="H73" s="37">
        <v>129</v>
      </c>
      <c r="I73" s="40"/>
      <c r="J73" s="88">
        <f>IF(ISBLANK(I73),,VLOOKUP(I73,Classement_points[],2,FALSE)*Paramètres!$M$4)</f>
        <v>0</v>
      </c>
      <c r="K73" s="41">
        <v>0</v>
      </c>
      <c r="L73" s="88">
        <f>IF(ISBLANK(K73),,VLOOKUP(K73,Classement_points[],2,FALSE)*Paramètres!$M$5)</f>
        <v>0</v>
      </c>
      <c r="M73" s="42"/>
      <c r="N73" s="88">
        <f>IF(ISBLANK(M73),,VLOOKUP(M73,Classement_points[],2,FALSE)*Paramètres!$M$6)</f>
        <v>0</v>
      </c>
      <c r="O73" s="89">
        <f t="shared" si="3"/>
        <v>129</v>
      </c>
      <c r="P73" s="90">
        <f>COUNTA(Tableau8[[#This Row],[Points]],Tableau8[[#This Row],[Clt2]],Tableau8[[#This Row],[Clt4]],Tableau8[[#This Row],[Clt6]])</f>
        <v>2</v>
      </c>
    </row>
    <row r="74" spans="1:16" x14ac:dyDescent="0.35">
      <c r="A74" s="91">
        <f t="shared" si="2"/>
        <v>69</v>
      </c>
      <c r="B74" s="37" t="s">
        <v>4927</v>
      </c>
      <c r="C74" s="37" t="s">
        <v>105</v>
      </c>
      <c r="D74" s="37" t="s">
        <v>4928</v>
      </c>
      <c r="E74" s="37" t="s">
        <v>3998</v>
      </c>
      <c r="F74" s="52" t="s">
        <v>2956</v>
      </c>
      <c r="G74" s="92">
        <f>IF(ISBLANK(Tableau8[[#This Row],[Points]]),"",RANK(Tableau8[[#This Row],[Points]],H:H))</f>
        <v>59</v>
      </c>
      <c r="H74" s="37">
        <v>114</v>
      </c>
      <c r="I74" s="40">
        <v>74</v>
      </c>
      <c r="J74" s="88">
        <f>IF(ISBLANK(I74),,VLOOKUP(I74,Classement_points[],2,FALSE)*Paramètres!$M$4)</f>
        <v>15</v>
      </c>
      <c r="K74" s="41">
        <v>0</v>
      </c>
      <c r="L74" s="88">
        <f>IF(ISBLANK(K74),,VLOOKUP(K74,Classement_points[],2,FALSE)*Paramètres!$M$5)</f>
        <v>0</v>
      </c>
      <c r="M74" s="42"/>
      <c r="N74" s="88">
        <f>IF(ISBLANK(M74),,VLOOKUP(M74,Classement_points[],2,FALSE)*Paramètres!$M$6)</f>
        <v>0</v>
      </c>
      <c r="O74" s="89">
        <f t="shared" si="3"/>
        <v>129</v>
      </c>
      <c r="P74" s="90">
        <f>COUNTA(Tableau8[[#This Row],[Points]],Tableau8[[#This Row],[Clt2]],Tableau8[[#This Row],[Clt4]],Tableau8[[#This Row],[Clt6]])</f>
        <v>3</v>
      </c>
    </row>
    <row r="75" spans="1:16" x14ac:dyDescent="0.35">
      <c r="A75" s="91">
        <f t="shared" si="2"/>
        <v>71</v>
      </c>
      <c r="B75" s="37" t="s">
        <v>2707</v>
      </c>
      <c r="C75" s="37" t="s">
        <v>80</v>
      </c>
      <c r="D75" s="37" t="s">
        <v>2708</v>
      </c>
      <c r="E75" s="52" t="s">
        <v>701</v>
      </c>
      <c r="F75" s="52" t="s">
        <v>648</v>
      </c>
      <c r="G75" s="92">
        <f>IF(ISBLANK(Tableau8[[#This Row],[Points]]),"",RANK(Tableau8[[#This Row],[Points]],H:H))</f>
        <v>65</v>
      </c>
      <c r="H75" s="37">
        <v>107</v>
      </c>
      <c r="I75" s="40"/>
      <c r="J75" s="88">
        <f>IF(ISBLANK(I75),,VLOOKUP(I75,Classement_points[],2,FALSE)*Paramètres!$M$4)</f>
        <v>0</v>
      </c>
      <c r="K75" s="41">
        <v>73</v>
      </c>
      <c r="L75" s="88">
        <f>IF(ISBLANK(K75),,VLOOKUP(K75,Classement_points[],2,FALSE)*Paramètres!$M$5)</f>
        <v>20</v>
      </c>
      <c r="M75" s="42"/>
      <c r="N75" s="88">
        <f>IF(ISBLANK(M75),,VLOOKUP(M75,Classement_points[],2,FALSE)*Paramètres!$M$6)</f>
        <v>0</v>
      </c>
      <c r="O75" s="89">
        <f t="shared" si="3"/>
        <v>127</v>
      </c>
      <c r="P75" s="90">
        <f>COUNTA(Tableau8[[#This Row],[Points]],Tableau8[[#This Row],[Clt2]],Tableau8[[#This Row],[Clt4]],Tableau8[[#This Row],[Clt6]])</f>
        <v>2</v>
      </c>
    </row>
    <row r="76" spans="1:16" x14ac:dyDescent="0.35">
      <c r="A76" s="91">
        <f t="shared" si="2"/>
        <v>72</v>
      </c>
      <c r="B76" s="37" t="s">
        <v>4925</v>
      </c>
      <c r="C76" s="37" t="s">
        <v>271</v>
      </c>
      <c r="D76" s="37" t="s">
        <v>4782</v>
      </c>
      <c r="E76" s="37" t="s">
        <v>4000</v>
      </c>
      <c r="F76" s="52" t="s">
        <v>2956</v>
      </c>
      <c r="G76" s="92">
        <f>IF(ISBLANK(Tableau8[[#This Row],[Points]]),"",RANK(Tableau8[[#This Row],[Points]],H:H))</f>
        <v>64</v>
      </c>
      <c r="H76" s="37">
        <v>109</v>
      </c>
      <c r="I76" s="40">
        <v>61</v>
      </c>
      <c r="J76" s="88">
        <f>IF(ISBLANK(I76),,VLOOKUP(I76,Classement_points[],2,FALSE)*Paramètres!$M$4)</f>
        <v>15</v>
      </c>
      <c r="K76" s="41"/>
      <c r="L76" s="88">
        <f>IF(ISBLANK(K76),,VLOOKUP(K76,Classement_points[],2,FALSE)*Paramètres!$M$5)</f>
        <v>0</v>
      </c>
      <c r="M76" s="42"/>
      <c r="N76" s="88">
        <f>IF(ISBLANK(M76),,VLOOKUP(M76,Classement_points[],2,FALSE)*Paramètres!$M$6)</f>
        <v>0</v>
      </c>
      <c r="O76" s="89">
        <f t="shared" si="3"/>
        <v>124</v>
      </c>
      <c r="P76" s="90">
        <f>COUNTA(Tableau8[[#This Row],[Points]],Tableau8[[#This Row],[Clt2]],Tableau8[[#This Row],[Clt4]],Tableau8[[#This Row],[Clt6]])</f>
        <v>2</v>
      </c>
    </row>
    <row r="77" spans="1:16" x14ac:dyDescent="0.35">
      <c r="A77" s="91">
        <f t="shared" si="2"/>
        <v>73</v>
      </c>
      <c r="B77" s="37" t="s">
        <v>2706</v>
      </c>
      <c r="C77" s="37" t="s">
        <v>81</v>
      </c>
      <c r="D77" s="37" t="s">
        <v>2434</v>
      </c>
      <c r="E77" s="52" t="s">
        <v>701</v>
      </c>
      <c r="F77" s="52" t="s">
        <v>648</v>
      </c>
      <c r="G77" s="92">
        <f>IF(ISBLANK(Tableau8[[#This Row],[Points]]),"",RANK(Tableau8[[#This Row],[Points]],H:H))</f>
        <v>71</v>
      </c>
      <c r="H77" s="37">
        <v>103</v>
      </c>
      <c r="I77" s="40"/>
      <c r="J77" s="88">
        <f>IF(ISBLANK(I77),,VLOOKUP(I77,Classement_points[],2,FALSE)*Paramètres!$M$4)</f>
        <v>0</v>
      </c>
      <c r="K77" s="41">
        <v>63</v>
      </c>
      <c r="L77" s="88">
        <f>IF(ISBLANK(K77),,VLOOKUP(K77,Classement_points[],2,FALSE)*Paramètres!$M$5)</f>
        <v>20</v>
      </c>
      <c r="M77" s="42"/>
      <c r="N77" s="88">
        <f>IF(ISBLANK(M77),,VLOOKUP(M77,Classement_points[],2,FALSE)*Paramètres!$M$6)</f>
        <v>0</v>
      </c>
      <c r="O77" s="89">
        <f t="shared" si="3"/>
        <v>123</v>
      </c>
      <c r="P77" s="90">
        <f>COUNTA(Tableau8[[#This Row],[Points]],Tableau8[[#This Row],[Clt2]],Tableau8[[#This Row],[Clt4]],Tableau8[[#This Row],[Clt6]])</f>
        <v>2</v>
      </c>
    </row>
    <row r="78" spans="1:16" x14ac:dyDescent="0.35">
      <c r="A78" s="91">
        <f t="shared" si="2"/>
        <v>74</v>
      </c>
      <c r="B78" s="37" t="s">
        <v>2529</v>
      </c>
      <c r="C78" s="37" t="s">
        <v>20</v>
      </c>
      <c r="D78" s="37" t="s">
        <v>2530</v>
      </c>
      <c r="E78" s="52" t="s">
        <v>691</v>
      </c>
      <c r="F78" s="52" t="s">
        <v>648</v>
      </c>
      <c r="G78" s="92">
        <f>IF(ISBLANK(Tableau8[[#This Row],[Points]]),"",RANK(Tableau8[[#This Row],[Points]],H:H))</f>
        <v>67</v>
      </c>
      <c r="H78" s="37">
        <v>106</v>
      </c>
      <c r="I78" s="40">
        <v>82</v>
      </c>
      <c r="J78" s="88">
        <f>IF(ISBLANK(I78),,VLOOKUP(I78,Classement_points[],2,FALSE)*Paramètres!$M$4)</f>
        <v>15</v>
      </c>
      <c r="K78" s="41"/>
      <c r="L78" s="88">
        <f>IF(ISBLANK(K78),,VLOOKUP(K78,Classement_points[],2,FALSE)*Paramètres!$M$5)</f>
        <v>0</v>
      </c>
      <c r="M78" s="42"/>
      <c r="N78" s="88">
        <f>IF(ISBLANK(M78),,VLOOKUP(M78,Classement_points[],2,FALSE)*Paramètres!$M$6)</f>
        <v>0</v>
      </c>
      <c r="O78" s="89">
        <f t="shared" si="3"/>
        <v>121</v>
      </c>
      <c r="P78" s="90">
        <f>COUNTA(Tableau8[[#This Row],[Points]],Tableau8[[#This Row],[Clt2]],Tableau8[[#This Row],[Clt4]],Tableau8[[#This Row],[Clt6]])</f>
        <v>2</v>
      </c>
    </row>
    <row r="79" spans="1:16" x14ac:dyDescent="0.35">
      <c r="A79" s="91">
        <f t="shared" si="2"/>
        <v>75</v>
      </c>
      <c r="B79" s="37" t="s">
        <v>2692</v>
      </c>
      <c r="C79" s="37" t="s">
        <v>123</v>
      </c>
      <c r="D79" s="37" t="s">
        <v>2693</v>
      </c>
      <c r="E79" s="52" t="s">
        <v>653</v>
      </c>
      <c r="F79" s="52" t="s">
        <v>648</v>
      </c>
      <c r="G79" s="92">
        <f>IF(ISBLANK(Tableau8[[#This Row],[Points]]),"",RANK(Tableau8[[#This Row],[Points]],H:H))</f>
        <v>70</v>
      </c>
      <c r="H79" s="37">
        <v>104</v>
      </c>
      <c r="I79" s="40">
        <v>80</v>
      </c>
      <c r="J79" s="88">
        <f>IF(ISBLANK(I79),,VLOOKUP(I79,Classement_points[],2,FALSE)*Paramètres!$M$4)</f>
        <v>15</v>
      </c>
      <c r="K79" s="41">
        <v>0</v>
      </c>
      <c r="L79" s="88">
        <f>IF(ISBLANK(K79),,VLOOKUP(K79,Classement_points[],2,FALSE)*Paramètres!$M$5)</f>
        <v>0</v>
      </c>
      <c r="M79" s="42"/>
      <c r="N79" s="88">
        <f>IF(ISBLANK(M79),,VLOOKUP(M79,Classement_points[],2,FALSE)*Paramètres!$M$6)</f>
        <v>0</v>
      </c>
      <c r="O79" s="89">
        <f t="shared" si="3"/>
        <v>119</v>
      </c>
      <c r="P79" s="90">
        <f>COUNTA(Tableau8[[#This Row],[Points]],Tableau8[[#This Row],[Clt2]],Tableau8[[#This Row],[Clt4]],Tableau8[[#This Row],[Clt6]])</f>
        <v>3</v>
      </c>
    </row>
    <row r="80" spans="1:16" x14ac:dyDescent="0.35">
      <c r="A80" s="91">
        <f t="shared" si="2"/>
        <v>76</v>
      </c>
      <c r="B80" s="37" t="s">
        <v>2671</v>
      </c>
      <c r="C80" s="37" t="s">
        <v>67</v>
      </c>
      <c r="D80" s="37" t="s">
        <v>2672</v>
      </c>
      <c r="E80" s="52" t="s">
        <v>704</v>
      </c>
      <c r="F80" s="52" t="s">
        <v>648</v>
      </c>
      <c r="G80" s="92">
        <f>IF(ISBLANK(Tableau8[[#This Row],[Points]]),"",RANK(Tableau8[[#This Row],[Points]],H:H))</f>
        <v>72</v>
      </c>
      <c r="H80" s="37">
        <v>102</v>
      </c>
      <c r="I80" s="40">
        <v>81</v>
      </c>
      <c r="J80" s="88">
        <f>IF(ISBLANK(I80),,VLOOKUP(I80,Classement_points[],2,FALSE)*Paramètres!$M$4)</f>
        <v>15</v>
      </c>
      <c r="K80" s="41">
        <v>0</v>
      </c>
      <c r="L80" s="88">
        <f>IF(ISBLANK(K80),,VLOOKUP(K80,Classement_points[],2,FALSE)*Paramètres!$M$5)</f>
        <v>0</v>
      </c>
      <c r="M80" s="42"/>
      <c r="N80" s="88">
        <f>IF(ISBLANK(M80),,VLOOKUP(M80,Classement_points[],2,FALSE)*Paramètres!$M$6)</f>
        <v>0</v>
      </c>
      <c r="O80" s="89">
        <f t="shared" si="3"/>
        <v>117</v>
      </c>
      <c r="P80" s="90">
        <f>COUNTA(Tableau8[[#This Row],[Points]],Tableau8[[#This Row],[Clt2]],Tableau8[[#This Row],[Clt4]],Tableau8[[#This Row],[Clt6]])</f>
        <v>3</v>
      </c>
    </row>
    <row r="81" spans="1:16" x14ac:dyDescent="0.35">
      <c r="A81" s="91">
        <f t="shared" si="2"/>
        <v>77</v>
      </c>
      <c r="B81" s="37" t="s">
        <v>2514</v>
      </c>
      <c r="C81" s="37" t="s">
        <v>2281</v>
      </c>
      <c r="D81" s="37" t="s">
        <v>2515</v>
      </c>
      <c r="E81" s="52" t="s">
        <v>705</v>
      </c>
      <c r="F81" s="52" t="s">
        <v>648</v>
      </c>
      <c r="G81" s="92">
        <f>IF(ISBLANK(Tableau8[[#This Row],[Points]]),"",RANK(Tableau8[[#This Row],[Points]],H:H))</f>
        <v>75</v>
      </c>
      <c r="H81" s="37">
        <v>96</v>
      </c>
      <c r="I81" s="40">
        <v>84</v>
      </c>
      <c r="J81" s="88">
        <f>IF(ISBLANK(I81),,VLOOKUP(I81,Classement_points[],2,FALSE)*Paramètres!$M$4)</f>
        <v>15</v>
      </c>
      <c r="K81" s="41"/>
      <c r="L81" s="88">
        <f>IF(ISBLANK(K81),,VLOOKUP(K81,Classement_points[],2,FALSE)*Paramètres!$M$5)</f>
        <v>0</v>
      </c>
      <c r="M81" s="42"/>
      <c r="N81" s="88">
        <f>IF(ISBLANK(M81),,VLOOKUP(M81,Classement_points[],2,FALSE)*Paramètres!$M$6)</f>
        <v>0</v>
      </c>
      <c r="O81" s="89">
        <f t="shared" si="3"/>
        <v>111</v>
      </c>
      <c r="P81" s="90">
        <f>COUNTA(Tableau8[[#This Row],[Points]],Tableau8[[#This Row],[Clt2]],Tableau8[[#This Row],[Clt4]],Tableau8[[#This Row],[Clt6]])</f>
        <v>2</v>
      </c>
    </row>
    <row r="82" spans="1:16" x14ac:dyDescent="0.35">
      <c r="A82" s="91">
        <f t="shared" si="2"/>
        <v>78</v>
      </c>
      <c r="B82" s="37" t="s">
        <v>4857</v>
      </c>
      <c r="C82" s="37" t="s">
        <v>4375</v>
      </c>
      <c r="D82" s="37" t="s">
        <v>4858</v>
      </c>
      <c r="E82" s="37" t="s">
        <v>4046</v>
      </c>
      <c r="F82" s="52" t="s">
        <v>2956</v>
      </c>
      <c r="G82" s="92">
        <f>IF(ISBLANK(Tableau8[[#This Row],[Points]]),"",RANK(Tableau8[[#This Row],[Points]],H:H))</f>
        <v>78</v>
      </c>
      <c r="H82" s="37">
        <v>90</v>
      </c>
      <c r="I82" s="40"/>
      <c r="J82" s="88">
        <f>IF(ISBLANK(I82),,VLOOKUP(I82,Classement_points[],2,FALSE)*Paramètres!$M$4)</f>
        <v>0</v>
      </c>
      <c r="K82" s="41">
        <v>80</v>
      </c>
      <c r="L82" s="88">
        <f>IF(ISBLANK(K82),,VLOOKUP(K82,Classement_points[],2,FALSE)*Paramètres!$M$5)</f>
        <v>20</v>
      </c>
      <c r="M82" s="42"/>
      <c r="N82" s="88">
        <f>IF(ISBLANK(M82),,VLOOKUP(M82,Classement_points[],2,FALSE)*Paramètres!$M$6)</f>
        <v>0</v>
      </c>
      <c r="O82" s="89">
        <f t="shared" si="3"/>
        <v>110</v>
      </c>
      <c r="P82" s="90">
        <f>COUNTA(Tableau8[[#This Row],[Points]],Tableau8[[#This Row],[Clt2]],Tableau8[[#This Row],[Clt4]],Tableau8[[#This Row],[Clt6]])</f>
        <v>2</v>
      </c>
    </row>
    <row r="83" spans="1:16" x14ac:dyDescent="0.35">
      <c r="A83" s="91">
        <f t="shared" si="2"/>
        <v>79</v>
      </c>
      <c r="B83" s="37" t="s">
        <v>2626</v>
      </c>
      <c r="C83" s="37" t="s">
        <v>1453</v>
      </c>
      <c r="D83" s="37" t="s">
        <v>2146</v>
      </c>
      <c r="E83" s="52" t="s">
        <v>680</v>
      </c>
      <c r="F83" s="52" t="s">
        <v>648</v>
      </c>
      <c r="G83" s="92">
        <f>IF(ISBLANK(Tableau8[[#This Row],[Points]]),"",RANK(Tableau8[[#This Row],[Points]],H:H))</f>
        <v>80</v>
      </c>
      <c r="H83" s="37">
        <v>88</v>
      </c>
      <c r="I83" s="40"/>
      <c r="J83" s="88">
        <f>IF(ISBLANK(I83),,VLOOKUP(I83,Classement_points[],2,FALSE)*Paramètres!$M$4)</f>
        <v>0</v>
      </c>
      <c r="K83" s="41">
        <v>83</v>
      </c>
      <c r="L83" s="88">
        <f>IF(ISBLANK(K83),,VLOOKUP(K83,Classement_points[],2,FALSE)*Paramètres!$M$5)</f>
        <v>20</v>
      </c>
      <c r="M83" s="42"/>
      <c r="N83" s="88">
        <f>IF(ISBLANK(M83),,VLOOKUP(M83,Classement_points[],2,FALSE)*Paramètres!$M$6)</f>
        <v>0</v>
      </c>
      <c r="O83" s="89">
        <f t="shared" si="3"/>
        <v>108</v>
      </c>
      <c r="P83" s="90">
        <f>COUNTA(Tableau8[[#This Row],[Points]],Tableau8[[#This Row],[Clt2]],Tableau8[[#This Row],[Clt4]],Tableau8[[#This Row],[Clt6]])</f>
        <v>2</v>
      </c>
    </row>
    <row r="84" spans="1:16" x14ac:dyDescent="0.35">
      <c r="A84" s="91">
        <f t="shared" si="2"/>
        <v>80</v>
      </c>
      <c r="B84" s="37" t="s">
        <v>2531</v>
      </c>
      <c r="C84" s="37" t="s">
        <v>310</v>
      </c>
      <c r="D84" s="37" t="s">
        <v>2532</v>
      </c>
      <c r="E84" s="52" t="s">
        <v>691</v>
      </c>
      <c r="F84" s="52" t="s">
        <v>648</v>
      </c>
      <c r="G84" s="92">
        <f>IF(ISBLANK(Tableau8[[#This Row],[Points]]),"",RANK(Tableau8[[#This Row],[Points]],H:H))</f>
        <v>68</v>
      </c>
      <c r="H84" s="37">
        <v>105</v>
      </c>
      <c r="I84" s="40"/>
      <c r="J84" s="88">
        <f>IF(ISBLANK(I84),,VLOOKUP(I84,Classement_points[],2,FALSE)*Paramètres!$M$4)</f>
        <v>0</v>
      </c>
      <c r="K84" s="41"/>
      <c r="L84" s="88">
        <f>IF(ISBLANK(K84),,VLOOKUP(K84,Classement_points[],2,FALSE)*Paramètres!$M$5)</f>
        <v>0</v>
      </c>
      <c r="M84" s="42"/>
      <c r="N84" s="88">
        <f>IF(ISBLANK(M84),,VLOOKUP(M84,Classement_points[],2,FALSE)*Paramètres!$M$6)</f>
        <v>0</v>
      </c>
      <c r="O84" s="89">
        <f t="shared" si="3"/>
        <v>105</v>
      </c>
      <c r="P84" s="90">
        <f>COUNTA(Tableau8[[#This Row],[Points]],Tableau8[[#This Row],[Clt2]],Tableau8[[#This Row],[Clt4]],Tableau8[[#This Row],[Clt6]])</f>
        <v>1</v>
      </c>
    </row>
    <row r="85" spans="1:16" x14ac:dyDescent="0.35">
      <c r="A85" s="91">
        <f t="shared" si="2"/>
        <v>81</v>
      </c>
      <c r="B85" s="37" t="s">
        <v>3828</v>
      </c>
      <c r="C85" s="37" t="s">
        <v>88</v>
      </c>
      <c r="D85" s="37" t="s">
        <v>3829</v>
      </c>
      <c r="E85" s="37" t="s">
        <v>2937</v>
      </c>
      <c r="F85" s="37" t="s">
        <v>2957</v>
      </c>
      <c r="G85" s="92" t="str">
        <f>IF(ISBLANK(Tableau8[[#This Row],[Points]]),"",RANK(Tableau8[[#This Row],[Points]],H:H))</f>
        <v/>
      </c>
      <c r="H85" s="37"/>
      <c r="I85" s="40">
        <v>17</v>
      </c>
      <c r="J85" s="88">
        <f>IF(ISBLANK(I85),,VLOOKUP(I85,Classement_points[],2,FALSE)*Paramètres!$M$4)</f>
        <v>40.5</v>
      </c>
      <c r="K85" s="41">
        <v>20</v>
      </c>
      <c r="L85" s="88">
        <f>IF(ISBLANK(K85),,VLOOKUP(K85,Classement_points[],2,FALSE)*Paramètres!$M$5)</f>
        <v>48</v>
      </c>
      <c r="M85" s="42">
        <v>36</v>
      </c>
      <c r="N85" s="88">
        <f>IF(ISBLANK(M85),,VLOOKUP(M85,Classement_points[],2,FALSE)*Paramètres!$M$6)</f>
        <v>15</v>
      </c>
      <c r="O85" s="89">
        <f t="shared" si="3"/>
        <v>103.5</v>
      </c>
      <c r="P85" s="90">
        <f>COUNTA(Tableau8[[#This Row],[Points]],Tableau8[[#This Row],[Clt2]],Tableau8[[#This Row],[Clt4]],Tableau8[[#This Row],[Clt6]])</f>
        <v>3</v>
      </c>
    </row>
    <row r="86" spans="1:16" x14ac:dyDescent="0.35">
      <c r="A86" s="91">
        <f t="shared" si="2"/>
        <v>82</v>
      </c>
      <c r="B86" s="37" t="s">
        <v>3880</v>
      </c>
      <c r="C86" s="37" t="s">
        <v>507</v>
      </c>
      <c r="D86" s="37" t="s">
        <v>3045</v>
      </c>
      <c r="E86" s="37" t="s">
        <v>2912</v>
      </c>
      <c r="F86" s="37" t="s">
        <v>2957</v>
      </c>
      <c r="G86" s="92" t="str">
        <f>IF(ISBLANK(Tableau8[[#This Row],[Points]]),"",RANK(Tableau8[[#This Row],[Points]],H:H))</f>
        <v/>
      </c>
      <c r="H86" s="37"/>
      <c r="I86" s="40">
        <v>8</v>
      </c>
      <c r="J86" s="88">
        <f>IF(ISBLANK(I86),,VLOOKUP(I86,Classement_points[],2,FALSE)*Paramètres!$M$4)</f>
        <v>63</v>
      </c>
      <c r="K86" s="41">
        <v>24</v>
      </c>
      <c r="L86" s="88">
        <f>IF(ISBLANK(K86),,VLOOKUP(K86,Classement_points[],2,FALSE)*Paramètres!$M$5)</f>
        <v>40</v>
      </c>
      <c r="M86" s="42"/>
      <c r="N86" s="88">
        <f>IF(ISBLANK(M86),,VLOOKUP(M86,Classement_points[],2,FALSE)*Paramètres!$M$6)</f>
        <v>0</v>
      </c>
      <c r="O86" s="89">
        <f t="shared" si="3"/>
        <v>103</v>
      </c>
      <c r="P86" s="90">
        <f>COUNTA(Tableau8[[#This Row],[Points]],Tableau8[[#This Row],[Clt2]],Tableau8[[#This Row],[Clt4]],Tableau8[[#This Row],[Clt6]])</f>
        <v>2</v>
      </c>
    </row>
    <row r="87" spans="1:16" x14ac:dyDescent="0.35">
      <c r="A87" s="91">
        <f t="shared" si="2"/>
        <v>83</v>
      </c>
      <c r="B87" s="37" t="s">
        <v>2551</v>
      </c>
      <c r="C87" s="37" t="s">
        <v>1675</v>
      </c>
      <c r="D87" s="37" t="s">
        <v>2552</v>
      </c>
      <c r="E87" s="52" t="s">
        <v>682</v>
      </c>
      <c r="F87" s="52" t="s">
        <v>648</v>
      </c>
      <c r="G87" s="92">
        <f>IF(ISBLANK(Tableau8[[#This Row],[Points]]),"",RANK(Tableau8[[#This Row],[Points]],H:H))</f>
        <v>97</v>
      </c>
      <c r="H87" s="37">
        <v>67</v>
      </c>
      <c r="I87" s="40"/>
      <c r="J87" s="88">
        <f>IF(ISBLANK(I87),,VLOOKUP(I87,Classement_points[],2,FALSE)*Paramètres!$M$4)</f>
        <v>0</v>
      </c>
      <c r="K87" s="41">
        <v>87</v>
      </c>
      <c r="L87" s="88">
        <f>IF(ISBLANK(K87),,VLOOKUP(K87,Classement_points[],2,FALSE)*Paramètres!$M$5)</f>
        <v>20</v>
      </c>
      <c r="M87" s="42">
        <v>45</v>
      </c>
      <c r="N87" s="88">
        <f>IF(ISBLANK(M87),,VLOOKUP(M87,Classement_points[],2,FALSE)*Paramètres!$M$6)</f>
        <v>15</v>
      </c>
      <c r="O87" s="89">
        <f t="shared" si="3"/>
        <v>102</v>
      </c>
      <c r="P87" s="90">
        <f>COUNTA(Tableau8[[#This Row],[Points]],Tableau8[[#This Row],[Clt2]],Tableau8[[#This Row],[Clt4]],Tableau8[[#This Row],[Clt6]])</f>
        <v>3</v>
      </c>
    </row>
    <row r="88" spans="1:16" x14ac:dyDescent="0.35">
      <c r="A88" s="91">
        <f t="shared" si="2"/>
        <v>84</v>
      </c>
      <c r="B88" s="54" t="s">
        <v>1200</v>
      </c>
      <c r="C88" s="54" t="s">
        <v>239</v>
      </c>
      <c r="D88" s="54" t="s">
        <v>1201</v>
      </c>
      <c r="E88" s="54" t="s">
        <v>17</v>
      </c>
      <c r="F88" s="54" t="s">
        <v>714</v>
      </c>
      <c r="G88" s="92">
        <f>IF(ISBLANK(Tableau8[[#This Row],[Points]]),"",RANK(Tableau8[[#This Row],[Points]],H:H))</f>
        <v>99</v>
      </c>
      <c r="H88" s="37">
        <v>65</v>
      </c>
      <c r="I88" s="40">
        <v>69</v>
      </c>
      <c r="J88" s="88">
        <f>IF(ISBLANK(I88),,VLOOKUP(I88,Classement_points[],2,FALSE)*Paramètres!$M$4)</f>
        <v>15</v>
      </c>
      <c r="K88" s="41">
        <v>72</v>
      </c>
      <c r="L88" s="88">
        <f>IF(ISBLANK(K88),,VLOOKUP(K88,Classement_points[],2,FALSE)*Paramètres!$M$5)</f>
        <v>20</v>
      </c>
      <c r="M88" s="42"/>
      <c r="N88" s="88">
        <f>IF(ISBLANK(M88),,VLOOKUP(M88,Classement_points[],2,FALSE)*Paramètres!$M$6)</f>
        <v>0</v>
      </c>
      <c r="O88" s="89">
        <f t="shared" si="3"/>
        <v>100</v>
      </c>
      <c r="P88" s="90">
        <f>COUNTA(Tableau8[[#This Row],[Points]],Tableau8[[#This Row],[Clt2]],Tableau8[[#This Row],[Clt4]],Tableau8[[#This Row],[Clt6]])</f>
        <v>3</v>
      </c>
    </row>
    <row r="89" spans="1:16" x14ac:dyDescent="0.35">
      <c r="A89" s="91">
        <f t="shared" si="2"/>
        <v>85</v>
      </c>
      <c r="B89" s="37" t="s">
        <v>4870</v>
      </c>
      <c r="C89" s="37" t="s">
        <v>166</v>
      </c>
      <c r="D89" s="37" t="s">
        <v>4871</v>
      </c>
      <c r="E89" s="37" t="s">
        <v>4299</v>
      </c>
      <c r="F89" s="52" t="s">
        <v>2956</v>
      </c>
      <c r="G89" s="92">
        <f>IF(ISBLANK(Tableau8[[#This Row],[Points]]),"",RANK(Tableau8[[#This Row],[Points]],H:H))</f>
        <v>73</v>
      </c>
      <c r="H89" s="37">
        <v>97</v>
      </c>
      <c r="I89" s="40"/>
      <c r="J89" s="88">
        <f>IF(ISBLANK(I89),,VLOOKUP(I89,Classement_points[],2,FALSE)*Paramètres!$M$4)</f>
        <v>0</v>
      </c>
      <c r="K89" s="41"/>
      <c r="L89" s="88">
        <f>IF(ISBLANK(K89),,VLOOKUP(K89,Classement_points[],2,FALSE)*Paramètres!$M$5)</f>
        <v>0</v>
      </c>
      <c r="M89" s="42"/>
      <c r="N89" s="88">
        <f>IF(ISBLANK(M89),,VLOOKUP(M89,Classement_points[],2,FALSE)*Paramètres!$M$6)</f>
        <v>0</v>
      </c>
      <c r="O89" s="89">
        <f t="shared" si="3"/>
        <v>97</v>
      </c>
      <c r="P89" s="90">
        <f>COUNTA(Tableau8[[#This Row],[Points]],Tableau8[[#This Row],[Clt2]],Tableau8[[#This Row],[Clt4]],Tableau8[[#This Row],[Clt6]])</f>
        <v>1</v>
      </c>
    </row>
    <row r="90" spans="1:16" x14ac:dyDescent="0.35">
      <c r="A90" s="91">
        <f t="shared" si="2"/>
        <v>85</v>
      </c>
      <c r="B90" s="37" t="s">
        <v>2700</v>
      </c>
      <c r="C90" s="37" t="s">
        <v>640</v>
      </c>
      <c r="D90" s="37" t="s">
        <v>2701</v>
      </c>
      <c r="E90" s="52" t="s">
        <v>711</v>
      </c>
      <c r="F90" s="52" t="s">
        <v>648</v>
      </c>
      <c r="G90" s="92">
        <f>IF(ISBLANK(Tableau8[[#This Row],[Points]]),"",RANK(Tableau8[[#This Row],[Points]],H:H))</f>
        <v>73</v>
      </c>
      <c r="H90" s="37">
        <v>97</v>
      </c>
      <c r="I90" s="40"/>
      <c r="J90" s="88">
        <f>IF(ISBLANK(I90),,VLOOKUP(I90,Classement_points[],2,FALSE)*Paramètres!$M$4)</f>
        <v>0</v>
      </c>
      <c r="K90" s="41"/>
      <c r="L90" s="88">
        <f>IF(ISBLANK(K90),,VLOOKUP(K90,Classement_points[],2,FALSE)*Paramètres!$M$5)</f>
        <v>0</v>
      </c>
      <c r="M90" s="42"/>
      <c r="N90" s="88">
        <f>IF(ISBLANK(M90),,VLOOKUP(M90,Classement_points[],2,FALSE)*Paramètres!$M$6)</f>
        <v>0</v>
      </c>
      <c r="O90" s="89">
        <f t="shared" si="3"/>
        <v>97</v>
      </c>
      <c r="P90" s="90">
        <f>COUNTA(Tableau8[[#This Row],[Points]],Tableau8[[#This Row],[Clt2]],Tableau8[[#This Row],[Clt4]],Tableau8[[#This Row],[Clt6]])</f>
        <v>1</v>
      </c>
    </row>
    <row r="91" spans="1:16" x14ac:dyDescent="0.35">
      <c r="A91" s="91">
        <f t="shared" si="2"/>
        <v>87</v>
      </c>
      <c r="B91" s="37" t="s">
        <v>2621</v>
      </c>
      <c r="C91" s="37" t="s">
        <v>2622</v>
      </c>
      <c r="D91" s="37" t="s">
        <v>2623</v>
      </c>
      <c r="E91" s="52" t="s">
        <v>691</v>
      </c>
      <c r="F91" s="52" t="s">
        <v>648</v>
      </c>
      <c r="G91" s="92">
        <f>IF(ISBLANK(Tableau8[[#This Row],[Points]]),"",RANK(Tableau8[[#This Row],[Points]],H:H))</f>
        <v>76</v>
      </c>
      <c r="H91" s="37">
        <v>94</v>
      </c>
      <c r="I91" s="40"/>
      <c r="J91" s="88">
        <f>IF(ISBLANK(I91),,VLOOKUP(I91,Classement_points[],2,FALSE)*Paramètres!$M$4)</f>
        <v>0</v>
      </c>
      <c r="K91" s="41"/>
      <c r="L91" s="88">
        <f>IF(ISBLANK(K91),,VLOOKUP(K91,Classement_points[],2,FALSE)*Paramètres!$M$5)</f>
        <v>0</v>
      </c>
      <c r="M91" s="42"/>
      <c r="N91" s="88">
        <f>IF(ISBLANK(M91),,VLOOKUP(M91,Classement_points[],2,FALSE)*Paramètres!$M$6)</f>
        <v>0</v>
      </c>
      <c r="O91" s="89">
        <f t="shared" si="3"/>
        <v>94</v>
      </c>
      <c r="P91" s="90">
        <f>COUNTA(Tableau8[[#This Row],[Points]],Tableau8[[#This Row],[Clt2]],Tableau8[[#This Row],[Clt4]],Tableau8[[#This Row],[Clt6]])</f>
        <v>1</v>
      </c>
    </row>
    <row r="92" spans="1:16" x14ac:dyDescent="0.35">
      <c r="A92" s="91">
        <f t="shared" si="2"/>
        <v>88</v>
      </c>
      <c r="B92" s="37" t="s">
        <v>3830</v>
      </c>
      <c r="C92" s="37" t="s">
        <v>3831</v>
      </c>
      <c r="D92" s="37" t="s">
        <v>1549</v>
      </c>
      <c r="E92" s="37" t="s">
        <v>2937</v>
      </c>
      <c r="F92" s="37" t="s">
        <v>2957</v>
      </c>
      <c r="G92" s="92">
        <f>IF(ISBLANK(Tableau8[[#This Row],[Points]]),"",RANK(Tableau8[[#This Row],[Points]],H:H))</f>
        <v>77</v>
      </c>
      <c r="H92" s="37">
        <v>93</v>
      </c>
      <c r="I92" s="40"/>
      <c r="J92" s="88">
        <f>IF(ISBLANK(I92),,VLOOKUP(I92,Classement_points[],2,FALSE)*Paramètres!$M$4)</f>
        <v>0</v>
      </c>
      <c r="K92" s="41"/>
      <c r="L92" s="88">
        <f>IF(ISBLANK(K92),,VLOOKUP(K92,Classement_points[],2,FALSE)*Paramètres!$M$5)</f>
        <v>0</v>
      </c>
      <c r="M92" s="42"/>
      <c r="N92" s="88">
        <f>IF(ISBLANK(M92),,VLOOKUP(M92,Classement_points[],2,FALSE)*Paramètres!$M$6)</f>
        <v>0</v>
      </c>
      <c r="O92" s="89">
        <f t="shared" si="3"/>
        <v>93</v>
      </c>
      <c r="P92" s="90">
        <f>COUNTA(Tableau8[[#This Row],[Points]],Tableau8[[#This Row],[Clt2]],Tableau8[[#This Row],[Clt4]],Tableau8[[#This Row],[Clt6]])</f>
        <v>1</v>
      </c>
    </row>
    <row r="93" spans="1:16" x14ac:dyDescent="0.35">
      <c r="A93" s="91">
        <f t="shared" si="2"/>
        <v>88</v>
      </c>
      <c r="B93" s="37" t="s">
        <v>2785</v>
      </c>
      <c r="C93" s="37" t="s">
        <v>20</v>
      </c>
      <c r="D93" s="37" t="s">
        <v>2786</v>
      </c>
      <c r="E93" s="37" t="s">
        <v>650</v>
      </c>
      <c r="F93" s="52" t="s">
        <v>648</v>
      </c>
      <c r="G93" s="92">
        <f>IF(ISBLANK(Tableau8[[#This Row],[Points]]),"",RANK(Tableau8[[#This Row],[Points]],H:H))</f>
        <v>87</v>
      </c>
      <c r="H93" s="37">
        <v>78</v>
      </c>
      <c r="I93" s="40">
        <v>64</v>
      </c>
      <c r="J93" s="88">
        <f>IF(ISBLANK(I93),,VLOOKUP(I93,Classement_points[],2,FALSE)*Paramètres!$M$4)</f>
        <v>15</v>
      </c>
      <c r="K93" s="41"/>
      <c r="L93" s="88">
        <f>IF(ISBLANK(K93),,VLOOKUP(K93,Classement_points[],2,FALSE)*Paramètres!$M$5)</f>
        <v>0</v>
      </c>
      <c r="M93" s="42"/>
      <c r="N93" s="88">
        <f>IF(ISBLANK(M93),,VLOOKUP(M93,Classement_points[],2,FALSE)*Paramètres!$M$6)</f>
        <v>0</v>
      </c>
      <c r="O93" s="89">
        <f t="shared" si="3"/>
        <v>93</v>
      </c>
      <c r="P93" s="90">
        <f>COUNTA(Tableau8[[#This Row],[Points]],Tableau8[[#This Row],[Clt2]],Tableau8[[#This Row],[Clt4]],Tableau8[[#This Row],[Clt6]])</f>
        <v>2</v>
      </c>
    </row>
    <row r="94" spans="1:16" x14ac:dyDescent="0.35">
      <c r="A94" s="91">
        <f t="shared" si="2"/>
        <v>88</v>
      </c>
      <c r="B94" s="37" t="s">
        <v>2690</v>
      </c>
      <c r="C94" s="37" t="s">
        <v>843</v>
      </c>
      <c r="D94" s="37" t="s">
        <v>2691</v>
      </c>
      <c r="E94" s="52" t="s">
        <v>691</v>
      </c>
      <c r="F94" s="52" t="s">
        <v>648</v>
      </c>
      <c r="G94" s="92" t="str">
        <f>IF(ISBLANK(Tableau8[[#This Row],[Points]]),"",RANK(Tableau8[[#This Row],[Points]],H:H))</f>
        <v/>
      </c>
      <c r="H94" s="37"/>
      <c r="I94" s="40">
        <v>12</v>
      </c>
      <c r="J94" s="88">
        <f>IF(ISBLANK(I94),,VLOOKUP(I94,Classement_points[],2,FALSE)*Paramètres!$M$4)</f>
        <v>51</v>
      </c>
      <c r="K94" s="41">
        <v>23</v>
      </c>
      <c r="L94" s="88">
        <f>IF(ISBLANK(K94),,VLOOKUP(K94,Classement_points[],2,FALSE)*Paramètres!$M$5)</f>
        <v>42</v>
      </c>
      <c r="M94" s="42"/>
      <c r="N94" s="88">
        <f>IF(ISBLANK(M94),,VLOOKUP(M94,Classement_points[],2,FALSE)*Paramètres!$M$6)</f>
        <v>0</v>
      </c>
      <c r="O94" s="89">
        <f t="shared" si="3"/>
        <v>93</v>
      </c>
      <c r="P94" s="90">
        <f>COUNTA(Tableau8[[#This Row],[Points]],Tableau8[[#This Row],[Clt2]],Tableau8[[#This Row],[Clt4]],Tableau8[[#This Row],[Clt6]])</f>
        <v>2</v>
      </c>
    </row>
    <row r="95" spans="1:16" x14ac:dyDescent="0.35">
      <c r="A95" s="91">
        <f t="shared" si="2"/>
        <v>91</v>
      </c>
      <c r="B95" s="37" t="s">
        <v>3899</v>
      </c>
      <c r="C95" s="37" t="s">
        <v>465</v>
      </c>
      <c r="D95" s="37" t="s">
        <v>3900</v>
      </c>
      <c r="E95" s="37" t="s">
        <v>2937</v>
      </c>
      <c r="F95" s="37" t="s">
        <v>2957</v>
      </c>
      <c r="G95" s="92">
        <f>IF(ISBLANK(Tableau8[[#This Row],[Points]]),"",RANK(Tableau8[[#This Row],[Points]],H:H))</f>
        <v>95</v>
      </c>
      <c r="H95" s="37">
        <v>70</v>
      </c>
      <c r="I95" s="40"/>
      <c r="J95" s="88">
        <f>IF(ISBLANK(I95),,VLOOKUP(I95,Classement_points[],2,FALSE)*Paramètres!$M$4)</f>
        <v>0</v>
      </c>
      <c r="K95" s="41">
        <v>81</v>
      </c>
      <c r="L95" s="88">
        <f>IF(ISBLANK(K95),,VLOOKUP(K95,Classement_points[],2,FALSE)*Paramètres!$M$5)</f>
        <v>20</v>
      </c>
      <c r="M95" s="42"/>
      <c r="N95" s="88">
        <f>IF(ISBLANK(M95),,VLOOKUP(M95,Classement_points[],2,FALSE)*Paramètres!$M$6)</f>
        <v>0</v>
      </c>
      <c r="O95" s="89">
        <f t="shared" si="3"/>
        <v>90</v>
      </c>
      <c r="P95" s="90">
        <f>COUNTA(Tableau8[[#This Row],[Points]],Tableau8[[#This Row],[Clt2]],Tableau8[[#This Row],[Clt4]],Tableau8[[#This Row],[Clt6]])</f>
        <v>2</v>
      </c>
    </row>
    <row r="96" spans="1:16" x14ac:dyDescent="0.35">
      <c r="A96" s="91">
        <f t="shared" si="2"/>
        <v>92</v>
      </c>
      <c r="B96" s="37" t="s">
        <v>3903</v>
      </c>
      <c r="C96" s="37" t="s">
        <v>3904</v>
      </c>
      <c r="D96" s="37" t="s">
        <v>3905</v>
      </c>
      <c r="E96" s="37" t="s">
        <v>2929</v>
      </c>
      <c r="F96" s="37" t="s">
        <v>2957</v>
      </c>
      <c r="G96" s="92">
        <f>IF(ISBLANK(Tableau8[[#This Row],[Points]]),"",RANK(Tableau8[[#This Row],[Points]],H:H))</f>
        <v>79</v>
      </c>
      <c r="H96" s="37">
        <v>89</v>
      </c>
      <c r="I96" s="40"/>
      <c r="J96" s="88">
        <f>IF(ISBLANK(I96),,VLOOKUP(I96,Classement_points[],2,FALSE)*Paramètres!$M$4)</f>
        <v>0</v>
      </c>
      <c r="K96" s="41"/>
      <c r="L96" s="88">
        <f>IF(ISBLANK(K96),,VLOOKUP(K96,Classement_points[],2,FALSE)*Paramètres!$M$5)</f>
        <v>0</v>
      </c>
      <c r="M96" s="42"/>
      <c r="N96" s="88">
        <f>IF(ISBLANK(M96),,VLOOKUP(M96,Classement_points[],2,FALSE)*Paramètres!$M$6)</f>
        <v>0</v>
      </c>
      <c r="O96" s="89">
        <f t="shared" si="3"/>
        <v>89</v>
      </c>
      <c r="P96" s="90">
        <f>COUNTA(Tableau8[[#This Row],[Points]],Tableau8[[#This Row],[Clt2]],Tableau8[[#This Row],[Clt4]],Tableau8[[#This Row],[Clt6]])</f>
        <v>1</v>
      </c>
    </row>
    <row r="97" spans="1:16" x14ac:dyDescent="0.35">
      <c r="A97" s="91">
        <f t="shared" si="2"/>
        <v>92</v>
      </c>
      <c r="B97" s="37" t="s">
        <v>3919</v>
      </c>
      <c r="C97" s="37" t="s">
        <v>1530</v>
      </c>
      <c r="D97" s="37" t="s">
        <v>3920</v>
      </c>
      <c r="E97" s="37" t="s">
        <v>2921</v>
      </c>
      <c r="F97" s="37" t="s">
        <v>2957</v>
      </c>
      <c r="G97" s="92">
        <f>IF(ISBLANK(Tableau8[[#This Row],[Points]]),"",RANK(Tableau8[[#This Row],[Points]],H:H))</f>
        <v>90</v>
      </c>
      <c r="H97" s="37">
        <v>74</v>
      </c>
      <c r="I97" s="40">
        <v>75</v>
      </c>
      <c r="J97" s="88">
        <f>IF(ISBLANK(I97),,VLOOKUP(I97,Classement_points[],2,FALSE)*Paramètres!$M$4)</f>
        <v>15</v>
      </c>
      <c r="K97" s="41"/>
      <c r="L97" s="88">
        <f>IF(ISBLANK(K97),,VLOOKUP(K97,Classement_points[],2,FALSE)*Paramètres!$M$5)</f>
        <v>0</v>
      </c>
      <c r="M97" s="42"/>
      <c r="N97" s="88">
        <f>IF(ISBLANK(M97),,VLOOKUP(M97,Classement_points[],2,FALSE)*Paramètres!$M$6)</f>
        <v>0</v>
      </c>
      <c r="O97" s="89">
        <f t="shared" si="3"/>
        <v>89</v>
      </c>
      <c r="P97" s="90">
        <f>COUNTA(Tableau8[[#This Row],[Points]],Tableau8[[#This Row],[Clt2]],Tableau8[[#This Row],[Clt4]],Tableau8[[#This Row],[Clt6]])</f>
        <v>2</v>
      </c>
    </row>
    <row r="98" spans="1:16" x14ac:dyDescent="0.35">
      <c r="A98" s="91">
        <f t="shared" si="2"/>
        <v>92</v>
      </c>
      <c r="B98" s="37" t="s">
        <v>4895</v>
      </c>
      <c r="C98" s="37" t="s">
        <v>88</v>
      </c>
      <c r="D98" s="37" t="s">
        <v>4353</v>
      </c>
      <c r="E98" s="37" t="s">
        <v>4046</v>
      </c>
      <c r="F98" s="52" t="s">
        <v>2956</v>
      </c>
      <c r="G98" s="92">
        <f>IF(ISBLANK(Tableau8[[#This Row],[Points]]),"",RANK(Tableau8[[#This Row],[Points]],H:H))</f>
        <v>111</v>
      </c>
      <c r="H98" s="37">
        <v>39</v>
      </c>
      <c r="I98" s="40">
        <v>77</v>
      </c>
      <c r="J98" s="88">
        <f>IF(ISBLANK(I98),,VLOOKUP(I98,Classement_points[],2,FALSE)*Paramètres!$M$4)</f>
        <v>15</v>
      </c>
      <c r="K98" s="41">
        <v>67</v>
      </c>
      <c r="L98" s="88">
        <f>IF(ISBLANK(K98),,VLOOKUP(K98,Classement_points[],2,FALSE)*Paramètres!$M$5)</f>
        <v>20</v>
      </c>
      <c r="M98" s="42">
        <v>37</v>
      </c>
      <c r="N98" s="88">
        <f>IF(ISBLANK(M98),,VLOOKUP(M98,Classement_points[],2,FALSE)*Paramètres!$M$6)</f>
        <v>15</v>
      </c>
      <c r="O98" s="89">
        <f t="shared" si="3"/>
        <v>89</v>
      </c>
      <c r="P98" s="90">
        <f>COUNTA(Tableau8[[#This Row],[Points]],Tableau8[[#This Row],[Clt2]],Tableau8[[#This Row],[Clt4]],Tableau8[[#This Row],[Clt6]])</f>
        <v>4</v>
      </c>
    </row>
    <row r="99" spans="1:16" x14ac:dyDescent="0.35">
      <c r="A99" s="91">
        <f t="shared" si="2"/>
        <v>92</v>
      </c>
      <c r="B99" s="37" t="s">
        <v>2543</v>
      </c>
      <c r="C99" s="37" t="s">
        <v>465</v>
      </c>
      <c r="D99" s="37" t="s">
        <v>2089</v>
      </c>
      <c r="E99" s="52" t="s">
        <v>701</v>
      </c>
      <c r="F99" s="52" t="s">
        <v>648</v>
      </c>
      <c r="G99" s="92" t="str">
        <f>IF(ISBLANK(Tableau8[[#This Row],[Points]]),"",RANK(Tableau8[[#This Row],[Points]],H:H))</f>
        <v/>
      </c>
      <c r="H99" s="37"/>
      <c r="I99" s="40">
        <v>39</v>
      </c>
      <c r="J99" s="88">
        <f>IF(ISBLANK(I99),,VLOOKUP(I99,Classement_points[],2,FALSE)*Paramètres!$M$4)</f>
        <v>15</v>
      </c>
      <c r="K99" s="41">
        <v>22</v>
      </c>
      <c r="L99" s="88">
        <f>IF(ISBLANK(K99),,VLOOKUP(K99,Classement_points[],2,FALSE)*Paramètres!$M$5)</f>
        <v>44</v>
      </c>
      <c r="M99" s="42">
        <v>24</v>
      </c>
      <c r="N99" s="88">
        <f>IF(ISBLANK(M99),,VLOOKUP(M99,Classement_points[],2,FALSE)*Paramètres!$M$6)</f>
        <v>30</v>
      </c>
      <c r="O99" s="89">
        <f t="shared" si="3"/>
        <v>89</v>
      </c>
      <c r="P99" s="90">
        <f>COUNTA(Tableau8[[#This Row],[Points]],Tableau8[[#This Row],[Clt2]],Tableau8[[#This Row],[Clt4]],Tableau8[[#This Row],[Clt6]])</f>
        <v>3</v>
      </c>
    </row>
    <row r="100" spans="1:16" x14ac:dyDescent="0.35">
      <c r="A100" s="91">
        <f t="shared" si="2"/>
        <v>96</v>
      </c>
      <c r="B100" s="37" t="s">
        <v>2547</v>
      </c>
      <c r="C100" s="37" t="s">
        <v>1175</v>
      </c>
      <c r="D100" s="37" t="s">
        <v>2548</v>
      </c>
      <c r="E100" s="52" t="s">
        <v>652</v>
      </c>
      <c r="F100" s="52" t="s">
        <v>648</v>
      </c>
      <c r="G100" s="92">
        <f>IF(ISBLANK(Tableau8[[#This Row],[Points]]),"",RANK(Tableau8[[#This Row],[Points]],H:H))</f>
        <v>96</v>
      </c>
      <c r="H100" s="37">
        <v>68</v>
      </c>
      <c r="I100" s="40">
        <v>0</v>
      </c>
      <c r="J100" s="88">
        <f>IF(ISBLANK(I100),,VLOOKUP(I100,Classement_points[],2,FALSE)*Paramètres!$M$4)</f>
        <v>0</v>
      </c>
      <c r="K100" s="41">
        <v>85</v>
      </c>
      <c r="L100" s="88">
        <f>IF(ISBLANK(K100),,VLOOKUP(K100,Classement_points[],2,FALSE)*Paramètres!$M$5)</f>
        <v>20</v>
      </c>
      <c r="M100" s="42"/>
      <c r="N100" s="88">
        <f>IF(ISBLANK(M100),,VLOOKUP(M100,Classement_points[],2,FALSE)*Paramètres!$M$6)</f>
        <v>0</v>
      </c>
      <c r="O100" s="89">
        <f t="shared" si="3"/>
        <v>88</v>
      </c>
      <c r="P100" s="90">
        <f>COUNTA(Tableau8[[#This Row],[Points]],Tableau8[[#This Row],[Clt2]],Tableau8[[#This Row],[Clt4]],Tableau8[[#This Row],[Clt6]])</f>
        <v>3</v>
      </c>
    </row>
    <row r="101" spans="1:16" x14ac:dyDescent="0.35">
      <c r="A101" s="91">
        <f t="shared" si="2"/>
        <v>97</v>
      </c>
      <c r="B101" s="37" t="s">
        <v>2607</v>
      </c>
      <c r="C101" s="37" t="s">
        <v>2608</v>
      </c>
      <c r="D101" s="37" t="s">
        <v>2609</v>
      </c>
      <c r="E101" s="52" t="s">
        <v>658</v>
      </c>
      <c r="F101" s="52" t="s">
        <v>648</v>
      </c>
      <c r="G101" s="92">
        <f>IF(ISBLANK(Tableau8[[#This Row],[Points]]),"",RANK(Tableau8[[#This Row],[Points]],H:H))</f>
        <v>81</v>
      </c>
      <c r="H101" s="37">
        <v>87</v>
      </c>
      <c r="I101" s="40"/>
      <c r="J101" s="88">
        <f>IF(ISBLANK(I101),,VLOOKUP(I101,Classement_points[],2,FALSE)*Paramètres!$M$4)</f>
        <v>0</v>
      </c>
      <c r="K101" s="41"/>
      <c r="L101" s="88">
        <f>IF(ISBLANK(K101),,VLOOKUP(K101,Classement_points[],2,FALSE)*Paramètres!$M$5)</f>
        <v>0</v>
      </c>
      <c r="M101" s="42"/>
      <c r="N101" s="88">
        <f>IF(ISBLANK(M101),,VLOOKUP(M101,Classement_points[],2,FALSE)*Paramètres!$M$6)</f>
        <v>0</v>
      </c>
      <c r="O101" s="89">
        <f t="shared" si="3"/>
        <v>87</v>
      </c>
      <c r="P101" s="90">
        <f>COUNTA(Tableau8[[#This Row],[Points]],Tableau8[[#This Row],[Clt2]],Tableau8[[#This Row],[Clt4]],Tableau8[[#This Row],[Clt6]])</f>
        <v>1</v>
      </c>
    </row>
    <row r="102" spans="1:16" x14ac:dyDescent="0.35">
      <c r="A102" s="91">
        <f t="shared" si="2"/>
        <v>98</v>
      </c>
      <c r="B102" s="37" t="s">
        <v>2522</v>
      </c>
      <c r="C102" s="37" t="s">
        <v>55</v>
      </c>
      <c r="D102" s="37" t="s">
        <v>2523</v>
      </c>
      <c r="E102" s="52" t="s">
        <v>647</v>
      </c>
      <c r="F102" s="52" t="s">
        <v>648</v>
      </c>
      <c r="G102" s="92">
        <f>IF(ISBLANK(Tableau8[[#This Row],[Points]]),"",RANK(Tableau8[[#This Row],[Points]],H:H))</f>
        <v>83</v>
      </c>
      <c r="H102" s="37">
        <v>86</v>
      </c>
      <c r="I102" s="40"/>
      <c r="J102" s="88">
        <f>IF(ISBLANK(I102),,VLOOKUP(I102,Classement_points[],2,FALSE)*Paramètres!$M$4)</f>
        <v>0</v>
      </c>
      <c r="K102" s="41"/>
      <c r="L102" s="88">
        <f>IF(ISBLANK(K102),,VLOOKUP(K102,Classement_points[],2,FALSE)*Paramètres!$M$5)</f>
        <v>0</v>
      </c>
      <c r="M102" s="42"/>
      <c r="N102" s="88">
        <f>IF(ISBLANK(M102),,VLOOKUP(M102,Classement_points[],2,FALSE)*Paramètres!$M$6)</f>
        <v>0</v>
      </c>
      <c r="O102" s="89">
        <f t="shared" si="3"/>
        <v>86</v>
      </c>
      <c r="P102" s="90">
        <f>COUNTA(Tableau8[[#This Row],[Points]],Tableau8[[#This Row],[Clt2]],Tableau8[[#This Row],[Clt4]],Tableau8[[#This Row],[Clt6]])</f>
        <v>1</v>
      </c>
    </row>
    <row r="103" spans="1:16" x14ac:dyDescent="0.35">
      <c r="A103" s="91">
        <f t="shared" si="2"/>
        <v>99</v>
      </c>
      <c r="B103" s="37" t="s">
        <v>3906</v>
      </c>
      <c r="C103" s="37" t="s">
        <v>166</v>
      </c>
      <c r="D103" s="37" t="s">
        <v>3907</v>
      </c>
      <c r="E103" s="37" t="s">
        <v>2929</v>
      </c>
      <c r="F103" s="37" t="s">
        <v>2957</v>
      </c>
      <c r="G103" s="92">
        <f>IF(ISBLANK(Tableau8[[#This Row],[Points]]),"",RANK(Tableau8[[#This Row],[Points]],H:H))</f>
        <v>85</v>
      </c>
      <c r="H103" s="37">
        <v>81</v>
      </c>
      <c r="I103" s="40"/>
      <c r="J103" s="88">
        <f>IF(ISBLANK(I103),,VLOOKUP(I103,Classement_points[],2,FALSE)*Paramètres!$M$4)</f>
        <v>0</v>
      </c>
      <c r="K103" s="41"/>
      <c r="L103" s="88">
        <f>IF(ISBLANK(K103),,VLOOKUP(K103,Classement_points[],2,FALSE)*Paramètres!$M$5)</f>
        <v>0</v>
      </c>
      <c r="M103" s="42"/>
      <c r="N103" s="88">
        <f>IF(ISBLANK(M103),,VLOOKUP(M103,Classement_points[],2,FALSE)*Paramètres!$M$6)</f>
        <v>0</v>
      </c>
      <c r="O103" s="89">
        <f t="shared" si="3"/>
        <v>81</v>
      </c>
      <c r="P103" s="90">
        <f>COUNTA(Tableau8[[#This Row],[Points]],Tableau8[[#This Row],[Clt2]],Tableau8[[#This Row],[Clt4]],Tableau8[[#This Row],[Clt6]])</f>
        <v>1</v>
      </c>
    </row>
    <row r="104" spans="1:16" x14ac:dyDescent="0.35">
      <c r="A104" s="91">
        <f t="shared" si="2"/>
        <v>100</v>
      </c>
      <c r="B104" s="37" t="s">
        <v>2639</v>
      </c>
      <c r="C104" s="37" t="s">
        <v>597</v>
      </c>
      <c r="D104" s="37" t="s">
        <v>2640</v>
      </c>
      <c r="E104" s="52" t="s">
        <v>652</v>
      </c>
      <c r="F104" s="52" t="s">
        <v>648</v>
      </c>
      <c r="G104" s="92">
        <f>IF(ISBLANK(Tableau8[[#This Row],[Points]]),"",RANK(Tableau8[[#This Row],[Points]],H:H))</f>
        <v>86</v>
      </c>
      <c r="H104" s="37">
        <v>80</v>
      </c>
      <c r="I104" s="40"/>
      <c r="J104" s="88">
        <f>IF(ISBLANK(I104),,VLOOKUP(I104,Classement_points[],2,FALSE)*Paramètres!$M$4)</f>
        <v>0</v>
      </c>
      <c r="K104" s="41"/>
      <c r="L104" s="88">
        <f>IF(ISBLANK(K104),,VLOOKUP(K104,Classement_points[],2,FALSE)*Paramètres!$M$5)</f>
        <v>0</v>
      </c>
      <c r="M104" s="42"/>
      <c r="N104" s="88">
        <f>IF(ISBLANK(M104),,VLOOKUP(M104,Classement_points[],2,FALSE)*Paramètres!$M$6)</f>
        <v>0</v>
      </c>
      <c r="O104" s="89">
        <f t="shared" si="3"/>
        <v>80</v>
      </c>
      <c r="P104" s="90">
        <f>COUNTA(Tableau8[[#This Row],[Points]],Tableau8[[#This Row],[Clt2]],Tableau8[[#This Row],[Clt4]],Tableau8[[#This Row],[Clt6]])</f>
        <v>1</v>
      </c>
    </row>
    <row r="105" spans="1:16" x14ac:dyDescent="0.35">
      <c r="A105" s="91">
        <f t="shared" si="2"/>
        <v>101</v>
      </c>
      <c r="B105" s="54" t="s">
        <v>1181</v>
      </c>
      <c r="C105" s="54" t="s">
        <v>601</v>
      </c>
      <c r="D105" s="54" t="s">
        <v>322</v>
      </c>
      <c r="E105" s="54" t="s">
        <v>18</v>
      </c>
      <c r="F105" s="54" t="s">
        <v>714</v>
      </c>
      <c r="G105" s="92">
        <f>IF(ISBLANK(Tableau8[[#This Row],[Points]]),"",RANK(Tableau8[[#This Row],[Points]],H:H))</f>
        <v>88</v>
      </c>
      <c r="H105" s="37">
        <v>75</v>
      </c>
      <c r="I105" s="40"/>
      <c r="J105" s="88">
        <f>IF(ISBLANK(I105),,VLOOKUP(I105,Classement_points[],2,FALSE)*Paramètres!$M$4)</f>
        <v>0</v>
      </c>
      <c r="K105" s="41"/>
      <c r="L105" s="88">
        <f>IF(ISBLANK(K105),,VLOOKUP(K105,Classement_points[],2,FALSE)*Paramètres!$M$5)</f>
        <v>0</v>
      </c>
      <c r="M105" s="42"/>
      <c r="N105" s="88">
        <f>IF(ISBLANK(M105),,VLOOKUP(M105,Classement_points[],2,FALSE)*Paramètres!$M$6)</f>
        <v>0</v>
      </c>
      <c r="O105" s="89">
        <f t="shared" si="3"/>
        <v>75</v>
      </c>
      <c r="P105" s="90">
        <f>COUNTA(Tableau8[[#This Row],[Points]],Tableau8[[#This Row],[Clt2]],Tableau8[[#This Row],[Clt4]],Tableau8[[#This Row],[Clt6]])</f>
        <v>1</v>
      </c>
    </row>
    <row r="106" spans="1:16" x14ac:dyDescent="0.35">
      <c r="A106" s="91">
        <f t="shared" si="2"/>
        <v>101</v>
      </c>
      <c r="B106" s="37" t="s">
        <v>4865</v>
      </c>
      <c r="C106" s="37" t="s">
        <v>69</v>
      </c>
      <c r="D106" s="37" t="s">
        <v>4866</v>
      </c>
      <c r="E106" s="37" t="s">
        <v>3956</v>
      </c>
      <c r="F106" s="52" t="s">
        <v>2956</v>
      </c>
      <c r="G106" s="92">
        <f>IF(ISBLANK(Tableau8[[#This Row],[Points]]),"",RANK(Tableau8[[#This Row],[Points]],H:H))</f>
        <v>88</v>
      </c>
      <c r="H106" s="37">
        <v>75</v>
      </c>
      <c r="I106" s="40"/>
      <c r="J106" s="88">
        <f>IF(ISBLANK(I106),,VLOOKUP(I106,Classement_points[],2,FALSE)*Paramètres!$M$4)</f>
        <v>0</v>
      </c>
      <c r="K106" s="41"/>
      <c r="L106" s="88">
        <f>IF(ISBLANK(K106),,VLOOKUP(K106,Classement_points[],2,FALSE)*Paramètres!$M$5)</f>
        <v>0</v>
      </c>
      <c r="M106" s="42"/>
      <c r="N106" s="88">
        <f>IF(ISBLANK(M106),,VLOOKUP(M106,Classement_points[],2,FALSE)*Paramètres!$M$6)</f>
        <v>0</v>
      </c>
      <c r="O106" s="89">
        <f t="shared" si="3"/>
        <v>75</v>
      </c>
      <c r="P106" s="90">
        <f>COUNTA(Tableau8[[#This Row],[Points]],Tableau8[[#This Row],[Clt2]],Tableau8[[#This Row],[Clt4]],Tableau8[[#This Row],[Clt6]])</f>
        <v>1</v>
      </c>
    </row>
    <row r="107" spans="1:16" x14ac:dyDescent="0.35">
      <c r="A107" s="91">
        <f t="shared" si="2"/>
        <v>101</v>
      </c>
      <c r="B107" s="37" t="s">
        <v>2651</v>
      </c>
      <c r="C107" s="37" t="s">
        <v>2652</v>
      </c>
      <c r="D107" s="37" t="s">
        <v>2653</v>
      </c>
      <c r="E107" s="52" t="s">
        <v>650</v>
      </c>
      <c r="F107" s="52" t="s">
        <v>648</v>
      </c>
      <c r="G107" s="92" t="str">
        <f>IF(ISBLANK(Tableau8[[#This Row],[Points]]),"",RANK(Tableau8[[#This Row],[Points]],H:H))</f>
        <v/>
      </c>
      <c r="H107" s="37"/>
      <c r="I107" s="40">
        <v>53</v>
      </c>
      <c r="J107" s="88">
        <f>IF(ISBLANK(I107),,VLOOKUP(I107,Classement_points[],2,FALSE)*Paramètres!$M$4)</f>
        <v>15</v>
      </c>
      <c r="K107" s="41">
        <v>26</v>
      </c>
      <c r="L107" s="88">
        <f>IF(ISBLANK(K107),,VLOOKUP(K107,Classement_points[],2,FALSE)*Paramètres!$M$5)</f>
        <v>36</v>
      </c>
      <c r="M107" s="42">
        <v>28</v>
      </c>
      <c r="N107" s="88">
        <f>IF(ISBLANK(M107),,VLOOKUP(M107,Classement_points[],2,FALSE)*Paramètres!$M$6)</f>
        <v>24</v>
      </c>
      <c r="O107" s="89">
        <f t="shared" si="3"/>
        <v>75</v>
      </c>
      <c r="P107" s="90">
        <f>COUNTA(Tableau8[[#This Row],[Points]],Tableau8[[#This Row],[Clt2]],Tableau8[[#This Row],[Clt4]],Tableau8[[#This Row],[Clt6]])</f>
        <v>3</v>
      </c>
    </row>
    <row r="108" spans="1:16" x14ac:dyDescent="0.35">
      <c r="A108" s="91">
        <f t="shared" si="2"/>
        <v>104</v>
      </c>
      <c r="B108" s="37" t="s">
        <v>4877</v>
      </c>
      <c r="C108" s="37" t="s">
        <v>2492</v>
      </c>
      <c r="D108" s="37" t="s">
        <v>3016</v>
      </c>
      <c r="E108" s="37" t="s">
        <v>3998</v>
      </c>
      <c r="F108" s="52" t="s">
        <v>2956</v>
      </c>
      <c r="G108" s="92">
        <f>IF(ISBLANK(Tableau8[[#This Row],[Points]]),"",RANK(Tableau8[[#This Row],[Points]],H:H))</f>
        <v>90</v>
      </c>
      <c r="H108" s="37">
        <v>74</v>
      </c>
      <c r="I108" s="40"/>
      <c r="J108" s="88">
        <f>IF(ISBLANK(I108),,VLOOKUP(I108,Classement_points[],2,FALSE)*Paramètres!$M$4)</f>
        <v>0</v>
      </c>
      <c r="K108" s="41"/>
      <c r="L108" s="88">
        <f>IF(ISBLANK(K108),,VLOOKUP(K108,Classement_points[],2,FALSE)*Paramètres!$M$5)</f>
        <v>0</v>
      </c>
      <c r="M108" s="42"/>
      <c r="N108" s="88">
        <f>IF(ISBLANK(M108),,VLOOKUP(M108,Classement_points[],2,FALSE)*Paramètres!$M$6)</f>
        <v>0</v>
      </c>
      <c r="O108" s="89">
        <f t="shared" si="3"/>
        <v>74</v>
      </c>
      <c r="P108" s="90">
        <f>COUNTA(Tableau8[[#This Row],[Points]],Tableau8[[#This Row],[Clt2]],Tableau8[[#This Row],[Clt4]],Tableau8[[#This Row],[Clt6]])</f>
        <v>1</v>
      </c>
    </row>
    <row r="109" spans="1:16" x14ac:dyDescent="0.35">
      <c r="A109" s="91">
        <f t="shared" si="2"/>
        <v>105</v>
      </c>
      <c r="B109" s="37" t="s">
        <v>3884</v>
      </c>
      <c r="C109" s="37" t="s">
        <v>1479</v>
      </c>
      <c r="D109" s="37" t="s">
        <v>237</v>
      </c>
      <c r="E109" s="37" t="s">
        <v>2918</v>
      </c>
      <c r="F109" s="37" t="s">
        <v>2957</v>
      </c>
      <c r="G109" s="92">
        <f>IF(ISBLANK(Tableau8[[#This Row],[Points]]),"",RANK(Tableau8[[#This Row],[Points]],H:H))</f>
        <v>93</v>
      </c>
      <c r="H109" s="37">
        <v>72</v>
      </c>
      <c r="I109" s="40"/>
      <c r="J109" s="88">
        <f>IF(ISBLANK(I109),,VLOOKUP(I109,Classement_points[],2,FALSE)*Paramètres!$M$4)</f>
        <v>0</v>
      </c>
      <c r="K109" s="41"/>
      <c r="L109" s="88">
        <f>IF(ISBLANK(K109),,VLOOKUP(K109,Classement_points[],2,FALSE)*Paramètres!$M$5)</f>
        <v>0</v>
      </c>
      <c r="M109" s="42"/>
      <c r="N109" s="88">
        <f>IF(ISBLANK(M109),,VLOOKUP(M109,Classement_points[],2,FALSE)*Paramètres!$M$6)</f>
        <v>0</v>
      </c>
      <c r="O109" s="89">
        <f t="shared" si="3"/>
        <v>72</v>
      </c>
      <c r="P109" s="90">
        <f>COUNTA(Tableau8[[#This Row],[Points]],Tableau8[[#This Row],[Clt2]],Tableau8[[#This Row],[Clt4]],Tableau8[[#This Row],[Clt6]])</f>
        <v>1</v>
      </c>
    </row>
    <row r="110" spans="1:16" x14ac:dyDescent="0.35">
      <c r="A110" s="91">
        <f t="shared" si="2"/>
        <v>106</v>
      </c>
      <c r="B110" s="37" t="s">
        <v>2637</v>
      </c>
      <c r="C110" s="37" t="s">
        <v>934</v>
      </c>
      <c r="D110" s="37" t="s">
        <v>2638</v>
      </c>
      <c r="E110" s="52" t="s">
        <v>649</v>
      </c>
      <c r="F110" s="52" t="s">
        <v>648</v>
      </c>
      <c r="G110" s="92">
        <f>IF(ISBLANK(Tableau8[[#This Row],[Points]]),"",RANK(Tableau8[[#This Row],[Points]],H:H))</f>
        <v>94</v>
      </c>
      <c r="H110" s="37">
        <v>71</v>
      </c>
      <c r="I110" s="40"/>
      <c r="J110" s="88">
        <f>IF(ISBLANK(I110),,VLOOKUP(I110,Classement_points[],2,FALSE)*Paramètres!$M$4)</f>
        <v>0</v>
      </c>
      <c r="K110" s="41"/>
      <c r="L110" s="88">
        <f>IF(ISBLANK(K110),,VLOOKUP(K110,Classement_points[],2,FALSE)*Paramètres!$M$5)</f>
        <v>0</v>
      </c>
      <c r="M110" s="42"/>
      <c r="N110" s="88">
        <f>IF(ISBLANK(M110),,VLOOKUP(M110,Classement_points[],2,FALSE)*Paramètres!$M$6)</f>
        <v>0</v>
      </c>
      <c r="O110" s="89">
        <f t="shared" si="3"/>
        <v>71</v>
      </c>
      <c r="P110" s="90">
        <f>COUNTA(Tableau8[[#This Row],[Points]],Tableau8[[#This Row],[Clt2]],Tableau8[[#This Row],[Clt4]],Tableau8[[#This Row],[Clt6]])</f>
        <v>1</v>
      </c>
    </row>
    <row r="111" spans="1:16" x14ac:dyDescent="0.35">
      <c r="A111" s="91">
        <f t="shared" si="2"/>
        <v>107</v>
      </c>
      <c r="B111" s="37" t="s">
        <v>2601</v>
      </c>
      <c r="C111" s="37" t="s">
        <v>271</v>
      </c>
      <c r="D111" s="37" t="s">
        <v>2602</v>
      </c>
      <c r="E111" s="52" t="s">
        <v>649</v>
      </c>
      <c r="F111" s="52" t="s">
        <v>648</v>
      </c>
      <c r="G111" s="92">
        <f>IF(ISBLANK(Tableau8[[#This Row],[Points]]),"",RANK(Tableau8[[#This Row],[Points]],H:H))</f>
        <v>98</v>
      </c>
      <c r="H111" s="37">
        <v>66</v>
      </c>
      <c r="I111" s="40"/>
      <c r="J111" s="88">
        <f>IF(ISBLANK(I111),,VLOOKUP(I111,Classement_points[],2,FALSE)*Paramètres!$M$4)</f>
        <v>0</v>
      </c>
      <c r="K111" s="41"/>
      <c r="L111" s="88">
        <f>IF(ISBLANK(K111),,VLOOKUP(K111,Classement_points[],2,FALSE)*Paramètres!$M$5)</f>
        <v>0</v>
      </c>
      <c r="M111" s="42"/>
      <c r="N111" s="88">
        <f>IF(ISBLANK(M111),,VLOOKUP(M111,Classement_points[],2,FALSE)*Paramètres!$M$6)</f>
        <v>0</v>
      </c>
      <c r="O111" s="89">
        <f t="shared" si="3"/>
        <v>66</v>
      </c>
      <c r="P111" s="90">
        <f>COUNTA(Tableau8[[#This Row],[Points]],Tableau8[[#This Row],[Clt2]],Tableau8[[#This Row],[Clt4]],Tableau8[[#This Row],[Clt6]])</f>
        <v>1</v>
      </c>
    </row>
    <row r="112" spans="1:16" x14ac:dyDescent="0.35">
      <c r="A112" s="91">
        <f t="shared" si="2"/>
        <v>107</v>
      </c>
      <c r="B112" s="37" t="s">
        <v>4817</v>
      </c>
      <c r="C112" s="37" t="s">
        <v>2419</v>
      </c>
      <c r="D112" s="37" t="s">
        <v>4818</v>
      </c>
      <c r="E112" s="37" t="s">
        <v>4020</v>
      </c>
      <c r="F112" s="52" t="s">
        <v>2956</v>
      </c>
      <c r="G112" s="92">
        <f>IF(ISBLANK(Tableau8[[#This Row],[Points]]),"",RANK(Tableau8[[#This Row],[Points]],H:H))</f>
        <v>109</v>
      </c>
      <c r="H112" s="37">
        <v>46</v>
      </c>
      <c r="I112" s="40"/>
      <c r="J112" s="88">
        <f>IF(ISBLANK(I112),,VLOOKUP(I112,Classement_points[],2,FALSE)*Paramètres!$M$4)</f>
        <v>0</v>
      </c>
      <c r="K112" s="41">
        <v>47</v>
      </c>
      <c r="L112" s="88">
        <f>IF(ISBLANK(K112),,VLOOKUP(K112,Classement_points[],2,FALSE)*Paramètres!$M$5)</f>
        <v>20</v>
      </c>
      <c r="M112" s="42"/>
      <c r="N112" s="88">
        <f>IF(ISBLANK(M112),,VLOOKUP(M112,Classement_points[],2,FALSE)*Paramètres!$M$6)</f>
        <v>0</v>
      </c>
      <c r="O112" s="89">
        <f t="shared" si="3"/>
        <v>66</v>
      </c>
      <c r="P112" s="90">
        <f>COUNTA(Tableau8[[#This Row],[Points]],Tableau8[[#This Row],[Clt2]],Tableau8[[#This Row],[Clt4]],Tableau8[[#This Row],[Clt6]])</f>
        <v>2</v>
      </c>
    </row>
    <row r="113" spans="1:16" x14ac:dyDescent="0.35">
      <c r="A113" s="91">
        <f t="shared" si="2"/>
        <v>109</v>
      </c>
      <c r="B113" s="37" t="s">
        <v>3855</v>
      </c>
      <c r="C113" s="37" t="s">
        <v>1530</v>
      </c>
      <c r="D113" s="37" t="s">
        <v>3856</v>
      </c>
      <c r="E113" s="37" t="s">
        <v>2914</v>
      </c>
      <c r="F113" s="37" t="s">
        <v>2957</v>
      </c>
      <c r="G113" s="92">
        <f>IF(ISBLANK(Tableau8[[#This Row],[Points]]),"",RANK(Tableau8[[#This Row],[Points]],H:H))</f>
        <v>100</v>
      </c>
      <c r="H113" s="37">
        <v>64</v>
      </c>
      <c r="I113" s="40"/>
      <c r="J113" s="88">
        <f>IF(ISBLANK(I113),,VLOOKUP(I113,Classement_points[],2,FALSE)*Paramètres!$M$4)</f>
        <v>0</v>
      </c>
      <c r="K113" s="41"/>
      <c r="L113" s="88">
        <f>IF(ISBLANK(K113),,VLOOKUP(K113,Classement_points[],2,FALSE)*Paramètres!$M$5)</f>
        <v>0</v>
      </c>
      <c r="M113" s="42"/>
      <c r="N113" s="88">
        <f>IF(ISBLANK(M113),,VLOOKUP(M113,Classement_points[],2,FALSE)*Paramètres!$M$6)</f>
        <v>0</v>
      </c>
      <c r="O113" s="89">
        <f t="shared" si="3"/>
        <v>64</v>
      </c>
      <c r="P113" s="90">
        <f>COUNTA(Tableau8[[#This Row],[Points]],Tableau8[[#This Row],[Clt2]],Tableau8[[#This Row],[Clt4]],Tableau8[[#This Row],[Clt6]])</f>
        <v>1</v>
      </c>
    </row>
    <row r="114" spans="1:16" x14ac:dyDescent="0.35">
      <c r="A114" s="91">
        <f t="shared" si="2"/>
        <v>110</v>
      </c>
      <c r="B114" s="37" t="s">
        <v>3821</v>
      </c>
      <c r="C114" s="37" t="s">
        <v>496</v>
      </c>
      <c r="D114" s="37" t="s">
        <v>442</v>
      </c>
      <c r="E114" s="37" t="s">
        <v>2912</v>
      </c>
      <c r="F114" s="37" t="s">
        <v>2957</v>
      </c>
      <c r="G114" s="92" t="str">
        <f>IF(ISBLANK(Tableau8[[#This Row],[Points]]),"",RANK(Tableau8[[#This Row],[Points]],H:H))</f>
        <v/>
      </c>
      <c r="H114" s="37"/>
      <c r="I114" s="40">
        <v>24</v>
      </c>
      <c r="J114" s="88">
        <f>IF(ISBLANK(I114),,VLOOKUP(I114,Classement_points[],2,FALSE)*Paramètres!$M$4)</f>
        <v>30</v>
      </c>
      <c r="K114" s="41">
        <v>28</v>
      </c>
      <c r="L114" s="88">
        <f>IF(ISBLANK(K114),,VLOOKUP(K114,Classement_points[],2,FALSE)*Paramètres!$M$5)</f>
        <v>32</v>
      </c>
      <c r="M114" s="42"/>
      <c r="N114" s="88">
        <f>IF(ISBLANK(M114),,VLOOKUP(M114,Classement_points[],2,FALSE)*Paramètres!$M$6)</f>
        <v>0</v>
      </c>
      <c r="O114" s="89">
        <f t="shared" si="3"/>
        <v>62</v>
      </c>
      <c r="P114" s="90">
        <f>COUNTA(Tableau8[[#This Row],[Points]],Tableau8[[#This Row],[Clt2]],Tableau8[[#This Row],[Clt4]],Tableau8[[#This Row],[Clt6]])</f>
        <v>2</v>
      </c>
    </row>
    <row r="115" spans="1:16" x14ac:dyDescent="0.35">
      <c r="A115" s="91">
        <f t="shared" si="2"/>
        <v>111</v>
      </c>
      <c r="B115" s="37" t="s">
        <v>4828</v>
      </c>
      <c r="C115" s="37" t="s">
        <v>630</v>
      </c>
      <c r="D115" s="37" t="s">
        <v>4829</v>
      </c>
      <c r="E115" s="37" t="s">
        <v>4103</v>
      </c>
      <c r="F115" s="52" t="s">
        <v>2956</v>
      </c>
      <c r="G115" s="92">
        <f>IF(ISBLANK(Tableau8[[#This Row],[Points]]),"",RANK(Tableau8[[#This Row],[Points]],H:H))</f>
        <v>101</v>
      </c>
      <c r="H115" s="37">
        <v>61</v>
      </c>
      <c r="I115" s="40"/>
      <c r="J115" s="88">
        <f>IF(ISBLANK(I115),,VLOOKUP(I115,Classement_points[],2,FALSE)*Paramètres!$M$4)</f>
        <v>0</v>
      </c>
      <c r="K115" s="41"/>
      <c r="L115" s="88">
        <f>IF(ISBLANK(K115),,VLOOKUP(K115,Classement_points[],2,FALSE)*Paramètres!$M$5)</f>
        <v>0</v>
      </c>
      <c r="M115" s="42"/>
      <c r="N115" s="88">
        <f>IF(ISBLANK(M115),,VLOOKUP(M115,Classement_points[],2,FALSE)*Paramètres!$M$6)</f>
        <v>0</v>
      </c>
      <c r="O115" s="89">
        <f t="shared" si="3"/>
        <v>61</v>
      </c>
      <c r="P115" s="90">
        <f>COUNTA(Tableau8[[#This Row],[Points]],Tableau8[[#This Row],[Clt2]],Tableau8[[#This Row],[Clt4]],Tableau8[[#This Row],[Clt6]])</f>
        <v>1</v>
      </c>
    </row>
    <row r="116" spans="1:16" x14ac:dyDescent="0.35">
      <c r="A116" s="91">
        <f t="shared" si="2"/>
        <v>112</v>
      </c>
      <c r="B116" s="37" t="s">
        <v>2679</v>
      </c>
      <c r="C116" s="37" t="s">
        <v>2680</v>
      </c>
      <c r="D116" s="37" t="s">
        <v>2681</v>
      </c>
      <c r="E116" s="52" t="s">
        <v>687</v>
      </c>
      <c r="F116" s="52" t="s">
        <v>648</v>
      </c>
      <c r="G116" s="92">
        <f>IF(ISBLANK(Tableau8[[#This Row],[Points]]),"",RANK(Tableau8[[#This Row],[Points]],H:H))</f>
        <v>102</v>
      </c>
      <c r="H116" s="37">
        <v>60</v>
      </c>
      <c r="I116" s="40"/>
      <c r="J116" s="88">
        <f>IF(ISBLANK(I116),,VLOOKUP(I116,Classement_points[],2,FALSE)*Paramètres!$M$4)</f>
        <v>0</v>
      </c>
      <c r="K116" s="41"/>
      <c r="L116" s="88">
        <f>IF(ISBLANK(K116),,VLOOKUP(K116,Classement_points[],2,FALSE)*Paramètres!$M$5)</f>
        <v>0</v>
      </c>
      <c r="M116" s="42"/>
      <c r="N116" s="88">
        <f>IF(ISBLANK(M116),,VLOOKUP(M116,Classement_points[],2,FALSE)*Paramètres!$M$6)</f>
        <v>0</v>
      </c>
      <c r="O116" s="89">
        <f t="shared" si="3"/>
        <v>60</v>
      </c>
      <c r="P116" s="90">
        <f>COUNTA(Tableau8[[#This Row],[Points]],Tableau8[[#This Row],[Clt2]],Tableau8[[#This Row],[Clt4]],Tableau8[[#This Row],[Clt6]])</f>
        <v>1</v>
      </c>
    </row>
    <row r="117" spans="1:16" x14ac:dyDescent="0.35">
      <c r="A117" s="91">
        <f t="shared" si="2"/>
        <v>113</v>
      </c>
      <c r="B117" s="37" t="s">
        <v>2728</v>
      </c>
      <c r="C117" s="37" t="s">
        <v>2729</v>
      </c>
      <c r="D117" s="37" t="s">
        <v>571</v>
      </c>
      <c r="E117" s="52" t="s">
        <v>708</v>
      </c>
      <c r="F117" s="52" t="s">
        <v>648</v>
      </c>
      <c r="G117" s="92">
        <f>IF(ISBLANK(Tableau8[[#This Row],[Points]]),"",RANK(Tableau8[[#This Row],[Points]],H:H))</f>
        <v>103</v>
      </c>
      <c r="H117" s="37">
        <v>57</v>
      </c>
      <c r="I117" s="40"/>
      <c r="J117" s="88">
        <f>IF(ISBLANK(I117),,VLOOKUP(I117,Classement_points[],2,FALSE)*Paramètres!$M$4)</f>
        <v>0</v>
      </c>
      <c r="K117" s="41"/>
      <c r="L117" s="88">
        <f>IF(ISBLANK(K117),,VLOOKUP(K117,Classement_points[],2,FALSE)*Paramètres!$M$5)</f>
        <v>0</v>
      </c>
      <c r="M117" s="42"/>
      <c r="N117" s="88">
        <f>IF(ISBLANK(M117),,VLOOKUP(M117,Classement_points[],2,FALSE)*Paramètres!$M$6)</f>
        <v>0</v>
      </c>
      <c r="O117" s="89">
        <f t="shared" si="3"/>
        <v>57</v>
      </c>
      <c r="P117" s="90">
        <f>COUNTA(Tableau8[[#This Row],[Points]],Tableau8[[#This Row],[Clt2]],Tableau8[[#This Row],[Clt4]],Tableau8[[#This Row],[Clt6]])</f>
        <v>1</v>
      </c>
    </row>
    <row r="118" spans="1:16" x14ac:dyDescent="0.35">
      <c r="A118" s="91">
        <f t="shared" si="2"/>
        <v>113</v>
      </c>
      <c r="B118" s="37" t="s">
        <v>2770</v>
      </c>
      <c r="C118" s="37" t="s">
        <v>138</v>
      </c>
      <c r="D118" s="37" t="s">
        <v>2771</v>
      </c>
      <c r="E118" s="37" t="s">
        <v>707</v>
      </c>
      <c r="F118" s="52" t="s">
        <v>648</v>
      </c>
      <c r="G118" s="92">
        <f>IF(ISBLANK(Tableau8[[#This Row],[Points]]),"",RANK(Tableau8[[#This Row],[Points]],H:H))</f>
        <v>103</v>
      </c>
      <c r="H118" s="37">
        <v>57</v>
      </c>
      <c r="I118" s="40"/>
      <c r="J118" s="88">
        <f>IF(ISBLANK(I118),,VLOOKUP(I118,Classement_points[],2,FALSE)*Paramètres!$M$4)</f>
        <v>0</v>
      </c>
      <c r="K118" s="41"/>
      <c r="L118" s="88">
        <f>IF(ISBLANK(K118),,VLOOKUP(K118,Classement_points[],2,FALSE)*Paramètres!$M$5)</f>
        <v>0</v>
      </c>
      <c r="M118" s="42"/>
      <c r="N118" s="88">
        <f>IF(ISBLANK(M118),,VLOOKUP(M118,Classement_points[],2,FALSE)*Paramètres!$M$6)</f>
        <v>0</v>
      </c>
      <c r="O118" s="89">
        <f t="shared" si="3"/>
        <v>57</v>
      </c>
      <c r="P118" s="90">
        <f>COUNTA(Tableau8[[#This Row],[Points]],Tableau8[[#This Row],[Clt2]],Tableau8[[#This Row],[Clt4]],Tableau8[[#This Row],[Clt6]])</f>
        <v>1</v>
      </c>
    </row>
    <row r="119" spans="1:16" x14ac:dyDescent="0.35">
      <c r="A119" s="91">
        <f t="shared" si="2"/>
        <v>113</v>
      </c>
      <c r="B119" s="37" t="s">
        <v>4944</v>
      </c>
      <c r="C119" s="37" t="s">
        <v>493</v>
      </c>
      <c r="D119" s="37" t="s">
        <v>4945</v>
      </c>
      <c r="E119" s="37" t="s">
        <v>4299</v>
      </c>
      <c r="F119" s="52" t="s">
        <v>2956</v>
      </c>
      <c r="G119" s="92">
        <f>IF(ISBLANK(Tableau8[[#This Row],[Points]]),"",RANK(Tableau8[[#This Row],[Points]],H:H))</f>
        <v>103</v>
      </c>
      <c r="H119" s="37">
        <v>57</v>
      </c>
      <c r="I119" s="40"/>
      <c r="J119" s="88">
        <f>IF(ISBLANK(I119),,VLOOKUP(I119,Classement_points[],2,FALSE)*Paramètres!$M$4)</f>
        <v>0</v>
      </c>
      <c r="K119" s="41"/>
      <c r="L119" s="88">
        <f>IF(ISBLANK(K119),,VLOOKUP(K119,Classement_points[],2,FALSE)*Paramètres!$M$5)</f>
        <v>0</v>
      </c>
      <c r="M119" s="42"/>
      <c r="N119" s="88">
        <f>IF(ISBLANK(M119),,VLOOKUP(M119,Classement_points[],2,FALSE)*Paramètres!$M$6)</f>
        <v>0</v>
      </c>
      <c r="O119" s="89">
        <f t="shared" si="3"/>
        <v>57</v>
      </c>
      <c r="P119" s="90">
        <f>COUNTA(Tableau8[[#This Row],[Points]],Tableau8[[#This Row],[Clt2]],Tableau8[[#This Row],[Clt4]],Tableau8[[#This Row],[Clt6]])</f>
        <v>1</v>
      </c>
    </row>
    <row r="120" spans="1:16" x14ac:dyDescent="0.35">
      <c r="A120" s="91">
        <f t="shared" si="2"/>
        <v>116</v>
      </c>
      <c r="B120" s="37" t="s">
        <v>2571</v>
      </c>
      <c r="C120" s="37" t="s">
        <v>2572</v>
      </c>
      <c r="D120" s="37" t="s">
        <v>2573</v>
      </c>
      <c r="E120" s="52" t="s">
        <v>691</v>
      </c>
      <c r="F120" s="52" t="s">
        <v>648</v>
      </c>
      <c r="G120" s="92">
        <f>IF(ISBLANK(Tableau8[[#This Row],[Points]]),"",RANK(Tableau8[[#This Row],[Points]],H:H))</f>
        <v>106</v>
      </c>
      <c r="H120" s="37">
        <v>52</v>
      </c>
      <c r="I120" s="42"/>
      <c r="J120" s="88">
        <f>IF(ISBLANK(I120),,VLOOKUP(I120,Classement_points[],2,FALSE)*Paramètres!$M$4)</f>
        <v>0</v>
      </c>
      <c r="K120" s="41"/>
      <c r="L120" s="88">
        <f>IF(ISBLANK(K120),,VLOOKUP(K120,Classement_points[],2,FALSE)*Paramètres!$M$5)</f>
        <v>0</v>
      </c>
      <c r="M120" s="42"/>
      <c r="N120" s="88">
        <f>IF(ISBLANK(M120),,VLOOKUP(M120,Classement_points[],2,FALSE)*Paramètres!$M$6)</f>
        <v>0</v>
      </c>
      <c r="O120" s="89">
        <f t="shared" si="3"/>
        <v>52</v>
      </c>
      <c r="P120" s="90">
        <f>COUNTA(Tableau8[[#This Row],[Points]],Tableau8[[#This Row],[Clt2]],Tableau8[[#This Row],[Clt4]],Tableau8[[#This Row],[Clt6]])</f>
        <v>1</v>
      </c>
    </row>
    <row r="121" spans="1:16" x14ac:dyDescent="0.35">
      <c r="A121" s="91">
        <f t="shared" si="2"/>
        <v>117</v>
      </c>
      <c r="B121" s="37" t="s">
        <v>4921</v>
      </c>
      <c r="C121" s="37" t="s">
        <v>1146</v>
      </c>
      <c r="D121" s="37" t="s">
        <v>4922</v>
      </c>
      <c r="E121" s="37" t="s">
        <v>3992</v>
      </c>
      <c r="F121" s="52" t="s">
        <v>2956</v>
      </c>
      <c r="G121" s="92">
        <f>IF(ISBLANK(Tableau8[[#This Row],[Points]]),"",RANK(Tableau8[[#This Row],[Points]],H:H))</f>
        <v>107</v>
      </c>
      <c r="H121" s="37">
        <v>51</v>
      </c>
      <c r="I121" s="42"/>
      <c r="J121" s="88">
        <f>IF(ISBLANK(I121),,VLOOKUP(I121,Classement_points[],2,FALSE)*Paramètres!$M$4)</f>
        <v>0</v>
      </c>
      <c r="K121" s="41"/>
      <c r="L121" s="88">
        <f>IF(ISBLANK(K121),,VLOOKUP(K121,Classement_points[],2,FALSE)*Paramètres!$M$5)</f>
        <v>0</v>
      </c>
      <c r="M121" s="42"/>
      <c r="N121" s="88">
        <f>IF(ISBLANK(M121),,VLOOKUP(M121,Classement_points[],2,FALSE)*Paramètres!$M$6)</f>
        <v>0</v>
      </c>
      <c r="O121" s="89">
        <f t="shared" si="3"/>
        <v>51</v>
      </c>
      <c r="P121" s="90">
        <f>COUNTA(Tableau8[[#This Row],[Points]],Tableau8[[#This Row],[Clt2]],Tableau8[[#This Row],[Clt4]],Tableau8[[#This Row],[Clt6]])</f>
        <v>1</v>
      </c>
    </row>
    <row r="122" spans="1:16" x14ac:dyDescent="0.35">
      <c r="A122" s="91">
        <f t="shared" si="2"/>
        <v>118</v>
      </c>
      <c r="B122" s="54" t="s">
        <v>1178</v>
      </c>
      <c r="C122" s="54" t="s">
        <v>1179</v>
      </c>
      <c r="D122" s="54" t="s">
        <v>1180</v>
      </c>
      <c r="E122" s="54" t="s">
        <v>40</v>
      </c>
      <c r="F122" s="54" t="s">
        <v>714</v>
      </c>
      <c r="G122" s="92">
        <f>IF(ISBLANK(Tableau8[[#This Row],[Points]]),"",RANK(Tableau8[[#This Row],[Points]],H:H))</f>
        <v>108</v>
      </c>
      <c r="H122" s="37">
        <v>49</v>
      </c>
      <c r="I122" s="42"/>
      <c r="J122" s="88">
        <f>IF(ISBLANK(I122),,VLOOKUP(I122,Classement_points[],2,FALSE)*Paramètres!$M$4)</f>
        <v>0</v>
      </c>
      <c r="K122" s="41"/>
      <c r="L122" s="88">
        <f>IF(ISBLANK(K122),,VLOOKUP(K122,Classement_points[],2,FALSE)*Paramètres!$M$5)</f>
        <v>0</v>
      </c>
      <c r="M122" s="42"/>
      <c r="N122" s="88">
        <f>IF(ISBLANK(M122),,VLOOKUP(M122,Classement_points[],2,FALSE)*Paramètres!$M$6)</f>
        <v>0</v>
      </c>
      <c r="O122" s="89">
        <f t="shared" si="3"/>
        <v>49</v>
      </c>
      <c r="P122" s="90">
        <f>COUNTA(Tableau8[[#This Row],[Points]],Tableau8[[#This Row],[Clt2]],Tableau8[[#This Row],[Clt4]],Tableau8[[#This Row],[Clt6]])</f>
        <v>1</v>
      </c>
    </row>
    <row r="123" spans="1:16" x14ac:dyDescent="0.35">
      <c r="A123" s="91">
        <f t="shared" si="2"/>
        <v>119</v>
      </c>
      <c r="B123" s="37" t="s">
        <v>4808</v>
      </c>
      <c r="C123" s="37" t="s">
        <v>837</v>
      </c>
      <c r="D123" s="37" t="s">
        <v>4809</v>
      </c>
      <c r="E123" s="37" t="s">
        <v>3998</v>
      </c>
      <c r="F123" s="52" t="s">
        <v>2956</v>
      </c>
      <c r="G123" s="92" t="str">
        <f>IF(ISBLANK(Tableau8[[#This Row],[Points]]),"",RANK(Tableau8[[#This Row],[Points]],H:H))</f>
        <v/>
      </c>
      <c r="H123" s="37"/>
      <c r="I123" s="42">
        <v>26</v>
      </c>
      <c r="J123" s="88">
        <f>IF(ISBLANK(I123),,VLOOKUP(I123,Classement_points[],2,FALSE)*Paramètres!$M$4)</f>
        <v>27</v>
      </c>
      <c r="K123" s="41">
        <v>61</v>
      </c>
      <c r="L123" s="88">
        <f>IF(ISBLANK(K123),,VLOOKUP(K123,Classement_points[],2,FALSE)*Paramètres!$M$5)</f>
        <v>20</v>
      </c>
      <c r="M123" s="42"/>
      <c r="N123" s="88">
        <f>IF(ISBLANK(M123),,VLOOKUP(M123,Classement_points[],2,FALSE)*Paramètres!$M$6)</f>
        <v>0</v>
      </c>
      <c r="O123" s="89">
        <f t="shared" si="3"/>
        <v>47</v>
      </c>
      <c r="P123" s="90">
        <f>COUNTA(Tableau8[[#This Row],[Points]],Tableau8[[#This Row],[Clt2]],Tableau8[[#This Row],[Clt4]],Tableau8[[#This Row],[Clt6]])</f>
        <v>2</v>
      </c>
    </row>
    <row r="124" spans="1:16" x14ac:dyDescent="0.35">
      <c r="A124" s="91">
        <f t="shared" si="2"/>
        <v>120</v>
      </c>
      <c r="B124" s="37" t="s">
        <v>2641</v>
      </c>
      <c r="C124" s="37" t="s">
        <v>2642</v>
      </c>
      <c r="D124" s="37" t="s">
        <v>2643</v>
      </c>
      <c r="E124" s="52" t="s">
        <v>689</v>
      </c>
      <c r="F124" s="52" t="s">
        <v>648</v>
      </c>
      <c r="G124" s="92">
        <f>IF(ISBLANK(Tableau8[[#This Row],[Points]]),"",RANK(Tableau8[[#This Row],[Points]],H:H))</f>
        <v>110</v>
      </c>
      <c r="H124" s="37">
        <v>44</v>
      </c>
      <c r="I124" s="42">
        <v>0</v>
      </c>
      <c r="J124" s="88">
        <f>IF(ISBLANK(I124),,VLOOKUP(I124,Classement_points[],2,FALSE)*Paramètres!$M$4)</f>
        <v>0</v>
      </c>
      <c r="K124" s="41"/>
      <c r="L124" s="88">
        <f>IF(ISBLANK(K124),,VLOOKUP(K124,Classement_points[],2,FALSE)*Paramètres!$M$5)</f>
        <v>0</v>
      </c>
      <c r="M124" s="42"/>
      <c r="N124" s="88">
        <f>IF(ISBLANK(M124),,VLOOKUP(M124,Classement_points[],2,FALSE)*Paramètres!$M$6)</f>
        <v>0</v>
      </c>
      <c r="O124" s="89">
        <f t="shared" si="3"/>
        <v>44</v>
      </c>
      <c r="P124" s="90">
        <f>COUNTA(Tableau8[[#This Row],[Points]],Tableau8[[#This Row],[Clt2]],Tableau8[[#This Row],[Clt4]],Tableau8[[#This Row],[Clt6]])</f>
        <v>2</v>
      </c>
    </row>
    <row r="125" spans="1:16" x14ac:dyDescent="0.35">
      <c r="A125" s="91">
        <f t="shared" si="2"/>
        <v>121</v>
      </c>
      <c r="B125" s="37" t="s">
        <v>2590</v>
      </c>
      <c r="C125" s="37" t="s">
        <v>79</v>
      </c>
      <c r="D125" s="37" t="s">
        <v>85</v>
      </c>
      <c r="E125" s="52" t="s">
        <v>678</v>
      </c>
      <c r="F125" s="52" t="s">
        <v>648</v>
      </c>
      <c r="G125" s="92" t="str">
        <f>IF(ISBLANK(Tableau8[[#This Row],[Points]]),"",RANK(Tableau8[[#This Row],[Points]],H:H))</f>
        <v/>
      </c>
      <c r="H125" s="37"/>
      <c r="I125" s="42">
        <v>15</v>
      </c>
      <c r="J125" s="88">
        <f>IF(ISBLANK(I125),,VLOOKUP(I125,Classement_points[],2,FALSE)*Paramètres!$M$4)</f>
        <v>43.5</v>
      </c>
      <c r="K125" s="41"/>
      <c r="L125" s="88">
        <f>IF(ISBLANK(K125),,VLOOKUP(K125,Classement_points[],2,FALSE)*Paramètres!$M$5)</f>
        <v>0</v>
      </c>
      <c r="M125" s="42"/>
      <c r="N125" s="88">
        <f>IF(ISBLANK(M125),,VLOOKUP(M125,Classement_points[],2,FALSE)*Paramètres!$M$6)</f>
        <v>0</v>
      </c>
      <c r="O125" s="89">
        <f t="shared" si="3"/>
        <v>43.5</v>
      </c>
      <c r="P125" s="90">
        <f>COUNTA(Tableau8[[#This Row],[Points]],Tableau8[[#This Row],[Clt2]],Tableau8[[#This Row],[Clt4]],Tableau8[[#This Row],[Clt6]])</f>
        <v>1</v>
      </c>
    </row>
    <row r="126" spans="1:16" x14ac:dyDescent="0.35">
      <c r="A126" s="91">
        <f t="shared" si="2"/>
        <v>122</v>
      </c>
      <c r="B126" s="37" t="s">
        <v>2758</v>
      </c>
      <c r="C126" s="37" t="s">
        <v>2322</v>
      </c>
      <c r="D126" s="37" t="s">
        <v>2759</v>
      </c>
      <c r="E126" s="37" t="s">
        <v>652</v>
      </c>
      <c r="F126" s="52" t="s">
        <v>648</v>
      </c>
      <c r="G126" s="92" t="str">
        <f>IF(ISBLANK(Tableau8[[#This Row],[Points]]),"",RANK(Tableau8[[#This Row],[Points]],H:H))</f>
        <v/>
      </c>
      <c r="H126" s="37"/>
      <c r="I126" s="42">
        <v>47</v>
      </c>
      <c r="J126" s="88">
        <f>IF(ISBLANK(I126),,VLOOKUP(I126,Classement_points[],2,FALSE)*Paramètres!$M$4)</f>
        <v>15</v>
      </c>
      <c r="K126" s="41">
        <v>31</v>
      </c>
      <c r="L126" s="88">
        <f>IF(ISBLANK(K126),,VLOOKUP(K126,Classement_points[],2,FALSE)*Paramètres!$M$5)</f>
        <v>26</v>
      </c>
      <c r="M126" s="42"/>
      <c r="N126" s="88">
        <f>IF(ISBLANK(M126),,VLOOKUP(M126,Classement_points[],2,FALSE)*Paramètres!$M$6)</f>
        <v>0</v>
      </c>
      <c r="O126" s="89">
        <f t="shared" si="3"/>
        <v>41</v>
      </c>
      <c r="P126" s="90">
        <f>COUNTA(Tableau8[[#This Row],[Points]],Tableau8[[#This Row],[Clt2]],Tableau8[[#This Row],[Clt4]],Tableau8[[#This Row],[Clt6]])</f>
        <v>2</v>
      </c>
    </row>
    <row r="127" spans="1:16" x14ac:dyDescent="0.35">
      <c r="A127" s="91">
        <f t="shared" si="2"/>
        <v>123</v>
      </c>
      <c r="B127" s="37" t="s">
        <v>3849</v>
      </c>
      <c r="C127" s="37" t="s">
        <v>488</v>
      </c>
      <c r="D127" s="37" t="s">
        <v>1947</v>
      </c>
      <c r="E127" s="37" t="s">
        <v>2912</v>
      </c>
      <c r="F127" s="37" t="s">
        <v>2957</v>
      </c>
      <c r="G127" s="92" t="str">
        <f>IF(ISBLANK(Tableau8[[#This Row],[Points]]),"",RANK(Tableau8[[#This Row],[Points]],H:H))</f>
        <v/>
      </c>
      <c r="H127" s="37"/>
      <c r="I127" s="42"/>
      <c r="J127" s="88">
        <f>IF(ISBLANK(I127),,VLOOKUP(I127,Classement_points[],2,FALSE)*Paramètres!$M$4)</f>
        <v>0</v>
      </c>
      <c r="K127" s="41">
        <v>57</v>
      </c>
      <c r="L127" s="88">
        <f>IF(ISBLANK(K127),,VLOOKUP(K127,Classement_points[],2,FALSE)*Paramètres!$M$5)</f>
        <v>20</v>
      </c>
      <c r="M127" s="42">
        <v>31</v>
      </c>
      <c r="N127" s="88">
        <f>IF(ISBLANK(M127),,VLOOKUP(M127,Classement_points[],2,FALSE)*Paramètres!$M$6)</f>
        <v>19.5</v>
      </c>
      <c r="O127" s="89">
        <f t="shared" si="3"/>
        <v>39.5</v>
      </c>
      <c r="P127" s="90">
        <f>COUNTA(Tableau8[[#This Row],[Points]],Tableau8[[#This Row],[Clt2]],Tableau8[[#This Row],[Clt4]],Tableau8[[#This Row],[Clt6]])</f>
        <v>2</v>
      </c>
    </row>
    <row r="128" spans="1:16" x14ac:dyDescent="0.35">
      <c r="A128" s="91">
        <f t="shared" si="2"/>
        <v>124</v>
      </c>
      <c r="B128" s="37" t="s">
        <v>4907</v>
      </c>
      <c r="C128" s="37" t="s">
        <v>2449</v>
      </c>
      <c r="D128" s="37" t="s">
        <v>4908</v>
      </c>
      <c r="E128" s="37" t="s">
        <v>3956</v>
      </c>
      <c r="F128" s="52" t="s">
        <v>2956</v>
      </c>
      <c r="G128" s="92" t="str">
        <f>IF(ISBLANK(Tableau8[[#This Row],[Points]]),"",RANK(Tableau8[[#This Row],[Points]],H:H))</f>
        <v/>
      </c>
      <c r="H128" s="37"/>
      <c r="I128" s="42">
        <v>18</v>
      </c>
      <c r="J128" s="88">
        <f>IF(ISBLANK(I128),,VLOOKUP(I128,Classement_points[],2,FALSE)*Paramètres!$M$4)</f>
        <v>39</v>
      </c>
      <c r="K128" s="41"/>
      <c r="L128" s="88">
        <f>IF(ISBLANK(K128),,VLOOKUP(K128,Classement_points[],2,FALSE)*Paramètres!$M$5)</f>
        <v>0</v>
      </c>
      <c r="M128" s="42"/>
      <c r="N128" s="88">
        <f>IF(ISBLANK(M128),,VLOOKUP(M128,Classement_points[],2,FALSE)*Paramètres!$M$6)</f>
        <v>0</v>
      </c>
      <c r="O128" s="89">
        <f t="shared" si="3"/>
        <v>39</v>
      </c>
      <c r="P128" s="90">
        <f>COUNTA(Tableau8[[#This Row],[Points]],Tableau8[[#This Row],[Clt2]],Tableau8[[#This Row],[Clt4]],Tableau8[[#This Row],[Clt6]])</f>
        <v>1</v>
      </c>
    </row>
    <row r="129" spans="1:16" x14ac:dyDescent="0.35">
      <c r="A129" s="91">
        <f t="shared" si="2"/>
        <v>125</v>
      </c>
      <c r="B129" s="37" t="s">
        <v>2591</v>
      </c>
      <c r="C129" s="37" t="s">
        <v>2592</v>
      </c>
      <c r="D129" s="37" t="s">
        <v>2593</v>
      </c>
      <c r="E129" s="52" t="s">
        <v>652</v>
      </c>
      <c r="F129" s="52" t="s">
        <v>648</v>
      </c>
      <c r="G129" s="92" t="str">
        <f>IF(ISBLANK(Tableau8[[#This Row],[Points]]),"",RANK(Tableau8[[#This Row],[Points]],H:H))</f>
        <v/>
      </c>
      <c r="H129" s="37"/>
      <c r="I129" s="42">
        <v>32</v>
      </c>
      <c r="J129" s="88">
        <f>IF(ISBLANK(I129),,VLOOKUP(I129,Classement_points[],2,FALSE)*Paramètres!$M$4)</f>
        <v>18</v>
      </c>
      <c r="K129" s="41">
        <v>41</v>
      </c>
      <c r="L129" s="88">
        <f>IF(ISBLANK(K129),,VLOOKUP(K129,Classement_points[],2,FALSE)*Paramètres!$M$5)</f>
        <v>20</v>
      </c>
      <c r="M129" s="42"/>
      <c r="N129" s="88">
        <f>IF(ISBLANK(M129),,VLOOKUP(M129,Classement_points[],2,FALSE)*Paramètres!$M$6)</f>
        <v>0</v>
      </c>
      <c r="O129" s="89">
        <f t="shared" si="3"/>
        <v>38</v>
      </c>
      <c r="P129" s="90">
        <f>COUNTA(Tableau8[[#This Row],[Points]],Tableau8[[#This Row],[Clt2]],Tableau8[[#This Row],[Clt4]],Tableau8[[#This Row],[Clt6]])</f>
        <v>2</v>
      </c>
    </row>
    <row r="130" spans="1:16" x14ac:dyDescent="0.35">
      <c r="A130" s="91">
        <f t="shared" si="2"/>
        <v>126</v>
      </c>
      <c r="B130" s="37" t="s">
        <v>2582</v>
      </c>
      <c r="C130" s="37" t="s">
        <v>1175</v>
      </c>
      <c r="D130" s="37" t="s">
        <v>2583</v>
      </c>
      <c r="E130" s="52" t="s">
        <v>704</v>
      </c>
      <c r="F130" s="52" t="s">
        <v>648</v>
      </c>
      <c r="G130" s="92" t="str">
        <f>IF(ISBLANK(Tableau8[[#This Row],[Points]]),"",RANK(Tableau8[[#This Row],[Points]],H:H))</f>
        <v/>
      </c>
      <c r="H130" s="37"/>
      <c r="I130" s="42">
        <v>87</v>
      </c>
      <c r="J130" s="88">
        <f>IF(ISBLANK(I130),,VLOOKUP(I130,Classement_points[],2,FALSE)*Paramètres!$M$4)</f>
        <v>15</v>
      </c>
      <c r="K130" s="41">
        <v>78</v>
      </c>
      <c r="L130" s="88">
        <f>IF(ISBLANK(K130),,VLOOKUP(K130,Classement_points[],2,FALSE)*Paramètres!$M$5)</f>
        <v>20</v>
      </c>
      <c r="M130" s="42"/>
      <c r="N130" s="88">
        <f>IF(ISBLANK(M130),,VLOOKUP(M130,Classement_points[],2,FALSE)*Paramètres!$M$6)</f>
        <v>0</v>
      </c>
      <c r="O130" s="89">
        <f t="shared" si="3"/>
        <v>35</v>
      </c>
      <c r="P130" s="90">
        <f>COUNTA(Tableau8[[#This Row],[Points]],Tableau8[[#This Row],[Clt2]],Tableau8[[#This Row],[Clt4]],Tableau8[[#This Row],[Clt6]])</f>
        <v>2</v>
      </c>
    </row>
    <row r="131" spans="1:16" x14ac:dyDescent="0.35">
      <c r="A131" s="91">
        <f t="shared" si="2"/>
        <v>126</v>
      </c>
      <c r="B131" s="37" t="s">
        <v>2610</v>
      </c>
      <c r="C131" s="37" t="s">
        <v>54</v>
      </c>
      <c r="D131" s="37" t="s">
        <v>2611</v>
      </c>
      <c r="E131" s="52" t="s">
        <v>704</v>
      </c>
      <c r="F131" s="52" t="s">
        <v>648</v>
      </c>
      <c r="G131" s="92" t="str">
        <f>IF(ISBLANK(Tableau8[[#This Row],[Points]]),"",RANK(Tableau8[[#This Row],[Points]],H:H))</f>
        <v/>
      </c>
      <c r="H131" s="37"/>
      <c r="I131" s="42">
        <v>44</v>
      </c>
      <c r="J131" s="88">
        <f>IF(ISBLANK(I131),,VLOOKUP(I131,Classement_points[],2,FALSE)*Paramètres!$M$4)</f>
        <v>15</v>
      </c>
      <c r="K131" s="41">
        <v>62</v>
      </c>
      <c r="L131" s="88">
        <f>IF(ISBLANK(K131),,VLOOKUP(K131,Classement_points[],2,FALSE)*Paramètres!$M$5)</f>
        <v>20</v>
      </c>
      <c r="M131" s="42"/>
      <c r="N131" s="88">
        <f>IF(ISBLANK(M131),,VLOOKUP(M131,Classement_points[],2,FALSE)*Paramètres!$M$6)</f>
        <v>0</v>
      </c>
      <c r="O131" s="89">
        <f t="shared" si="3"/>
        <v>35</v>
      </c>
      <c r="P131" s="90">
        <f>COUNTA(Tableau8[[#This Row],[Points]],Tableau8[[#This Row],[Clt2]],Tableau8[[#This Row],[Clt4]],Tableau8[[#This Row],[Clt6]])</f>
        <v>2</v>
      </c>
    </row>
    <row r="132" spans="1:16" x14ac:dyDescent="0.35">
      <c r="A132" s="91">
        <f t="shared" si="2"/>
        <v>126</v>
      </c>
      <c r="B132" s="37" t="s">
        <v>2668</v>
      </c>
      <c r="C132" s="37" t="s">
        <v>263</v>
      </c>
      <c r="D132" s="37" t="s">
        <v>2669</v>
      </c>
      <c r="E132" s="52" t="s">
        <v>651</v>
      </c>
      <c r="F132" s="52" t="s">
        <v>648</v>
      </c>
      <c r="G132" s="92" t="str">
        <f>IF(ISBLANK(Tableau8[[#This Row],[Points]]),"",RANK(Tableau8[[#This Row],[Points]],H:H))</f>
        <v/>
      </c>
      <c r="H132" s="37"/>
      <c r="I132" s="42">
        <v>48</v>
      </c>
      <c r="J132" s="88">
        <f>IF(ISBLANK(I132),,VLOOKUP(I132,Classement_points[],2,FALSE)*Paramètres!$M$4)</f>
        <v>15</v>
      </c>
      <c r="K132" s="41">
        <v>65</v>
      </c>
      <c r="L132" s="88">
        <f>IF(ISBLANK(K132),,VLOOKUP(K132,Classement_points[],2,FALSE)*Paramètres!$M$5)</f>
        <v>20</v>
      </c>
      <c r="M132" s="42"/>
      <c r="N132" s="88">
        <f>IF(ISBLANK(M132),,VLOOKUP(M132,Classement_points[],2,FALSE)*Paramètres!$M$6)</f>
        <v>0</v>
      </c>
      <c r="O132" s="89">
        <f t="shared" si="3"/>
        <v>35</v>
      </c>
      <c r="P132" s="90">
        <f>COUNTA(Tableau8[[#This Row],[Points]],Tableau8[[#This Row],[Clt2]],Tableau8[[#This Row],[Clt4]],Tableau8[[#This Row],[Clt6]])</f>
        <v>2</v>
      </c>
    </row>
    <row r="133" spans="1:16" x14ac:dyDescent="0.35">
      <c r="A133" s="91">
        <f t="shared" ref="A133:A196" si="4">RANK(O133,O:O)</f>
        <v>126</v>
      </c>
      <c r="B133" s="37" t="s">
        <v>2694</v>
      </c>
      <c r="C133" s="37" t="s">
        <v>2695</v>
      </c>
      <c r="D133" s="37" t="s">
        <v>2696</v>
      </c>
      <c r="E133" s="52" t="s">
        <v>701</v>
      </c>
      <c r="F133" s="52" t="s">
        <v>648</v>
      </c>
      <c r="G133" s="92" t="str">
        <f>IF(ISBLANK(Tableau8[[#This Row],[Points]]),"",RANK(Tableau8[[#This Row],[Points]],H:H))</f>
        <v/>
      </c>
      <c r="H133" s="37"/>
      <c r="I133" s="42">
        <v>70</v>
      </c>
      <c r="J133" s="88">
        <f>IF(ISBLANK(I133),,VLOOKUP(I133,Classement_points[],2,FALSE)*Paramètres!$M$4)</f>
        <v>15</v>
      </c>
      <c r="K133" s="41">
        <v>77</v>
      </c>
      <c r="L133" s="88">
        <f>IF(ISBLANK(K133),,VLOOKUP(K133,Classement_points[],2,FALSE)*Paramètres!$M$5)</f>
        <v>20</v>
      </c>
      <c r="M133" s="42"/>
      <c r="N133" s="88">
        <f>IF(ISBLANK(M133),,VLOOKUP(M133,Classement_points[],2,FALSE)*Paramètres!$M$6)</f>
        <v>0</v>
      </c>
      <c r="O133" s="89">
        <f t="shared" ref="O133:O196" si="5">H133+J133+L133+N133</f>
        <v>35</v>
      </c>
      <c r="P133" s="90">
        <f>COUNTA(Tableau8[[#This Row],[Points]],Tableau8[[#This Row],[Clt2]],Tableau8[[#This Row],[Clt4]],Tableau8[[#This Row],[Clt6]])</f>
        <v>2</v>
      </c>
    </row>
    <row r="134" spans="1:16" x14ac:dyDescent="0.35">
      <c r="A134" s="91">
        <f t="shared" si="4"/>
        <v>126</v>
      </c>
      <c r="B134" s="37" t="s">
        <v>2722</v>
      </c>
      <c r="C134" s="37" t="s">
        <v>2723</v>
      </c>
      <c r="D134" s="37" t="s">
        <v>1575</v>
      </c>
      <c r="E134" s="52" t="s">
        <v>651</v>
      </c>
      <c r="F134" s="52" t="s">
        <v>648</v>
      </c>
      <c r="G134" s="92" t="str">
        <f>IF(ISBLANK(Tableau8[[#This Row],[Points]]),"",RANK(Tableau8[[#This Row],[Points]],H:H))</f>
        <v/>
      </c>
      <c r="H134" s="37"/>
      <c r="I134" s="42">
        <v>68</v>
      </c>
      <c r="J134" s="88">
        <f>IF(ISBLANK(I134),,VLOOKUP(I134,Classement_points[],2,FALSE)*Paramètres!$M$4)</f>
        <v>15</v>
      </c>
      <c r="K134" s="41">
        <v>70</v>
      </c>
      <c r="L134" s="88">
        <f>IF(ISBLANK(K134),,VLOOKUP(K134,Classement_points[],2,FALSE)*Paramètres!$M$5)</f>
        <v>20</v>
      </c>
      <c r="M134" s="42"/>
      <c r="N134" s="88">
        <f>IF(ISBLANK(M134),,VLOOKUP(M134,Classement_points[],2,FALSE)*Paramètres!$M$6)</f>
        <v>0</v>
      </c>
      <c r="O134" s="89">
        <f t="shared" si="5"/>
        <v>35</v>
      </c>
      <c r="P134" s="90">
        <f>COUNTA(Tableau8[[#This Row],[Points]],Tableau8[[#This Row],[Clt2]],Tableau8[[#This Row],[Clt4]],Tableau8[[#This Row],[Clt6]])</f>
        <v>2</v>
      </c>
    </row>
    <row r="135" spans="1:16" x14ac:dyDescent="0.35">
      <c r="A135" s="91">
        <f t="shared" si="4"/>
        <v>126</v>
      </c>
      <c r="B135" s="37" t="s">
        <v>2772</v>
      </c>
      <c r="C135" s="37" t="s">
        <v>88</v>
      </c>
      <c r="D135" s="37" t="s">
        <v>2773</v>
      </c>
      <c r="E135" s="37" t="s">
        <v>708</v>
      </c>
      <c r="F135" s="52" t="s">
        <v>648</v>
      </c>
      <c r="G135" s="92" t="str">
        <f>IF(ISBLANK(Tableau8[[#This Row],[Points]]),"",RANK(Tableau8[[#This Row],[Points]],H:H))</f>
        <v/>
      </c>
      <c r="H135" s="37"/>
      <c r="I135" s="42">
        <v>36</v>
      </c>
      <c r="J135" s="88">
        <f>IF(ISBLANK(I135),,VLOOKUP(I135,Classement_points[],2,FALSE)*Paramètres!$M$4)</f>
        <v>15</v>
      </c>
      <c r="K135" s="41">
        <v>59</v>
      </c>
      <c r="L135" s="88">
        <f>IF(ISBLANK(K135),,VLOOKUP(K135,Classement_points[],2,FALSE)*Paramètres!$M$5)</f>
        <v>20</v>
      </c>
      <c r="M135" s="42"/>
      <c r="N135" s="88">
        <f>IF(ISBLANK(M135),,VLOOKUP(M135,Classement_points[],2,FALSE)*Paramètres!$M$6)</f>
        <v>0</v>
      </c>
      <c r="O135" s="89">
        <f t="shared" si="5"/>
        <v>35</v>
      </c>
      <c r="P135" s="90">
        <f>COUNTA(Tableau8[[#This Row],[Points]],Tableau8[[#This Row],[Clt2]],Tableau8[[#This Row],[Clt4]],Tableau8[[#This Row],[Clt6]])</f>
        <v>2</v>
      </c>
    </row>
    <row r="136" spans="1:16" x14ac:dyDescent="0.35">
      <c r="A136" s="91">
        <f t="shared" si="4"/>
        <v>132</v>
      </c>
      <c r="B136" s="54" t="s">
        <v>1172</v>
      </c>
      <c r="C136" s="54" t="s">
        <v>272</v>
      </c>
      <c r="D136" s="54" t="s">
        <v>1173</v>
      </c>
      <c r="E136" s="54" t="s">
        <v>40</v>
      </c>
      <c r="F136" s="54" t="s">
        <v>714</v>
      </c>
      <c r="G136" s="92">
        <f>IF(ISBLANK(Tableau8[[#This Row],[Points]]),"",RANK(Tableau8[[#This Row],[Points]],H:H))</f>
        <v>112</v>
      </c>
      <c r="H136" s="37">
        <v>31</v>
      </c>
      <c r="I136" s="42"/>
      <c r="J136" s="88">
        <f>IF(ISBLANK(I136),,VLOOKUP(I136,Classement_points[],2,FALSE)*Paramètres!$M$4)</f>
        <v>0</v>
      </c>
      <c r="K136" s="41"/>
      <c r="L136" s="88">
        <f>IF(ISBLANK(K136),,VLOOKUP(K136,Classement_points[],2,FALSE)*Paramètres!$M$5)</f>
        <v>0</v>
      </c>
      <c r="M136" s="42"/>
      <c r="N136" s="88">
        <f>IF(ISBLANK(M136),,VLOOKUP(M136,Classement_points[],2,FALSE)*Paramètres!$M$6)</f>
        <v>0</v>
      </c>
      <c r="O136" s="89">
        <f t="shared" si="5"/>
        <v>31</v>
      </c>
      <c r="P136" s="90">
        <f>COUNTA(Tableau8[[#This Row],[Points]],Tableau8[[#This Row],[Clt2]],Tableau8[[#This Row],[Clt4]],Tableau8[[#This Row],[Clt6]])</f>
        <v>1</v>
      </c>
    </row>
    <row r="137" spans="1:16" x14ac:dyDescent="0.35">
      <c r="A137" s="91">
        <f t="shared" si="4"/>
        <v>133</v>
      </c>
      <c r="B137" s="37" t="s">
        <v>2646</v>
      </c>
      <c r="C137" s="37" t="s">
        <v>2647</v>
      </c>
      <c r="D137" s="37" t="s">
        <v>1772</v>
      </c>
      <c r="E137" s="52" t="s">
        <v>709</v>
      </c>
      <c r="F137" s="52" t="s">
        <v>648</v>
      </c>
      <c r="G137" s="92">
        <f>IF(ISBLANK(Tableau8[[#This Row],[Points]]),"",RANK(Tableau8[[#This Row],[Points]],H:H))</f>
        <v>113</v>
      </c>
      <c r="H137" s="37">
        <v>27</v>
      </c>
      <c r="I137" s="42"/>
      <c r="J137" s="88">
        <f>IF(ISBLANK(I137),,VLOOKUP(I137,Classement_points[],2,FALSE)*Paramètres!$M$4)</f>
        <v>0</v>
      </c>
      <c r="K137" s="41"/>
      <c r="L137" s="88">
        <f>IF(ISBLANK(K137),,VLOOKUP(K137,Classement_points[],2,FALSE)*Paramètres!$M$5)</f>
        <v>0</v>
      </c>
      <c r="M137" s="42"/>
      <c r="N137" s="88">
        <f>IF(ISBLANK(M137),,VLOOKUP(M137,Classement_points[],2,FALSE)*Paramètres!$M$6)</f>
        <v>0</v>
      </c>
      <c r="O137" s="89">
        <f t="shared" si="5"/>
        <v>27</v>
      </c>
      <c r="P137" s="90">
        <f>COUNTA(Tableau8[[#This Row],[Points]],Tableau8[[#This Row],[Clt2]],Tableau8[[#This Row],[Clt4]],Tableau8[[#This Row],[Clt6]])</f>
        <v>1</v>
      </c>
    </row>
    <row r="138" spans="1:16" x14ac:dyDescent="0.35">
      <c r="A138" s="91">
        <f t="shared" si="4"/>
        <v>134</v>
      </c>
      <c r="B138" s="37" t="s">
        <v>2541</v>
      </c>
      <c r="C138" s="37" t="s">
        <v>597</v>
      </c>
      <c r="D138" s="37" t="s">
        <v>2542</v>
      </c>
      <c r="E138" s="52" t="s">
        <v>704</v>
      </c>
      <c r="F138" s="52" t="s">
        <v>648</v>
      </c>
      <c r="G138" s="92" t="str">
        <f>IF(ISBLANK(Tableau8[[#This Row],[Points]]),"",RANK(Tableau8[[#This Row],[Points]],H:H))</f>
        <v/>
      </c>
      <c r="H138" s="37"/>
      <c r="I138" s="42">
        <v>0</v>
      </c>
      <c r="J138" s="88">
        <f>IF(ISBLANK(I138),,VLOOKUP(I138,Classement_points[],2,FALSE)*Paramètres!$M$4)</f>
        <v>0</v>
      </c>
      <c r="K138" s="41">
        <v>74</v>
      </c>
      <c r="L138" s="88">
        <f>IF(ISBLANK(K138),,VLOOKUP(K138,Classement_points[],2,FALSE)*Paramètres!$M$5)</f>
        <v>20</v>
      </c>
      <c r="M138" s="42"/>
      <c r="N138" s="88">
        <f>IF(ISBLANK(M138),,VLOOKUP(M138,Classement_points[],2,FALSE)*Paramètres!$M$6)</f>
        <v>0</v>
      </c>
      <c r="O138" s="89">
        <f t="shared" si="5"/>
        <v>20</v>
      </c>
      <c r="P138" s="90">
        <f>COUNTA(Tableau8[[#This Row],[Points]],Tableau8[[#This Row],[Clt2]],Tableau8[[#This Row],[Clt4]],Tableau8[[#This Row],[Clt6]])</f>
        <v>2</v>
      </c>
    </row>
    <row r="139" spans="1:16" x14ac:dyDescent="0.35">
      <c r="A139" s="91">
        <f t="shared" si="4"/>
        <v>134</v>
      </c>
      <c r="B139" s="37" t="s">
        <v>4861</v>
      </c>
      <c r="C139" s="37" t="s">
        <v>368</v>
      </c>
      <c r="D139" s="37" t="s">
        <v>4862</v>
      </c>
      <c r="E139" s="37" t="s">
        <v>4058</v>
      </c>
      <c r="F139" s="52" t="s">
        <v>2956</v>
      </c>
      <c r="G139" s="92" t="str">
        <f>IF(ISBLANK(Tableau8[[#This Row],[Points]]),"",RANK(Tableau8[[#This Row],[Points]],H:H))</f>
        <v/>
      </c>
      <c r="H139" s="37"/>
      <c r="I139" s="42"/>
      <c r="J139" s="88">
        <f>IF(ISBLANK(I139),,VLOOKUP(I139,Classement_points[],2,FALSE)*Paramètres!$M$4)</f>
        <v>0</v>
      </c>
      <c r="K139" s="41">
        <v>84</v>
      </c>
      <c r="L139" s="88">
        <f>IF(ISBLANK(K139),,VLOOKUP(K139,Classement_points[],2,FALSE)*Paramètres!$M$5)</f>
        <v>20</v>
      </c>
      <c r="M139" s="42"/>
      <c r="N139" s="88">
        <f>IF(ISBLANK(M139),,VLOOKUP(M139,Classement_points[],2,FALSE)*Paramètres!$M$6)</f>
        <v>0</v>
      </c>
      <c r="O139" s="89">
        <f t="shared" si="5"/>
        <v>20</v>
      </c>
      <c r="P139" s="90">
        <f>COUNTA(Tableau8[[#This Row],[Points]],Tableau8[[#This Row],[Clt2]],Tableau8[[#This Row],[Clt4]],Tableau8[[#This Row],[Clt6]])</f>
        <v>1</v>
      </c>
    </row>
    <row r="140" spans="1:16" x14ac:dyDescent="0.35">
      <c r="A140" s="91">
        <f t="shared" si="4"/>
        <v>134</v>
      </c>
      <c r="B140" s="37" t="s">
        <v>4935</v>
      </c>
      <c r="C140" s="37" t="s">
        <v>2449</v>
      </c>
      <c r="D140" s="37" t="s">
        <v>4936</v>
      </c>
      <c r="E140" s="37" t="s">
        <v>4007</v>
      </c>
      <c r="F140" s="52" t="s">
        <v>2956</v>
      </c>
      <c r="G140" s="92" t="str">
        <f>IF(ISBLANK(Tableau8[[#This Row],[Points]]),"",RANK(Tableau8[[#This Row],[Points]],H:H))</f>
        <v/>
      </c>
      <c r="H140" s="37"/>
      <c r="I140" s="42"/>
      <c r="J140" s="88">
        <f>IF(ISBLANK(I140),,VLOOKUP(I140,Classement_points[],2,FALSE)*Paramètres!$M$4)</f>
        <v>0</v>
      </c>
      <c r="K140" s="41">
        <v>69</v>
      </c>
      <c r="L140" s="88">
        <f>IF(ISBLANK(K140),,VLOOKUP(K140,Classement_points[],2,FALSE)*Paramètres!$M$5)</f>
        <v>20</v>
      </c>
      <c r="M140" s="42"/>
      <c r="N140" s="88">
        <f>IF(ISBLANK(M140),,VLOOKUP(M140,Classement_points[],2,FALSE)*Paramètres!$M$6)</f>
        <v>0</v>
      </c>
      <c r="O140" s="89">
        <f t="shared" si="5"/>
        <v>20</v>
      </c>
      <c r="P140" s="90">
        <f>COUNTA(Tableau8[[#This Row],[Points]],Tableau8[[#This Row],[Clt2]],Tableau8[[#This Row],[Clt4]],Tableau8[[#This Row],[Clt6]])</f>
        <v>1</v>
      </c>
    </row>
    <row r="141" spans="1:16" x14ac:dyDescent="0.35">
      <c r="A141" s="91">
        <f t="shared" si="4"/>
        <v>134</v>
      </c>
      <c r="B141" s="37" t="s">
        <v>2775</v>
      </c>
      <c r="C141" s="37" t="s">
        <v>127</v>
      </c>
      <c r="D141" s="37" t="s">
        <v>2776</v>
      </c>
      <c r="E141" s="37" t="s">
        <v>650</v>
      </c>
      <c r="F141" s="52" t="s">
        <v>648</v>
      </c>
      <c r="G141" s="92" t="str">
        <f>IF(ISBLANK(Tableau8[[#This Row],[Points]]),"",RANK(Tableau8[[#This Row],[Points]],H:H))</f>
        <v/>
      </c>
      <c r="H141" s="37"/>
      <c r="I141" s="42"/>
      <c r="J141" s="88">
        <f>IF(ISBLANK(I141),,VLOOKUP(I141,Classement_points[],2,FALSE)*Paramètres!$M$4)</f>
        <v>0</v>
      </c>
      <c r="K141" s="41">
        <v>52</v>
      </c>
      <c r="L141" s="88">
        <f>IF(ISBLANK(K141),,VLOOKUP(K141,Classement_points[],2,FALSE)*Paramètres!$M$5)</f>
        <v>20</v>
      </c>
      <c r="M141" s="42"/>
      <c r="N141" s="88">
        <f>IF(ISBLANK(M141),,VLOOKUP(M141,Classement_points[],2,FALSE)*Paramètres!$M$6)</f>
        <v>0</v>
      </c>
      <c r="O141" s="89">
        <f t="shared" si="5"/>
        <v>20</v>
      </c>
      <c r="P141" s="90">
        <f>COUNTA(Tableau8[[#This Row],[Points]],Tableau8[[#This Row],[Clt2]],Tableau8[[#This Row],[Clt4]],Tableau8[[#This Row],[Clt6]])</f>
        <v>1</v>
      </c>
    </row>
    <row r="142" spans="1:16" x14ac:dyDescent="0.35">
      <c r="A142" s="91">
        <f t="shared" si="4"/>
        <v>138</v>
      </c>
      <c r="B142" s="54" t="s">
        <v>1190</v>
      </c>
      <c r="C142" s="54" t="s">
        <v>54</v>
      </c>
      <c r="D142" s="54" t="s">
        <v>1191</v>
      </c>
      <c r="E142" s="54" t="s">
        <v>14</v>
      </c>
      <c r="F142" s="54" t="s">
        <v>714</v>
      </c>
      <c r="G142" s="92">
        <f>IF(ISBLANK(Tableau8[[#This Row],[Points]]),"",RANK(Tableau8[[#This Row],[Points]],H:H))</f>
        <v>114</v>
      </c>
      <c r="H142" s="37">
        <v>19</v>
      </c>
      <c r="I142" s="42"/>
      <c r="J142" s="88">
        <f>IF(ISBLANK(I142),,VLOOKUP(I142,Classement_points[],2,FALSE)*Paramètres!$M$4)</f>
        <v>0</v>
      </c>
      <c r="K142" s="41"/>
      <c r="L142" s="88">
        <f>IF(ISBLANK(K142),,VLOOKUP(K142,Classement_points[],2,FALSE)*Paramètres!$M$5)</f>
        <v>0</v>
      </c>
      <c r="M142" s="42"/>
      <c r="N142" s="88">
        <f>IF(ISBLANK(M142),,VLOOKUP(M142,Classement_points[],2,FALSE)*Paramètres!$M$6)</f>
        <v>0</v>
      </c>
      <c r="O142" s="89">
        <f t="shared" si="5"/>
        <v>19</v>
      </c>
      <c r="P142" s="90">
        <f>COUNTA(Tableau8[[#This Row],[Points]],Tableau8[[#This Row],[Clt2]],Tableau8[[#This Row],[Clt4]],Tableau8[[#This Row],[Clt6]])</f>
        <v>1</v>
      </c>
    </row>
    <row r="143" spans="1:16" x14ac:dyDescent="0.35">
      <c r="A143" s="91">
        <f t="shared" si="4"/>
        <v>139</v>
      </c>
      <c r="B143" s="54" t="s">
        <v>1162</v>
      </c>
      <c r="C143" s="54" t="s">
        <v>496</v>
      </c>
      <c r="D143" s="54" t="s">
        <v>1163</v>
      </c>
      <c r="E143" s="54" t="s">
        <v>724</v>
      </c>
      <c r="F143" s="54" t="s">
        <v>714</v>
      </c>
      <c r="G143" s="92">
        <f>IF(ISBLANK(Tableau8[[#This Row],[Points]]),"",RANK(Tableau8[[#This Row],[Points]],H:H))</f>
        <v>115</v>
      </c>
      <c r="H143" s="37">
        <v>15</v>
      </c>
      <c r="I143" s="42"/>
      <c r="J143" s="88">
        <f>IF(ISBLANK(I143),,VLOOKUP(I143,Classement_points[],2,FALSE)*Paramètres!$M$4)</f>
        <v>0</v>
      </c>
      <c r="K143" s="41"/>
      <c r="L143" s="88">
        <f>IF(ISBLANK(K143),,VLOOKUP(K143,Classement_points[],2,FALSE)*Paramètres!$M$5)</f>
        <v>0</v>
      </c>
      <c r="M143" s="42"/>
      <c r="N143" s="88">
        <f>IF(ISBLANK(M143),,VLOOKUP(M143,Classement_points[],2,FALSE)*Paramètres!$M$6)</f>
        <v>0</v>
      </c>
      <c r="O143" s="89">
        <f t="shared" si="5"/>
        <v>15</v>
      </c>
      <c r="P143" s="90">
        <f>COUNTA(Tableau8[[#This Row],[Points]],Tableau8[[#This Row],[Clt2]],Tableau8[[#This Row],[Clt4]],Tableau8[[#This Row],[Clt6]])</f>
        <v>1</v>
      </c>
    </row>
    <row r="144" spans="1:16" x14ac:dyDescent="0.35">
      <c r="A144" s="91">
        <f t="shared" si="4"/>
        <v>139</v>
      </c>
      <c r="B144" s="37" t="s">
        <v>2544</v>
      </c>
      <c r="C144" s="37" t="s">
        <v>505</v>
      </c>
      <c r="D144" s="37" t="s">
        <v>2545</v>
      </c>
      <c r="E144" s="52" t="s">
        <v>691</v>
      </c>
      <c r="F144" s="52" t="s">
        <v>648</v>
      </c>
      <c r="G144" s="92" t="str">
        <f>IF(ISBLANK(Tableau8[[#This Row],[Points]]),"",RANK(Tableau8[[#This Row],[Points]],H:H))</f>
        <v/>
      </c>
      <c r="H144" s="37"/>
      <c r="I144" s="42">
        <v>88</v>
      </c>
      <c r="J144" s="88">
        <f>IF(ISBLANK(I144),,VLOOKUP(I144,Classement_points[],2,FALSE)*Paramètres!$M$4)</f>
        <v>15</v>
      </c>
      <c r="K144" s="41"/>
      <c r="L144" s="88">
        <f>IF(ISBLANK(K144),,VLOOKUP(K144,Classement_points[],2,FALSE)*Paramètres!$M$5)</f>
        <v>0</v>
      </c>
      <c r="M144" s="42"/>
      <c r="N144" s="88">
        <f>IF(ISBLANK(M144),,VLOOKUP(M144,Classement_points[],2,FALSE)*Paramètres!$M$6)</f>
        <v>0</v>
      </c>
      <c r="O144" s="89">
        <f t="shared" si="5"/>
        <v>15</v>
      </c>
      <c r="P144" s="90">
        <f>COUNTA(Tableau8[[#This Row],[Points]],Tableau8[[#This Row],[Clt2]],Tableau8[[#This Row],[Clt4]],Tableau8[[#This Row],[Clt6]])</f>
        <v>1</v>
      </c>
    </row>
    <row r="145" spans="1:16" x14ac:dyDescent="0.35">
      <c r="A145" s="91">
        <f t="shared" si="4"/>
        <v>139</v>
      </c>
      <c r="B145" s="37" t="s">
        <v>2546</v>
      </c>
      <c r="C145" s="37" t="s">
        <v>630</v>
      </c>
      <c r="D145" s="37" t="s">
        <v>1659</v>
      </c>
      <c r="E145" s="52" t="s">
        <v>677</v>
      </c>
      <c r="F145" s="52" t="s">
        <v>648</v>
      </c>
      <c r="G145" s="92" t="str">
        <f>IF(ISBLANK(Tableau8[[#This Row],[Points]]),"",RANK(Tableau8[[#This Row],[Points]],H:H))</f>
        <v/>
      </c>
      <c r="H145" s="37"/>
      <c r="I145" s="42">
        <v>41</v>
      </c>
      <c r="J145" s="88">
        <f>IF(ISBLANK(I145),,VLOOKUP(I145,Classement_points[],2,FALSE)*Paramètres!$M$4)</f>
        <v>15</v>
      </c>
      <c r="K145" s="41"/>
      <c r="L145" s="88">
        <f>IF(ISBLANK(K145),,VLOOKUP(K145,Classement_points[],2,FALSE)*Paramètres!$M$5)</f>
        <v>0</v>
      </c>
      <c r="M145" s="42"/>
      <c r="N145" s="88">
        <f>IF(ISBLANK(M145),,VLOOKUP(M145,Classement_points[],2,FALSE)*Paramètres!$M$6)</f>
        <v>0</v>
      </c>
      <c r="O145" s="89">
        <f t="shared" si="5"/>
        <v>15</v>
      </c>
      <c r="P145" s="90">
        <f>COUNTA(Tableau8[[#This Row],[Points]],Tableau8[[#This Row],[Clt2]],Tableau8[[#This Row],[Clt4]],Tableau8[[#This Row],[Clt6]])</f>
        <v>1</v>
      </c>
    </row>
    <row r="146" spans="1:16" x14ac:dyDescent="0.35">
      <c r="A146" s="91">
        <f t="shared" si="4"/>
        <v>139</v>
      </c>
      <c r="B146" s="37" t="s">
        <v>2577</v>
      </c>
      <c r="C146" s="37" t="s">
        <v>2578</v>
      </c>
      <c r="D146" s="37" t="s">
        <v>2579</v>
      </c>
      <c r="E146" s="52" t="s">
        <v>705</v>
      </c>
      <c r="F146" s="52" t="s">
        <v>648</v>
      </c>
      <c r="G146" s="92" t="str">
        <f>IF(ISBLANK(Tableau8[[#This Row],[Points]]),"",RANK(Tableau8[[#This Row],[Points]],H:H))</f>
        <v/>
      </c>
      <c r="H146" s="37"/>
      <c r="I146" s="42">
        <v>62</v>
      </c>
      <c r="J146" s="88">
        <f>IF(ISBLANK(I146),,VLOOKUP(I146,Classement_points[],2,FALSE)*Paramètres!$M$4)</f>
        <v>15</v>
      </c>
      <c r="K146" s="41"/>
      <c r="L146" s="88">
        <f>IF(ISBLANK(K146),,VLOOKUP(K146,Classement_points[],2,FALSE)*Paramètres!$M$5)</f>
        <v>0</v>
      </c>
      <c r="M146" s="42"/>
      <c r="N146" s="88">
        <f>IF(ISBLANK(M146),,VLOOKUP(M146,Classement_points[],2,FALSE)*Paramètres!$M$6)</f>
        <v>0</v>
      </c>
      <c r="O146" s="89">
        <f t="shared" si="5"/>
        <v>15</v>
      </c>
      <c r="P146" s="90">
        <f>COUNTA(Tableau8[[#This Row],[Points]],Tableau8[[#This Row],[Clt2]],Tableau8[[#This Row],[Clt4]],Tableau8[[#This Row],[Clt6]])</f>
        <v>1</v>
      </c>
    </row>
    <row r="147" spans="1:16" x14ac:dyDescent="0.35">
      <c r="A147" s="91">
        <f t="shared" si="4"/>
        <v>139</v>
      </c>
      <c r="B147" s="37" t="s">
        <v>3826</v>
      </c>
      <c r="C147" s="37" t="s">
        <v>284</v>
      </c>
      <c r="D147" s="37" t="s">
        <v>3827</v>
      </c>
      <c r="E147" s="37" t="s">
        <v>2926</v>
      </c>
      <c r="F147" s="37" t="s">
        <v>2957</v>
      </c>
      <c r="G147" s="92" t="str">
        <f>IF(ISBLANK(Tableau8[[#This Row],[Points]]),"",RANK(Tableau8[[#This Row],[Points]],H:H))</f>
        <v/>
      </c>
      <c r="H147" s="37"/>
      <c r="I147" s="42">
        <v>73</v>
      </c>
      <c r="J147" s="88">
        <f>IF(ISBLANK(I147),,VLOOKUP(I147,Classement_points[],2,FALSE)*Paramètres!$M$4)</f>
        <v>15</v>
      </c>
      <c r="K147" s="41"/>
      <c r="L147" s="88">
        <f>IF(ISBLANK(K147),,VLOOKUP(K147,Classement_points[],2,FALSE)*Paramètres!$M$5)</f>
        <v>0</v>
      </c>
      <c r="M147" s="42"/>
      <c r="N147" s="88">
        <f>IF(ISBLANK(M147),,VLOOKUP(M147,Classement_points[],2,FALSE)*Paramètres!$M$6)</f>
        <v>0</v>
      </c>
      <c r="O147" s="89">
        <f t="shared" si="5"/>
        <v>15</v>
      </c>
      <c r="P147" s="90">
        <f>COUNTA(Tableau8[[#This Row],[Points]],Tableau8[[#This Row],[Clt2]],Tableau8[[#This Row],[Clt4]],Tableau8[[#This Row],[Clt6]])</f>
        <v>1</v>
      </c>
    </row>
    <row r="148" spans="1:16" x14ac:dyDescent="0.35">
      <c r="A148" s="91">
        <f t="shared" si="4"/>
        <v>139</v>
      </c>
      <c r="B148" s="37" t="s">
        <v>3839</v>
      </c>
      <c r="C148" s="37" t="s">
        <v>63</v>
      </c>
      <c r="D148" s="37" t="s">
        <v>3840</v>
      </c>
      <c r="E148" s="37" t="s">
        <v>2929</v>
      </c>
      <c r="F148" s="37" t="s">
        <v>2957</v>
      </c>
      <c r="G148" s="92" t="str">
        <f>IF(ISBLANK(Tableau8[[#This Row],[Points]]),"",RANK(Tableau8[[#This Row],[Points]],H:H))</f>
        <v/>
      </c>
      <c r="H148" s="37"/>
      <c r="I148" s="42">
        <v>86</v>
      </c>
      <c r="J148" s="88">
        <f>IF(ISBLANK(I148),,VLOOKUP(I148,Classement_points[],2,FALSE)*Paramètres!$M$4)</f>
        <v>15</v>
      </c>
      <c r="K148" s="41"/>
      <c r="L148" s="88">
        <f>IF(ISBLANK(K148),,VLOOKUP(K148,Classement_points[],2,FALSE)*Paramètres!$M$5)</f>
        <v>0</v>
      </c>
      <c r="M148" s="42"/>
      <c r="N148" s="88">
        <f>IF(ISBLANK(M148),,VLOOKUP(M148,Classement_points[],2,FALSE)*Paramètres!$M$6)</f>
        <v>0</v>
      </c>
      <c r="O148" s="89">
        <f t="shared" si="5"/>
        <v>15</v>
      </c>
      <c r="P148" s="90">
        <f>COUNTA(Tableau8[[#This Row],[Points]],Tableau8[[#This Row],[Clt2]],Tableau8[[#This Row],[Clt4]],Tableau8[[#This Row],[Clt6]])</f>
        <v>1</v>
      </c>
    </row>
    <row r="149" spans="1:16" x14ac:dyDescent="0.35">
      <c r="A149" s="91">
        <f t="shared" si="4"/>
        <v>139</v>
      </c>
      <c r="B149" s="37" t="s">
        <v>4917</v>
      </c>
      <c r="C149" s="37" t="s">
        <v>863</v>
      </c>
      <c r="D149" s="37" t="s">
        <v>4388</v>
      </c>
      <c r="E149" s="37" t="s">
        <v>4389</v>
      </c>
      <c r="F149" s="52" t="s">
        <v>2956</v>
      </c>
      <c r="G149" s="92" t="str">
        <f>IF(ISBLANK(Tableau8[[#This Row],[Points]]),"",RANK(Tableau8[[#This Row],[Points]],H:H))</f>
        <v/>
      </c>
      <c r="H149" s="37"/>
      <c r="I149" s="42">
        <v>67</v>
      </c>
      <c r="J149" s="88">
        <f>IF(ISBLANK(I149),,VLOOKUP(I149,Classement_points[],2,FALSE)*Paramètres!$M$4)</f>
        <v>15</v>
      </c>
      <c r="K149" s="41"/>
      <c r="L149" s="88">
        <f>IF(ISBLANK(K149),,VLOOKUP(K149,Classement_points[],2,FALSE)*Paramètres!$M$5)</f>
        <v>0</v>
      </c>
      <c r="M149" s="42"/>
      <c r="N149" s="88">
        <f>IF(ISBLANK(M149),,VLOOKUP(M149,Classement_points[],2,FALSE)*Paramètres!$M$6)</f>
        <v>0</v>
      </c>
      <c r="O149" s="89">
        <f t="shared" si="5"/>
        <v>15</v>
      </c>
      <c r="P149" s="90">
        <f>COUNTA(Tableau8[[#This Row],[Points]],Tableau8[[#This Row],[Clt2]],Tableau8[[#This Row],[Clt4]],Tableau8[[#This Row],[Clt6]])</f>
        <v>1</v>
      </c>
    </row>
    <row r="150" spans="1:16" x14ac:dyDescent="0.35">
      <c r="A150" s="91">
        <f t="shared" si="4"/>
        <v>139</v>
      </c>
      <c r="B150" s="37" t="s">
        <v>4942</v>
      </c>
      <c r="C150" s="37" t="s">
        <v>630</v>
      </c>
      <c r="D150" s="37" t="s">
        <v>4943</v>
      </c>
      <c r="E150" s="37" t="s">
        <v>4424</v>
      </c>
      <c r="F150" s="52" t="s">
        <v>2956</v>
      </c>
      <c r="G150" s="92" t="str">
        <f>IF(ISBLANK(Tableau8[[#This Row],[Points]]),"",RANK(Tableau8[[#This Row],[Points]],H:H))</f>
        <v/>
      </c>
      <c r="H150" s="37"/>
      <c r="I150" s="42">
        <v>85</v>
      </c>
      <c r="J150" s="88">
        <f>IF(ISBLANK(I150),,VLOOKUP(I150,Classement_points[],2,FALSE)*Paramètres!$M$4)</f>
        <v>15</v>
      </c>
      <c r="K150" s="41"/>
      <c r="L150" s="88">
        <f>IF(ISBLANK(K150),,VLOOKUP(K150,Classement_points[],2,FALSE)*Paramètres!$M$5)</f>
        <v>0</v>
      </c>
      <c r="M150" s="42"/>
      <c r="N150" s="88">
        <f>IF(ISBLANK(M150),,VLOOKUP(M150,Classement_points[],2,FALSE)*Paramètres!$M$6)</f>
        <v>0</v>
      </c>
      <c r="O150" s="89">
        <f t="shared" si="5"/>
        <v>15</v>
      </c>
      <c r="P150" s="90">
        <f>COUNTA(Tableau8[[#This Row],[Points]],Tableau8[[#This Row],[Clt2]],Tableau8[[#This Row],[Clt4]],Tableau8[[#This Row],[Clt6]])</f>
        <v>1</v>
      </c>
    </row>
    <row r="151" spans="1:16" x14ac:dyDescent="0.35">
      <c r="A151" s="91">
        <f t="shared" si="4"/>
        <v>139</v>
      </c>
      <c r="B151" s="37" t="s">
        <v>2777</v>
      </c>
      <c r="C151" s="37" t="s">
        <v>787</v>
      </c>
      <c r="D151" s="37" t="s">
        <v>2778</v>
      </c>
      <c r="E151" s="37" t="s">
        <v>708</v>
      </c>
      <c r="F151" s="52" t="s">
        <v>648</v>
      </c>
      <c r="G151" s="92" t="str">
        <f>IF(ISBLANK(Tableau8[[#This Row],[Points]]),"",RANK(Tableau8[[#This Row],[Points]],H:H))</f>
        <v/>
      </c>
      <c r="H151" s="37"/>
      <c r="I151" s="42">
        <v>63</v>
      </c>
      <c r="J151" s="88">
        <f>IF(ISBLANK(I151),,VLOOKUP(I151,Classement_points[],2,FALSE)*Paramètres!$M$4)</f>
        <v>15</v>
      </c>
      <c r="K151" s="41"/>
      <c r="L151" s="88">
        <f>IF(ISBLANK(K151),,VLOOKUP(K151,Classement_points[],2,FALSE)*Paramètres!$M$5)</f>
        <v>0</v>
      </c>
      <c r="M151" s="42"/>
      <c r="N151" s="88">
        <f>IF(ISBLANK(M151),,VLOOKUP(M151,Classement_points[],2,FALSE)*Paramètres!$M$6)</f>
        <v>0</v>
      </c>
      <c r="O151" s="89">
        <f t="shared" si="5"/>
        <v>15</v>
      </c>
      <c r="P151" s="90">
        <f>COUNTA(Tableau8[[#This Row],[Points]],Tableau8[[#This Row],[Clt2]],Tableau8[[#This Row],[Clt4]],Tableau8[[#This Row],[Clt6]])</f>
        <v>1</v>
      </c>
    </row>
    <row r="152" spans="1:16" x14ac:dyDescent="0.35">
      <c r="A152" s="91">
        <f t="shared" si="4"/>
        <v>139</v>
      </c>
      <c r="B152" s="54" t="s">
        <v>1197</v>
      </c>
      <c r="C152" s="54" t="s">
        <v>302</v>
      </c>
      <c r="D152" s="54" t="s">
        <v>1198</v>
      </c>
      <c r="E152" s="54" t="s">
        <v>16</v>
      </c>
      <c r="F152" s="54" t="s">
        <v>714</v>
      </c>
      <c r="G152" s="92" t="str">
        <f>IF(ISBLANK(Tableau8[[#This Row],[Points]]),"",RANK(Tableau8[[#This Row],[Points]],H:H))</f>
        <v/>
      </c>
      <c r="H152" s="37"/>
      <c r="I152" s="42"/>
      <c r="J152" s="88">
        <f>IF(ISBLANK(I152),,VLOOKUP(I152,Classement_points[],2,FALSE)*Paramètres!$M$4)</f>
        <v>0</v>
      </c>
      <c r="K152" s="41"/>
      <c r="L152" s="88">
        <f>IF(ISBLANK(K152),,VLOOKUP(K152,Classement_points[],2,FALSE)*Paramètres!$M$5)</f>
        <v>0</v>
      </c>
      <c r="M152" s="42">
        <v>42</v>
      </c>
      <c r="N152" s="88">
        <f>IF(ISBLANK(M152),,VLOOKUP(M152,Classement_points[],2,FALSE)*Paramètres!$M$6)</f>
        <v>15</v>
      </c>
      <c r="O152" s="89">
        <f t="shared" si="5"/>
        <v>15</v>
      </c>
      <c r="P152" s="90">
        <f>COUNTA(Tableau8[[#This Row],[Points]],Tableau8[[#This Row],[Clt2]],Tableau8[[#This Row],[Clt4]],Tableau8[[#This Row],[Clt6]])</f>
        <v>1</v>
      </c>
    </row>
    <row r="153" spans="1:16" x14ac:dyDescent="0.35">
      <c r="A153" s="91">
        <f t="shared" si="4"/>
        <v>149</v>
      </c>
      <c r="B153" s="54" t="s">
        <v>637</v>
      </c>
      <c r="C153" s="54" t="s">
        <v>47</v>
      </c>
      <c r="D153" s="54" t="s">
        <v>48</v>
      </c>
      <c r="E153" s="54" t="s">
        <v>14</v>
      </c>
      <c r="F153" s="54" t="s">
        <v>714</v>
      </c>
      <c r="G153" s="92" t="str">
        <f>IF(ISBLANK(Tableau8[[#This Row],[Points]]),"",RANK(Tableau8[[#This Row],[Points]],H:H))</f>
        <v/>
      </c>
      <c r="H153" s="37"/>
      <c r="I153" s="42"/>
      <c r="J153" s="88">
        <f>IF(ISBLANK(I153),,VLOOKUP(I153,Classement_points[],2,FALSE)*Paramètres!$M$4)</f>
        <v>0</v>
      </c>
      <c r="K153" s="41"/>
      <c r="L153" s="88">
        <f>IF(ISBLANK(K153),,VLOOKUP(K153,Classement_points[],2,FALSE)*Paramètres!$M$5)</f>
        <v>0</v>
      </c>
      <c r="M153" s="42"/>
      <c r="N153" s="88">
        <f>IF(ISBLANK(M153),,VLOOKUP(M153,Classement_points[],2,FALSE)*Paramètres!$M$6)</f>
        <v>0</v>
      </c>
      <c r="O153" s="89">
        <f t="shared" si="5"/>
        <v>0</v>
      </c>
      <c r="P153" s="90">
        <f>COUNTA(Tableau8[[#This Row],[Points]],Tableau8[[#This Row],[Clt2]],Tableau8[[#This Row],[Clt4]],Tableau8[[#This Row],[Clt6]])</f>
        <v>0</v>
      </c>
    </row>
    <row r="154" spans="1:16" x14ac:dyDescent="0.35">
      <c r="A154" s="91">
        <f t="shared" si="4"/>
        <v>149</v>
      </c>
      <c r="B154" s="37" t="s">
        <v>4801</v>
      </c>
      <c r="C154" s="37" t="s">
        <v>4802</v>
      </c>
      <c r="D154" s="37" t="s">
        <v>2382</v>
      </c>
      <c r="E154" s="37" t="s">
        <v>4223</v>
      </c>
      <c r="F154" s="52" t="s">
        <v>2956</v>
      </c>
      <c r="G154" s="92" t="str">
        <f>IF(ISBLANK(Tableau8[[#This Row],[Points]]),"",RANK(Tableau8[[#This Row],[Points]],H:H))</f>
        <v/>
      </c>
      <c r="H154" s="37"/>
      <c r="I154" s="42"/>
      <c r="J154" s="88">
        <f>IF(ISBLANK(I154),,VLOOKUP(I154,Classement_points[],2,FALSE)*Paramètres!$M$4)</f>
        <v>0</v>
      </c>
      <c r="K154" s="41"/>
      <c r="L154" s="88">
        <f>IF(ISBLANK(K154),,VLOOKUP(K154,Classement_points[],2,FALSE)*Paramètres!$M$5)</f>
        <v>0</v>
      </c>
      <c r="M154" s="42"/>
      <c r="N154" s="88">
        <f>IF(ISBLANK(M154),,VLOOKUP(M154,Classement_points[],2,FALSE)*Paramètres!$M$6)</f>
        <v>0</v>
      </c>
      <c r="O154" s="89">
        <f t="shared" si="5"/>
        <v>0</v>
      </c>
      <c r="P154" s="90">
        <f>COUNTA(Tableau8[[#This Row],[Points]],Tableau8[[#This Row],[Clt2]],Tableau8[[#This Row],[Clt4]],Tableau8[[#This Row],[Clt6]])</f>
        <v>0</v>
      </c>
    </row>
    <row r="155" spans="1:16" x14ac:dyDescent="0.35">
      <c r="A155" s="91">
        <f t="shared" si="4"/>
        <v>149</v>
      </c>
      <c r="B155" s="37" t="s">
        <v>4803</v>
      </c>
      <c r="C155" s="37" t="s">
        <v>2419</v>
      </c>
      <c r="D155" s="37" t="s">
        <v>4804</v>
      </c>
      <c r="E155" s="37" t="s">
        <v>3953</v>
      </c>
      <c r="F155" s="52" t="s">
        <v>2956</v>
      </c>
      <c r="G155" s="92" t="str">
        <f>IF(ISBLANK(Tableau8[[#This Row],[Points]]),"",RANK(Tableau8[[#This Row],[Points]],H:H))</f>
        <v/>
      </c>
      <c r="H155" s="37"/>
      <c r="I155" s="42"/>
      <c r="J155" s="88">
        <f>IF(ISBLANK(I155),,VLOOKUP(I155,Classement_points[],2,FALSE)*Paramètres!$M$4)</f>
        <v>0</v>
      </c>
      <c r="K155" s="41"/>
      <c r="L155" s="88">
        <f>IF(ISBLANK(K155),,VLOOKUP(K155,Classement_points[],2,FALSE)*Paramètres!$M$5)</f>
        <v>0</v>
      </c>
      <c r="M155" s="42"/>
      <c r="N155" s="88">
        <f>IF(ISBLANK(M155),,VLOOKUP(M155,Classement_points[],2,FALSE)*Paramètres!$M$6)</f>
        <v>0</v>
      </c>
      <c r="O155" s="89">
        <f t="shared" si="5"/>
        <v>0</v>
      </c>
      <c r="P155" s="90">
        <f>COUNTA(Tableau8[[#This Row],[Points]],Tableau8[[#This Row],[Clt2]],Tableau8[[#This Row],[Clt4]],Tableau8[[#This Row],[Clt6]])</f>
        <v>0</v>
      </c>
    </row>
    <row r="156" spans="1:16" x14ac:dyDescent="0.35">
      <c r="A156" s="91">
        <f t="shared" si="4"/>
        <v>149</v>
      </c>
      <c r="B156" s="54" t="s">
        <v>1185</v>
      </c>
      <c r="C156" s="54" t="s">
        <v>1186</v>
      </c>
      <c r="D156" s="54" t="s">
        <v>1187</v>
      </c>
      <c r="E156" s="54" t="s">
        <v>37</v>
      </c>
      <c r="F156" s="54" t="s">
        <v>714</v>
      </c>
      <c r="G156" s="92" t="str">
        <f>IF(ISBLANK(Tableau8[[#This Row],[Points]]),"",RANK(Tableau8[[#This Row],[Points]],H:H))</f>
        <v/>
      </c>
      <c r="H156" s="37"/>
      <c r="I156" s="42"/>
      <c r="J156" s="88">
        <f>IF(ISBLANK(I156),,VLOOKUP(I156,Classement_points[],2,FALSE)*Paramètres!$M$4)</f>
        <v>0</v>
      </c>
      <c r="K156" s="41"/>
      <c r="L156" s="88">
        <f>IF(ISBLANK(K156),,VLOOKUP(K156,Classement_points[],2,FALSE)*Paramètres!$M$5)</f>
        <v>0</v>
      </c>
      <c r="M156" s="42"/>
      <c r="N156" s="88">
        <f>IF(ISBLANK(M156),,VLOOKUP(M156,Classement_points[],2,FALSE)*Paramètres!$M$6)</f>
        <v>0</v>
      </c>
      <c r="O156" s="89">
        <f t="shared" si="5"/>
        <v>0</v>
      </c>
      <c r="P156" s="90">
        <f>COUNTA(Tableau8[[#This Row],[Points]],Tableau8[[#This Row],[Clt2]],Tableau8[[#This Row],[Clt4]],Tableau8[[#This Row],[Clt6]])</f>
        <v>0</v>
      </c>
    </row>
    <row r="157" spans="1:16" x14ac:dyDescent="0.35">
      <c r="A157" s="91">
        <f t="shared" si="4"/>
        <v>149</v>
      </c>
      <c r="B157" s="37" t="s">
        <v>3896</v>
      </c>
      <c r="C157" s="37" t="s">
        <v>62</v>
      </c>
      <c r="D157" s="37" t="s">
        <v>3897</v>
      </c>
      <c r="E157" s="37" t="s">
        <v>2952</v>
      </c>
      <c r="F157" s="37" t="s">
        <v>2957</v>
      </c>
      <c r="G157" s="92" t="str">
        <f>IF(ISBLANK(Tableau8[[#This Row],[Points]]),"",RANK(Tableau8[[#This Row],[Points]],H:H))</f>
        <v/>
      </c>
      <c r="H157" s="37"/>
      <c r="I157" s="42"/>
      <c r="J157" s="88">
        <f>IF(ISBLANK(I157),,VLOOKUP(I157,Classement_points[],2,FALSE)*Paramètres!$M$4)</f>
        <v>0</v>
      </c>
      <c r="K157" s="41"/>
      <c r="L157" s="88">
        <f>IF(ISBLANK(K157),,VLOOKUP(K157,Classement_points[],2,FALSE)*Paramètres!$M$5)</f>
        <v>0</v>
      </c>
      <c r="M157" s="42"/>
      <c r="N157" s="88">
        <f>IF(ISBLANK(M157),,VLOOKUP(M157,Classement_points[],2,FALSE)*Paramètres!$M$6)</f>
        <v>0</v>
      </c>
      <c r="O157" s="89">
        <f t="shared" si="5"/>
        <v>0</v>
      </c>
      <c r="P157" s="90">
        <f>COUNTA(Tableau8[[#This Row],[Points]],Tableau8[[#This Row],[Clt2]],Tableau8[[#This Row],[Clt4]],Tableau8[[#This Row],[Clt6]])</f>
        <v>0</v>
      </c>
    </row>
    <row r="158" spans="1:16" x14ac:dyDescent="0.35">
      <c r="A158" s="91">
        <f t="shared" si="4"/>
        <v>149</v>
      </c>
      <c r="B158" s="37" t="s">
        <v>4805</v>
      </c>
      <c r="C158" s="37" t="s">
        <v>4806</v>
      </c>
      <c r="D158" s="37" t="s">
        <v>4807</v>
      </c>
      <c r="E158" s="37" t="s">
        <v>3976</v>
      </c>
      <c r="F158" s="52" t="s">
        <v>2956</v>
      </c>
      <c r="G158" s="92" t="str">
        <f>IF(ISBLANK(Tableau8[[#This Row],[Points]]),"",RANK(Tableau8[[#This Row],[Points]],H:H))</f>
        <v/>
      </c>
      <c r="H158" s="37"/>
      <c r="I158" s="42"/>
      <c r="J158" s="88">
        <f>IF(ISBLANK(I158),,VLOOKUP(I158,Classement_points[],2,FALSE)*Paramètres!$M$4)</f>
        <v>0</v>
      </c>
      <c r="K158" s="41"/>
      <c r="L158" s="88">
        <f>IF(ISBLANK(K158),,VLOOKUP(K158,Classement_points[],2,FALSE)*Paramètres!$M$5)</f>
        <v>0</v>
      </c>
      <c r="M158" s="42"/>
      <c r="N158" s="88">
        <f>IF(ISBLANK(M158),,VLOOKUP(M158,Classement_points[],2,FALSE)*Paramètres!$M$6)</f>
        <v>0</v>
      </c>
      <c r="O158" s="89">
        <f t="shared" si="5"/>
        <v>0</v>
      </c>
      <c r="P158" s="90">
        <f>COUNTA(Tableau8[[#This Row],[Points]],Tableau8[[#This Row],[Clt2]],Tableau8[[#This Row],[Clt4]],Tableau8[[#This Row],[Clt6]])</f>
        <v>0</v>
      </c>
    </row>
    <row r="159" spans="1:16" x14ac:dyDescent="0.35">
      <c r="A159" s="91">
        <f t="shared" si="4"/>
        <v>149</v>
      </c>
      <c r="B159" s="54" t="s">
        <v>1211</v>
      </c>
      <c r="C159" s="54" t="s">
        <v>56</v>
      </c>
      <c r="D159" s="54" t="s">
        <v>57</v>
      </c>
      <c r="E159" s="54" t="s">
        <v>398</v>
      </c>
      <c r="F159" s="54" t="s">
        <v>714</v>
      </c>
      <c r="G159" s="92" t="str">
        <f>IF(ISBLANK(Tableau8[[#This Row],[Points]]),"",RANK(Tableau8[[#This Row],[Points]],H:H))</f>
        <v/>
      </c>
      <c r="H159" s="37"/>
      <c r="I159" s="42"/>
      <c r="J159" s="88">
        <f>IF(ISBLANK(I159),,VLOOKUP(I159,Classement_points[],2,FALSE)*Paramètres!$M$4)</f>
        <v>0</v>
      </c>
      <c r="K159" s="41"/>
      <c r="L159" s="88">
        <f>IF(ISBLANK(K159),,VLOOKUP(K159,Classement_points[],2,FALSE)*Paramètres!$M$5)</f>
        <v>0</v>
      </c>
      <c r="M159" s="42"/>
      <c r="N159" s="88">
        <f>IF(ISBLANK(M159),,VLOOKUP(M159,Classement_points[],2,FALSE)*Paramètres!$M$6)</f>
        <v>0</v>
      </c>
      <c r="O159" s="89">
        <f t="shared" si="5"/>
        <v>0</v>
      </c>
      <c r="P159" s="90">
        <f>COUNTA(Tableau8[[#This Row],[Points]],Tableau8[[#This Row],[Clt2]],Tableau8[[#This Row],[Clt4]],Tableau8[[#This Row],[Clt6]])</f>
        <v>0</v>
      </c>
    </row>
    <row r="160" spans="1:16" x14ac:dyDescent="0.35">
      <c r="A160" s="91">
        <f t="shared" si="4"/>
        <v>149</v>
      </c>
      <c r="B160" s="37" t="s">
        <v>2512</v>
      </c>
      <c r="C160" s="37" t="s">
        <v>75</v>
      </c>
      <c r="D160" s="37" t="s">
        <v>2513</v>
      </c>
      <c r="E160" s="52" t="s">
        <v>711</v>
      </c>
      <c r="F160" s="52" t="s">
        <v>648</v>
      </c>
      <c r="G160" s="92" t="str">
        <f>IF(ISBLANK(Tableau8[[#This Row],[Points]]),"",RANK(Tableau8[[#This Row],[Points]],H:H))</f>
        <v/>
      </c>
      <c r="H160" s="37"/>
      <c r="I160" s="42"/>
      <c r="J160" s="88">
        <f>IF(ISBLANK(I160),,VLOOKUP(I160,Classement_points[],2,FALSE)*Paramètres!$M$4)</f>
        <v>0</v>
      </c>
      <c r="K160" s="41"/>
      <c r="L160" s="88">
        <f>IF(ISBLANK(K160),,VLOOKUP(K160,Classement_points[],2,FALSE)*Paramètres!$M$5)</f>
        <v>0</v>
      </c>
      <c r="M160" s="42"/>
      <c r="N160" s="88">
        <f>IF(ISBLANK(M160),,VLOOKUP(M160,Classement_points[],2,FALSE)*Paramètres!$M$6)</f>
        <v>0</v>
      </c>
      <c r="O160" s="89">
        <f t="shared" si="5"/>
        <v>0</v>
      </c>
      <c r="P160" s="90">
        <f>COUNTA(Tableau8[[#This Row],[Points]],Tableau8[[#This Row],[Clt2]],Tableau8[[#This Row],[Clt4]],Tableau8[[#This Row],[Clt6]])</f>
        <v>0</v>
      </c>
    </row>
    <row r="161" spans="1:16" x14ac:dyDescent="0.35">
      <c r="A161" s="91">
        <f t="shared" si="4"/>
        <v>149</v>
      </c>
      <c r="B161" s="54" t="s">
        <v>1169</v>
      </c>
      <c r="C161" s="54" t="s">
        <v>60</v>
      </c>
      <c r="D161" s="54" t="s">
        <v>61</v>
      </c>
      <c r="E161" s="54" t="s">
        <v>15</v>
      </c>
      <c r="F161" s="54" t="s">
        <v>714</v>
      </c>
      <c r="G161" s="92" t="str">
        <f>IF(ISBLANK(Tableau8[[#This Row],[Points]]),"",RANK(Tableau8[[#This Row],[Points]],H:H))</f>
        <v/>
      </c>
      <c r="H161" s="37"/>
      <c r="I161" s="42"/>
      <c r="J161" s="88">
        <f>IF(ISBLANK(I161),,VLOOKUP(I161,Classement_points[],2,FALSE)*Paramètres!$M$4)</f>
        <v>0</v>
      </c>
      <c r="K161" s="41"/>
      <c r="L161" s="88">
        <f>IF(ISBLANK(K161),,VLOOKUP(K161,Classement_points[],2,FALSE)*Paramètres!$M$5)</f>
        <v>0</v>
      </c>
      <c r="M161" s="42"/>
      <c r="N161" s="88">
        <f>IF(ISBLANK(M161),,VLOOKUP(M161,Classement_points[],2,FALSE)*Paramètres!$M$6)</f>
        <v>0</v>
      </c>
      <c r="O161" s="89">
        <f t="shared" si="5"/>
        <v>0</v>
      </c>
      <c r="P161" s="90">
        <f>COUNTA(Tableau8[[#This Row],[Points]],Tableau8[[#This Row],[Clt2]],Tableau8[[#This Row],[Clt4]],Tableau8[[#This Row],[Clt6]])</f>
        <v>0</v>
      </c>
    </row>
    <row r="162" spans="1:16" x14ac:dyDescent="0.35">
      <c r="A162" s="91">
        <f t="shared" si="4"/>
        <v>149</v>
      </c>
      <c r="B162" s="37" t="s">
        <v>2516</v>
      </c>
      <c r="C162" s="37" t="s">
        <v>166</v>
      </c>
      <c r="D162" s="37" t="s">
        <v>2517</v>
      </c>
      <c r="E162" s="52" t="s">
        <v>712</v>
      </c>
      <c r="F162" s="52" t="s">
        <v>648</v>
      </c>
      <c r="G162" s="92" t="str">
        <f>IF(ISBLANK(Tableau8[[#This Row],[Points]]),"",RANK(Tableau8[[#This Row],[Points]],H:H))</f>
        <v/>
      </c>
      <c r="H162" s="37"/>
      <c r="I162" s="42"/>
      <c r="J162" s="88">
        <f>IF(ISBLANK(I162),,VLOOKUP(I162,Classement_points[],2,FALSE)*Paramètres!$M$4)</f>
        <v>0</v>
      </c>
      <c r="K162" s="41"/>
      <c r="L162" s="88">
        <f>IF(ISBLANK(K162),,VLOOKUP(K162,Classement_points[],2,FALSE)*Paramètres!$M$5)</f>
        <v>0</v>
      </c>
      <c r="M162" s="42"/>
      <c r="N162" s="88">
        <f>IF(ISBLANK(M162),,VLOOKUP(M162,Classement_points[],2,FALSE)*Paramètres!$M$6)</f>
        <v>0</v>
      </c>
      <c r="O162" s="89">
        <f t="shared" si="5"/>
        <v>0</v>
      </c>
      <c r="P162" s="90">
        <f>COUNTA(Tableau8[[#This Row],[Points]],Tableau8[[#This Row],[Clt2]],Tableau8[[#This Row],[Clt4]],Tableau8[[#This Row],[Clt6]])</f>
        <v>0</v>
      </c>
    </row>
    <row r="163" spans="1:16" x14ac:dyDescent="0.35">
      <c r="A163" s="91">
        <f t="shared" si="4"/>
        <v>149</v>
      </c>
      <c r="B163" s="37" t="s">
        <v>3911</v>
      </c>
      <c r="C163" s="37" t="s">
        <v>3912</v>
      </c>
      <c r="D163" s="37" t="s">
        <v>3913</v>
      </c>
      <c r="E163" s="37" t="s">
        <v>2919</v>
      </c>
      <c r="F163" s="37" t="s">
        <v>2957</v>
      </c>
      <c r="G163" s="92" t="str">
        <f>IF(ISBLANK(Tableau8[[#This Row],[Points]]),"",RANK(Tableau8[[#This Row],[Points]],H:H))</f>
        <v/>
      </c>
      <c r="H163" s="37"/>
      <c r="I163" s="42"/>
      <c r="J163" s="88">
        <f>IF(ISBLANK(I163),,VLOOKUP(I163,Classement_points[],2,FALSE)*Paramètres!$M$4)</f>
        <v>0</v>
      </c>
      <c r="K163" s="41"/>
      <c r="L163" s="88">
        <f>IF(ISBLANK(K163),,VLOOKUP(K163,Classement_points[],2,FALSE)*Paramètres!$M$5)</f>
        <v>0</v>
      </c>
      <c r="M163" s="42"/>
      <c r="N163" s="88">
        <f>IF(ISBLANK(M163),,VLOOKUP(M163,Classement_points[],2,FALSE)*Paramètres!$M$6)</f>
        <v>0</v>
      </c>
      <c r="O163" s="89">
        <f t="shared" si="5"/>
        <v>0</v>
      </c>
      <c r="P163" s="90">
        <f>COUNTA(Tableau8[[#This Row],[Points]],Tableau8[[#This Row],[Clt2]],Tableau8[[#This Row],[Clt4]],Tableau8[[#This Row],[Clt6]])</f>
        <v>0</v>
      </c>
    </row>
    <row r="164" spans="1:16" x14ac:dyDescent="0.35">
      <c r="A164" s="91">
        <f t="shared" si="4"/>
        <v>149</v>
      </c>
      <c r="B164" s="37" t="s">
        <v>2518</v>
      </c>
      <c r="C164" s="37" t="s">
        <v>461</v>
      </c>
      <c r="D164" s="37" t="s">
        <v>2519</v>
      </c>
      <c r="E164" s="52" t="s">
        <v>692</v>
      </c>
      <c r="F164" s="52" t="s">
        <v>648</v>
      </c>
      <c r="G164" s="92" t="str">
        <f>IF(ISBLANK(Tableau8[[#This Row],[Points]]),"",RANK(Tableau8[[#This Row],[Points]],H:H))</f>
        <v/>
      </c>
      <c r="H164" s="37"/>
      <c r="I164" s="42"/>
      <c r="J164" s="88">
        <f>IF(ISBLANK(I164),,VLOOKUP(I164,Classement_points[],2,FALSE)*Paramètres!$M$4)</f>
        <v>0</v>
      </c>
      <c r="K164" s="41"/>
      <c r="L164" s="88">
        <f>IF(ISBLANK(K164),,VLOOKUP(K164,Classement_points[],2,FALSE)*Paramètres!$M$5)</f>
        <v>0</v>
      </c>
      <c r="M164" s="42"/>
      <c r="N164" s="88">
        <f>IF(ISBLANK(M164),,VLOOKUP(M164,Classement_points[],2,FALSE)*Paramètres!$M$6)</f>
        <v>0</v>
      </c>
      <c r="O164" s="89">
        <f t="shared" si="5"/>
        <v>0</v>
      </c>
      <c r="P164" s="90">
        <f>COUNTA(Tableau8[[#This Row],[Points]],Tableau8[[#This Row],[Clt2]],Tableau8[[#This Row],[Clt4]],Tableau8[[#This Row],[Clt6]])</f>
        <v>0</v>
      </c>
    </row>
    <row r="165" spans="1:16" x14ac:dyDescent="0.35">
      <c r="A165" s="91">
        <f t="shared" si="4"/>
        <v>149</v>
      </c>
      <c r="B165" s="37" t="s">
        <v>2520</v>
      </c>
      <c r="C165" s="37" t="s">
        <v>553</v>
      </c>
      <c r="D165" s="37" t="s">
        <v>2521</v>
      </c>
      <c r="E165" s="52" t="s">
        <v>704</v>
      </c>
      <c r="F165" s="52" t="s">
        <v>648</v>
      </c>
      <c r="G165" s="92" t="str">
        <f>IF(ISBLANK(Tableau8[[#This Row],[Points]]),"",RANK(Tableau8[[#This Row],[Points]],H:H))</f>
        <v/>
      </c>
      <c r="H165" s="37"/>
      <c r="I165" s="42"/>
      <c r="J165" s="88">
        <f>IF(ISBLANK(I165),,VLOOKUP(I165,Classement_points[],2,FALSE)*Paramètres!$M$4)</f>
        <v>0</v>
      </c>
      <c r="K165" s="41"/>
      <c r="L165" s="88">
        <f>IF(ISBLANK(K165),,VLOOKUP(K165,Classement_points[],2,FALSE)*Paramètres!$M$5)</f>
        <v>0</v>
      </c>
      <c r="M165" s="42"/>
      <c r="N165" s="88">
        <f>IF(ISBLANK(M165),,VLOOKUP(M165,Classement_points[],2,FALSE)*Paramètres!$M$6)</f>
        <v>0</v>
      </c>
      <c r="O165" s="89">
        <f t="shared" si="5"/>
        <v>0</v>
      </c>
      <c r="P165" s="90">
        <f>COUNTA(Tableau8[[#This Row],[Points]],Tableau8[[#This Row],[Clt2]],Tableau8[[#This Row],[Clt4]],Tableau8[[#This Row],[Clt6]])</f>
        <v>0</v>
      </c>
    </row>
    <row r="166" spans="1:16" x14ac:dyDescent="0.35">
      <c r="A166" s="91">
        <f t="shared" si="4"/>
        <v>149</v>
      </c>
      <c r="B166" s="37" t="s">
        <v>3925</v>
      </c>
      <c r="C166" s="37" t="s">
        <v>62</v>
      </c>
      <c r="D166" s="37" t="s">
        <v>3926</v>
      </c>
      <c r="E166" s="37" t="s">
        <v>2912</v>
      </c>
      <c r="F166" s="37" t="s">
        <v>2957</v>
      </c>
      <c r="G166" s="92" t="str">
        <f>IF(ISBLANK(Tableau8[[#This Row],[Points]]),"",RANK(Tableau8[[#This Row],[Points]],H:H))</f>
        <v/>
      </c>
      <c r="H166" s="37"/>
      <c r="I166" s="42"/>
      <c r="J166" s="88">
        <f>IF(ISBLANK(I166),,VLOOKUP(I166,Classement_points[],2,FALSE)*Paramètres!$M$4)</f>
        <v>0</v>
      </c>
      <c r="K166" s="41"/>
      <c r="L166" s="88">
        <f>IF(ISBLANK(K166),,VLOOKUP(K166,Classement_points[],2,FALSE)*Paramètres!$M$5)</f>
        <v>0</v>
      </c>
      <c r="M166" s="42"/>
      <c r="N166" s="88">
        <f>IF(ISBLANK(M166),,VLOOKUP(M166,Classement_points[],2,FALSE)*Paramètres!$M$6)</f>
        <v>0</v>
      </c>
      <c r="O166" s="89">
        <f t="shared" si="5"/>
        <v>0</v>
      </c>
      <c r="P166" s="90">
        <f>COUNTA(Tableau8[[#This Row],[Points]],Tableau8[[#This Row],[Clt2]],Tableau8[[#This Row],[Clt4]],Tableau8[[#This Row],[Clt6]])</f>
        <v>0</v>
      </c>
    </row>
    <row r="167" spans="1:16" x14ac:dyDescent="0.35">
      <c r="A167" s="91">
        <f t="shared" si="4"/>
        <v>149</v>
      </c>
      <c r="B167" s="37" t="s">
        <v>2524</v>
      </c>
      <c r="C167" s="37" t="s">
        <v>2525</v>
      </c>
      <c r="D167" s="37" t="s">
        <v>2526</v>
      </c>
      <c r="E167" s="52" t="s">
        <v>651</v>
      </c>
      <c r="F167" s="52" t="s">
        <v>648</v>
      </c>
      <c r="G167" s="92" t="str">
        <f>IF(ISBLANK(Tableau8[[#This Row],[Points]]),"",RANK(Tableau8[[#This Row],[Points]],H:H))</f>
        <v/>
      </c>
      <c r="H167" s="37"/>
      <c r="I167" s="42"/>
      <c r="J167" s="88">
        <f>IF(ISBLANK(I167),,VLOOKUP(I167,Classement_points[],2,FALSE)*Paramètres!$M$4)</f>
        <v>0</v>
      </c>
      <c r="K167" s="41"/>
      <c r="L167" s="88">
        <f>IF(ISBLANK(K167),,VLOOKUP(K167,Classement_points[],2,FALSE)*Paramètres!$M$5)</f>
        <v>0</v>
      </c>
      <c r="M167" s="42"/>
      <c r="N167" s="88">
        <f>IF(ISBLANK(M167),,VLOOKUP(M167,Classement_points[],2,FALSE)*Paramètres!$M$6)</f>
        <v>0</v>
      </c>
      <c r="O167" s="89">
        <f t="shared" si="5"/>
        <v>0</v>
      </c>
      <c r="P167" s="90">
        <f>COUNTA(Tableau8[[#This Row],[Points]],Tableau8[[#This Row],[Clt2]],Tableau8[[#This Row],[Clt4]],Tableau8[[#This Row],[Clt6]])</f>
        <v>0</v>
      </c>
    </row>
    <row r="168" spans="1:16" x14ac:dyDescent="0.35">
      <c r="A168" s="91">
        <f t="shared" si="4"/>
        <v>149</v>
      </c>
      <c r="B168" s="37" t="s">
        <v>2527</v>
      </c>
      <c r="C168" s="37" t="s">
        <v>88</v>
      </c>
      <c r="D168" s="37" t="s">
        <v>2528</v>
      </c>
      <c r="E168" s="52" t="s">
        <v>653</v>
      </c>
      <c r="F168" s="52" t="s">
        <v>648</v>
      </c>
      <c r="G168" s="92" t="str">
        <f>IF(ISBLANK(Tableau8[[#This Row],[Points]]),"",RANK(Tableau8[[#This Row],[Points]],H:H))</f>
        <v/>
      </c>
      <c r="H168" s="37"/>
      <c r="I168" s="42"/>
      <c r="J168" s="88">
        <f>IF(ISBLANK(I168),,VLOOKUP(I168,Classement_points[],2,FALSE)*Paramètres!$M$4)</f>
        <v>0</v>
      </c>
      <c r="K168" s="41"/>
      <c r="L168" s="88">
        <f>IF(ISBLANK(K168),,VLOOKUP(K168,Classement_points[],2,FALSE)*Paramètres!$M$5)</f>
        <v>0</v>
      </c>
      <c r="M168" s="42"/>
      <c r="N168" s="88">
        <f>IF(ISBLANK(M168),,VLOOKUP(M168,Classement_points[],2,FALSE)*Paramètres!$M$6)</f>
        <v>0</v>
      </c>
      <c r="O168" s="89">
        <f t="shared" si="5"/>
        <v>0</v>
      </c>
      <c r="P168" s="90">
        <f>COUNTA(Tableau8[[#This Row],[Points]],Tableau8[[#This Row],[Clt2]],Tableau8[[#This Row],[Clt4]],Tableau8[[#This Row],[Clt6]])</f>
        <v>0</v>
      </c>
    </row>
    <row r="169" spans="1:16" x14ac:dyDescent="0.35">
      <c r="A169" s="91">
        <f t="shared" si="4"/>
        <v>149</v>
      </c>
      <c r="B169" s="37" t="s">
        <v>3887</v>
      </c>
      <c r="C169" s="37" t="s">
        <v>78</v>
      </c>
      <c r="D169" s="37" t="s">
        <v>3888</v>
      </c>
      <c r="E169" s="37" t="s">
        <v>2953</v>
      </c>
      <c r="F169" s="37" t="s">
        <v>2957</v>
      </c>
      <c r="G169" s="92" t="str">
        <f>IF(ISBLANK(Tableau8[[#This Row],[Points]]),"",RANK(Tableau8[[#This Row],[Points]],H:H))</f>
        <v/>
      </c>
      <c r="H169" s="37"/>
      <c r="I169" s="42"/>
      <c r="J169" s="88">
        <f>IF(ISBLANK(I169),,VLOOKUP(I169,Classement_points[],2,FALSE)*Paramètres!$M$4)</f>
        <v>0</v>
      </c>
      <c r="K169" s="41"/>
      <c r="L169" s="88">
        <f>IF(ISBLANK(K169),,VLOOKUP(K169,Classement_points[],2,FALSE)*Paramètres!$M$5)</f>
        <v>0</v>
      </c>
      <c r="M169" s="42"/>
      <c r="N169" s="88">
        <f>IF(ISBLANK(M169),,VLOOKUP(M169,Classement_points[],2,FALSE)*Paramètres!$M$6)</f>
        <v>0</v>
      </c>
      <c r="O169" s="89">
        <f t="shared" si="5"/>
        <v>0</v>
      </c>
      <c r="P169" s="90">
        <f>COUNTA(Tableau8[[#This Row],[Points]],Tableau8[[#This Row],[Clt2]],Tableau8[[#This Row],[Clt4]],Tableau8[[#This Row],[Clt6]])</f>
        <v>0</v>
      </c>
    </row>
    <row r="170" spans="1:16" x14ac:dyDescent="0.35">
      <c r="A170" s="91">
        <f t="shared" si="4"/>
        <v>149</v>
      </c>
      <c r="B170" s="37" t="s">
        <v>3922</v>
      </c>
      <c r="C170" s="37" t="s">
        <v>52</v>
      </c>
      <c r="D170" s="37" t="s">
        <v>3923</v>
      </c>
      <c r="E170" s="37" t="s">
        <v>2939</v>
      </c>
      <c r="F170" s="37" t="s">
        <v>2957</v>
      </c>
      <c r="G170" s="92" t="str">
        <f>IF(ISBLANK(Tableau8[[#This Row],[Points]]),"",RANK(Tableau8[[#This Row],[Points]],H:H))</f>
        <v/>
      </c>
      <c r="H170" s="37"/>
      <c r="I170" s="42"/>
      <c r="J170" s="88">
        <f>IF(ISBLANK(I170),,VLOOKUP(I170,Classement_points[],2,FALSE)*Paramètres!$M$4)</f>
        <v>0</v>
      </c>
      <c r="K170" s="41"/>
      <c r="L170" s="88">
        <f>IF(ISBLANK(K170),,VLOOKUP(K170,Classement_points[],2,FALSE)*Paramètres!$M$5)</f>
        <v>0</v>
      </c>
      <c r="M170" s="42"/>
      <c r="N170" s="88">
        <f>IF(ISBLANK(M170),,VLOOKUP(M170,Classement_points[],2,FALSE)*Paramètres!$M$6)</f>
        <v>0</v>
      </c>
      <c r="O170" s="89">
        <f t="shared" si="5"/>
        <v>0</v>
      </c>
      <c r="P170" s="90">
        <f>COUNTA(Tableau8[[#This Row],[Points]],Tableau8[[#This Row],[Clt2]],Tableau8[[#This Row],[Clt4]],Tableau8[[#This Row],[Clt6]])</f>
        <v>0</v>
      </c>
    </row>
    <row r="171" spans="1:16" x14ac:dyDescent="0.35">
      <c r="A171" s="91">
        <f t="shared" si="4"/>
        <v>149</v>
      </c>
      <c r="B171" s="54" t="s">
        <v>1174</v>
      </c>
      <c r="C171" s="54" t="s">
        <v>1175</v>
      </c>
      <c r="D171" s="54" t="s">
        <v>1176</v>
      </c>
      <c r="E171" s="54" t="s">
        <v>612</v>
      </c>
      <c r="F171" s="54" t="s">
        <v>714</v>
      </c>
      <c r="G171" s="92" t="str">
        <f>IF(ISBLANK(Tableau8[[#This Row],[Points]]),"",RANK(Tableau8[[#This Row],[Points]],H:H))</f>
        <v/>
      </c>
      <c r="H171" s="37"/>
      <c r="I171" s="42"/>
      <c r="J171" s="88">
        <f>IF(ISBLANK(I171),,VLOOKUP(I171,Classement_points[],2,FALSE)*Paramètres!$M$4)</f>
        <v>0</v>
      </c>
      <c r="K171" s="41"/>
      <c r="L171" s="88">
        <f>IF(ISBLANK(K171),,VLOOKUP(K171,Classement_points[],2,FALSE)*Paramètres!$M$5)</f>
        <v>0</v>
      </c>
      <c r="M171" s="42"/>
      <c r="N171" s="88">
        <f>IF(ISBLANK(M171),,VLOOKUP(M171,Classement_points[],2,FALSE)*Paramètres!$M$6)</f>
        <v>0</v>
      </c>
      <c r="O171" s="89">
        <f t="shared" si="5"/>
        <v>0</v>
      </c>
      <c r="P171" s="90">
        <f>COUNTA(Tableau8[[#This Row],[Points]],Tableau8[[#This Row],[Clt2]],Tableau8[[#This Row],[Clt4]],Tableau8[[#This Row],[Clt6]])</f>
        <v>0</v>
      </c>
    </row>
    <row r="172" spans="1:16" x14ac:dyDescent="0.35">
      <c r="A172" s="91">
        <f t="shared" si="4"/>
        <v>149</v>
      </c>
      <c r="B172" s="37" t="s">
        <v>2533</v>
      </c>
      <c r="C172" s="37" t="s">
        <v>461</v>
      </c>
      <c r="D172" s="37" t="s">
        <v>1922</v>
      </c>
      <c r="E172" s="52" t="s">
        <v>677</v>
      </c>
      <c r="F172" s="52" t="s">
        <v>648</v>
      </c>
      <c r="G172" s="92" t="str">
        <f>IF(ISBLANK(Tableau8[[#This Row],[Points]]),"",RANK(Tableau8[[#This Row],[Points]],H:H))</f>
        <v/>
      </c>
      <c r="H172" s="37"/>
      <c r="I172" s="42"/>
      <c r="J172" s="88">
        <f>IF(ISBLANK(I172),,VLOOKUP(I172,Classement_points[],2,FALSE)*Paramètres!$M$4)</f>
        <v>0</v>
      </c>
      <c r="K172" s="41"/>
      <c r="L172" s="88">
        <f>IF(ISBLANK(K172),,VLOOKUP(K172,Classement_points[],2,FALSE)*Paramètres!$M$5)</f>
        <v>0</v>
      </c>
      <c r="M172" s="42"/>
      <c r="N172" s="88">
        <f>IF(ISBLANK(M172),,VLOOKUP(M172,Classement_points[],2,FALSE)*Paramètres!$M$6)</f>
        <v>0</v>
      </c>
      <c r="O172" s="89">
        <f t="shared" si="5"/>
        <v>0</v>
      </c>
      <c r="P172" s="90">
        <f>COUNTA(Tableau8[[#This Row],[Points]],Tableau8[[#This Row],[Clt2]],Tableau8[[#This Row],[Clt4]],Tableau8[[#This Row],[Clt6]])</f>
        <v>0</v>
      </c>
    </row>
    <row r="173" spans="1:16" x14ac:dyDescent="0.35">
      <c r="A173" s="91">
        <f t="shared" si="4"/>
        <v>149</v>
      </c>
      <c r="B173" s="37" t="s">
        <v>2534</v>
      </c>
      <c r="C173" s="37" t="s">
        <v>2535</v>
      </c>
      <c r="D173" s="37" t="s">
        <v>2536</v>
      </c>
      <c r="E173" s="52" t="s">
        <v>649</v>
      </c>
      <c r="F173" s="52" t="s">
        <v>648</v>
      </c>
      <c r="G173" s="92" t="str">
        <f>IF(ISBLANK(Tableau8[[#This Row],[Points]]),"",RANK(Tableau8[[#This Row],[Points]],H:H))</f>
        <v/>
      </c>
      <c r="H173" s="37"/>
      <c r="I173" s="42"/>
      <c r="J173" s="88">
        <f>IF(ISBLANK(I173),,VLOOKUP(I173,Classement_points[],2,FALSE)*Paramètres!$M$4)</f>
        <v>0</v>
      </c>
      <c r="K173" s="41"/>
      <c r="L173" s="88">
        <f>IF(ISBLANK(K173),,VLOOKUP(K173,Classement_points[],2,FALSE)*Paramètres!$M$5)</f>
        <v>0</v>
      </c>
      <c r="M173" s="42"/>
      <c r="N173" s="88">
        <f>IF(ISBLANK(M173),,VLOOKUP(M173,Classement_points[],2,FALSE)*Paramètres!$M$6)</f>
        <v>0</v>
      </c>
      <c r="O173" s="89">
        <f t="shared" si="5"/>
        <v>0</v>
      </c>
      <c r="P173" s="90">
        <f>COUNTA(Tableau8[[#This Row],[Points]],Tableau8[[#This Row],[Clt2]],Tableau8[[#This Row],[Clt4]],Tableau8[[#This Row],[Clt6]])</f>
        <v>0</v>
      </c>
    </row>
    <row r="174" spans="1:16" x14ac:dyDescent="0.35">
      <c r="A174" s="91">
        <f t="shared" si="4"/>
        <v>149</v>
      </c>
      <c r="B174" s="37" t="s">
        <v>2537</v>
      </c>
      <c r="C174" s="37" t="s">
        <v>62</v>
      </c>
      <c r="D174" s="37" t="s">
        <v>2538</v>
      </c>
      <c r="E174" s="52" t="s">
        <v>652</v>
      </c>
      <c r="F174" s="52" t="s">
        <v>648</v>
      </c>
      <c r="G174" s="92" t="str">
        <f>IF(ISBLANK(Tableau8[[#This Row],[Points]]),"",RANK(Tableau8[[#This Row],[Points]],H:H))</f>
        <v/>
      </c>
      <c r="H174" s="37"/>
      <c r="I174" s="42">
        <v>0</v>
      </c>
      <c r="J174" s="88">
        <f>IF(ISBLANK(I174),,VLOOKUP(I174,Classement_points[],2,FALSE)*Paramètres!$M$4)</f>
        <v>0</v>
      </c>
      <c r="K174" s="41"/>
      <c r="L174" s="88">
        <f>IF(ISBLANK(K174),,VLOOKUP(K174,Classement_points[],2,FALSE)*Paramètres!$M$5)</f>
        <v>0</v>
      </c>
      <c r="M174" s="42"/>
      <c r="N174" s="88">
        <f>IF(ISBLANK(M174),,VLOOKUP(M174,Classement_points[],2,FALSE)*Paramètres!$M$6)</f>
        <v>0</v>
      </c>
      <c r="O174" s="89">
        <f t="shared" si="5"/>
        <v>0</v>
      </c>
      <c r="P174" s="90">
        <f>COUNTA(Tableau8[[#This Row],[Points]],Tableau8[[#This Row],[Clt2]],Tableau8[[#This Row],[Clt4]],Tableau8[[#This Row],[Clt6]])</f>
        <v>1</v>
      </c>
    </row>
    <row r="175" spans="1:16" x14ac:dyDescent="0.35">
      <c r="A175" s="91">
        <f t="shared" si="4"/>
        <v>149</v>
      </c>
      <c r="B175" s="37" t="s">
        <v>3881</v>
      </c>
      <c r="C175" s="37" t="s">
        <v>3882</v>
      </c>
      <c r="D175" s="37" t="s">
        <v>3883</v>
      </c>
      <c r="E175" s="37" t="s">
        <v>2917</v>
      </c>
      <c r="F175" s="37" t="s">
        <v>2957</v>
      </c>
      <c r="G175" s="92" t="str">
        <f>IF(ISBLANK(Tableau8[[#This Row],[Points]]),"",RANK(Tableau8[[#This Row],[Points]],H:H))</f>
        <v/>
      </c>
      <c r="H175" s="37"/>
      <c r="I175" s="42"/>
      <c r="J175" s="88">
        <f>IF(ISBLANK(I175),,VLOOKUP(I175,Classement_points[],2,FALSE)*Paramètres!$M$4)</f>
        <v>0</v>
      </c>
      <c r="K175" s="41"/>
      <c r="L175" s="88">
        <f>IF(ISBLANK(K175),,VLOOKUP(K175,Classement_points[],2,FALSE)*Paramètres!$M$5)</f>
        <v>0</v>
      </c>
      <c r="M175" s="42"/>
      <c r="N175" s="88">
        <f>IF(ISBLANK(M175),,VLOOKUP(M175,Classement_points[],2,FALSE)*Paramètres!$M$6)</f>
        <v>0</v>
      </c>
      <c r="O175" s="89">
        <f t="shared" si="5"/>
        <v>0</v>
      </c>
      <c r="P175" s="90">
        <f>COUNTA(Tableau8[[#This Row],[Points]],Tableau8[[#This Row],[Clt2]],Tableau8[[#This Row],[Clt4]],Tableau8[[#This Row],[Clt6]])</f>
        <v>0</v>
      </c>
    </row>
    <row r="176" spans="1:16" x14ac:dyDescent="0.35">
      <c r="A176" s="91">
        <f t="shared" si="4"/>
        <v>149</v>
      </c>
      <c r="B176" s="37" t="s">
        <v>4811</v>
      </c>
      <c r="C176" s="37" t="s">
        <v>1512</v>
      </c>
      <c r="D176" s="37" t="s">
        <v>4493</v>
      </c>
      <c r="E176" s="37" t="s">
        <v>3933</v>
      </c>
      <c r="F176" s="52" t="s">
        <v>2956</v>
      </c>
      <c r="G176" s="92" t="str">
        <f>IF(ISBLANK(Tableau8[[#This Row],[Points]]),"",RANK(Tableau8[[#This Row],[Points]],H:H))</f>
        <v/>
      </c>
      <c r="H176" s="37"/>
      <c r="I176" s="42"/>
      <c r="J176" s="88">
        <f>IF(ISBLANK(I176),,VLOOKUP(I176,Classement_points[],2,FALSE)*Paramètres!$M$4)</f>
        <v>0</v>
      </c>
      <c r="K176" s="41"/>
      <c r="L176" s="88">
        <f>IF(ISBLANK(K176),,VLOOKUP(K176,Classement_points[],2,FALSE)*Paramètres!$M$5)</f>
        <v>0</v>
      </c>
      <c r="M176" s="42"/>
      <c r="N176" s="88">
        <f>IF(ISBLANK(M176),,VLOOKUP(M176,Classement_points[],2,FALSE)*Paramètres!$M$6)</f>
        <v>0</v>
      </c>
      <c r="O176" s="89">
        <f t="shared" si="5"/>
        <v>0</v>
      </c>
      <c r="P176" s="90">
        <f>COUNTA(Tableau8[[#This Row],[Points]],Tableau8[[#This Row],[Clt2]],Tableau8[[#This Row],[Clt4]],Tableau8[[#This Row],[Clt6]])</f>
        <v>0</v>
      </c>
    </row>
    <row r="177" spans="1:16" x14ac:dyDescent="0.35">
      <c r="A177" s="91">
        <f t="shared" si="4"/>
        <v>149</v>
      </c>
      <c r="B177" s="37" t="s">
        <v>2539</v>
      </c>
      <c r="C177" s="37" t="s">
        <v>471</v>
      </c>
      <c r="D177" s="37" t="s">
        <v>2540</v>
      </c>
      <c r="E177" s="52" t="s">
        <v>666</v>
      </c>
      <c r="F177" s="52" t="s">
        <v>648</v>
      </c>
      <c r="G177" s="92" t="str">
        <f>IF(ISBLANK(Tableau8[[#This Row],[Points]]),"",RANK(Tableau8[[#This Row],[Points]],H:H))</f>
        <v/>
      </c>
      <c r="H177" s="37"/>
      <c r="I177" s="42"/>
      <c r="J177" s="88">
        <f>IF(ISBLANK(I177),,VLOOKUP(I177,Classement_points[],2,FALSE)*Paramètres!$M$4)</f>
        <v>0</v>
      </c>
      <c r="K177" s="41"/>
      <c r="L177" s="88">
        <f>IF(ISBLANK(K177),,VLOOKUP(K177,Classement_points[],2,FALSE)*Paramètres!$M$5)</f>
        <v>0</v>
      </c>
      <c r="M177" s="42"/>
      <c r="N177" s="88">
        <f>IF(ISBLANK(M177),,VLOOKUP(M177,Classement_points[],2,FALSE)*Paramètres!$M$6)</f>
        <v>0</v>
      </c>
      <c r="O177" s="89">
        <f t="shared" si="5"/>
        <v>0</v>
      </c>
      <c r="P177" s="90">
        <f>COUNTA(Tableau8[[#This Row],[Points]],Tableau8[[#This Row],[Clt2]],Tableau8[[#This Row],[Clt4]],Tableau8[[#This Row],[Clt6]])</f>
        <v>0</v>
      </c>
    </row>
    <row r="178" spans="1:16" x14ac:dyDescent="0.35">
      <c r="A178" s="91">
        <f t="shared" si="4"/>
        <v>149</v>
      </c>
      <c r="B178" s="37" t="s">
        <v>4813</v>
      </c>
      <c r="C178" s="37" t="s">
        <v>255</v>
      </c>
      <c r="D178" s="37" t="s">
        <v>4814</v>
      </c>
      <c r="E178" s="37" t="s">
        <v>3960</v>
      </c>
      <c r="F178" s="52" t="s">
        <v>2956</v>
      </c>
      <c r="G178" s="92" t="str">
        <f>IF(ISBLANK(Tableau8[[#This Row],[Points]]),"",RANK(Tableau8[[#This Row],[Points]],H:H))</f>
        <v/>
      </c>
      <c r="H178" s="37"/>
      <c r="I178" s="42"/>
      <c r="J178" s="88">
        <f>IF(ISBLANK(I178),,VLOOKUP(I178,Classement_points[],2,FALSE)*Paramètres!$M$4)</f>
        <v>0</v>
      </c>
      <c r="K178" s="41"/>
      <c r="L178" s="88">
        <f>IF(ISBLANK(K178),,VLOOKUP(K178,Classement_points[],2,FALSE)*Paramètres!$M$5)</f>
        <v>0</v>
      </c>
      <c r="M178" s="42"/>
      <c r="N178" s="88">
        <f>IF(ISBLANK(M178),,VLOOKUP(M178,Classement_points[],2,FALSE)*Paramètres!$M$6)</f>
        <v>0</v>
      </c>
      <c r="O178" s="89">
        <f t="shared" si="5"/>
        <v>0</v>
      </c>
      <c r="P178" s="90">
        <f>COUNTA(Tableau8[[#This Row],[Points]],Tableau8[[#This Row],[Clt2]],Tableau8[[#This Row],[Clt4]],Tableau8[[#This Row],[Clt6]])</f>
        <v>0</v>
      </c>
    </row>
    <row r="179" spans="1:16" x14ac:dyDescent="0.35">
      <c r="A179" s="91">
        <f t="shared" si="4"/>
        <v>149</v>
      </c>
      <c r="B179" s="37" t="s">
        <v>3869</v>
      </c>
      <c r="C179" s="37" t="s">
        <v>3870</v>
      </c>
      <c r="D179" s="37" t="s">
        <v>3871</v>
      </c>
      <c r="E179" s="37" t="s">
        <v>2955</v>
      </c>
      <c r="F179" s="37" t="s">
        <v>2957</v>
      </c>
      <c r="G179" s="92" t="str">
        <f>IF(ISBLANK(Tableau8[[#This Row],[Points]]),"",RANK(Tableau8[[#This Row],[Points]],H:H))</f>
        <v/>
      </c>
      <c r="H179" s="37"/>
      <c r="I179" s="42"/>
      <c r="J179" s="88">
        <f>IF(ISBLANK(I179),,VLOOKUP(I179,Classement_points[],2,FALSE)*Paramètres!$M$4)</f>
        <v>0</v>
      </c>
      <c r="K179" s="41"/>
      <c r="L179" s="88">
        <f>IF(ISBLANK(K179),,VLOOKUP(K179,Classement_points[],2,FALSE)*Paramètres!$M$5)</f>
        <v>0</v>
      </c>
      <c r="M179" s="42"/>
      <c r="N179" s="88">
        <f>IF(ISBLANK(M179),,VLOOKUP(M179,Classement_points[],2,FALSE)*Paramètres!$M$6)</f>
        <v>0</v>
      </c>
      <c r="O179" s="89">
        <f t="shared" si="5"/>
        <v>0</v>
      </c>
      <c r="P179" s="90">
        <f>COUNTA(Tableau8[[#This Row],[Points]],Tableau8[[#This Row],[Clt2]],Tableau8[[#This Row],[Clt4]],Tableau8[[#This Row],[Clt6]])</f>
        <v>0</v>
      </c>
    </row>
    <row r="180" spans="1:16" x14ac:dyDescent="0.35">
      <c r="A180" s="91">
        <f t="shared" si="4"/>
        <v>149</v>
      </c>
      <c r="B180" s="37" t="s">
        <v>3818</v>
      </c>
      <c r="C180" s="37" t="s">
        <v>67</v>
      </c>
      <c r="D180" s="37" t="s">
        <v>3613</v>
      </c>
      <c r="E180" s="37" t="s">
        <v>2955</v>
      </c>
      <c r="F180" s="37" t="s">
        <v>2957</v>
      </c>
      <c r="G180" s="92" t="str">
        <f>IF(ISBLANK(Tableau8[[#This Row],[Points]]),"",RANK(Tableau8[[#This Row],[Points]],H:H))</f>
        <v/>
      </c>
      <c r="H180" s="37"/>
      <c r="I180" s="42"/>
      <c r="J180" s="88">
        <f>IF(ISBLANK(I180),,VLOOKUP(I180,Classement_points[],2,FALSE)*Paramètres!$M$4)</f>
        <v>0</v>
      </c>
      <c r="K180" s="41"/>
      <c r="L180" s="88">
        <f>IF(ISBLANK(K180),,VLOOKUP(K180,Classement_points[],2,FALSE)*Paramètres!$M$5)</f>
        <v>0</v>
      </c>
      <c r="M180" s="42"/>
      <c r="N180" s="88">
        <f>IF(ISBLANK(M180),,VLOOKUP(M180,Classement_points[],2,FALSE)*Paramètres!$M$6)</f>
        <v>0</v>
      </c>
      <c r="O180" s="89">
        <f t="shared" si="5"/>
        <v>0</v>
      </c>
      <c r="P180" s="90">
        <f>COUNTA(Tableau8[[#This Row],[Points]],Tableau8[[#This Row],[Clt2]],Tableau8[[#This Row],[Clt4]],Tableau8[[#This Row],[Clt6]])</f>
        <v>0</v>
      </c>
    </row>
    <row r="181" spans="1:16" x14ac:dyDescent="0.35">
      <c r="A181" s="91">
        <f t="shared" si="4"/>
        <v>149</v>
      </c>
      <c r="B181" s="37" t="s">
        <v>4819</v>
      </c>
      <c r="C181" s="37" t="s">
        <v>4820</v>
      </c>
      <c r="D181" s="37" t="s">
        <v>4614</v>
      </c>
      <c r="E181" s="37" t="s">
        <v>4007</v>
      </c>
      <c r="F181" s="52" t="s">
        <v>2956</v>
      </c>
      <c r="G181" s="92" t="str">
        <f>IF(ISBLANK(Tableau8[[#This Row],[Points]]),"",RANK(Tableau8[[#This Row],[Points]],H:H))</f>
        <v/>
      </c>
      <c r="H181" s="37"/>
      <c r="I181" s="42"/>
      <c r="J181" s="88">
        <f>IF(ISBLANK(I181),,VLOOKUP(I181,Classement_points[],2,FALSE)*Paramètres!$M$4)</f>
        <v>0</v>
      </c>
      <c r="K181" s="41"/>
      <c r="L181" s="88">
        <f>IF(ISBLANK(K181),,VLOOKUP(K181,Classement_points[],2,FALSE)*Paramètres!$M$5)</f>
        <v>0</v>
      </c>
      <c r="M181" s="42"/>
      <c r="N181" s="88">
        <f>IF(ISBLANK(M181),,VLOOKUP(M181,Classement_points[],2,FALSE)*Paramètres!$M$6)</f>
        <v>0</v>
      </c>
      <c r="O181" s="89">
        <f t="shared" si="5"/>
        <v>0</v>
      </c>
      <c r="P181" s="90">
        <f>COUNTA(Tableau8[[#This Row],[Points]],Tableau8[[#This Row],[Clt2]],Tableau8[[#This Row],[Clt4]],Tableau8[[#This Row],[Clt6]])</f>
        <v>0</v>
      </c>
    </row>
    <row r="182" spans="1:16" x14ac:dyDescent="0.35">
      <c r="A182" s="91">
        <f t="shared" si="4"/>
        <v>149</v>
      </c>
      <c r="B182" s="37" t="s">
        <v>2553</v>
      </c>
      <c r="C182" s="37" t="s">
        <v>2554</v>
      </c>
      <c r="D182" s="37" t="s">
        <v>2555</v>
      </c>
      <c r="E182" s="52" t="s">
        <v>664</v>
      </c>
      <c r="F182" s="52" t="s">
        <v>648</v>
      </c>
      <c r="G182" s="92" t="str">
        <f>IF(ISBLANK(Tableau8[[#This Row],[Points]]),"",RANK(Tableau8[[#This Row],[Points]],H:H))</f>
        <v/>
      </c>
      <c r="H182" s="37"/>
      <c r="I182" s="42"/>
      <c r="J182" s="88">
        <f>IF(ISBLANK(I182),,VLOOKUP(I182,Classement_points[],2,FALSE)*Paramètres!$M$4)</f>
        <v>0</v>
      </c>
      <c r="K182" s="41"/>
      <c r="L182" s="88">
        <f>IF(ISBLANK(K182),,VLOOKUP(K182,Classement_points[],2,FALSE)*Paramètres!$M$5)</f>
        <v>0</v>
      </c>
      <c r="M182" s="42"/>
      <c r="N182" s="88">
        <f>IF(ISBLANK(M182),,VLOOKUP(M182,Classement_points[],2,FALSE)*Paramètres!$M$6)</f>
        <v>0</v>
      </c>
      <c r="O182" s="89">
        <f t="shared" si="5"/>
        <v>0</v>
      </c>
      <c r="P182" s="90">
        <f>COUNTA(Tableau8[[#This Row],[Points]],Tableau8[[#This Row],[Clt2]],Tableau8[[#This Row],[Clt4]],Tableau8[[#This Row],[Clt6]])</f>
        <v>0</v>
      </c>
    </row>
    <row r="183" spans="1:16" x14ac:dyDescent="0.35">
      <c r="A183" s="91">
        <f t="shared" si="4"/>
        <v>149</v>
      </c>
      <c r="B183" s="37" t="s">
        <v>2556</v>
      </c>
      <c r="C183" s="37" t="s">
        <v>166</v>
      </c>
      <c r="D183" s="37" t="s">
        <v>2557</v>
      </c>
      <c r="E183" s="52" t="s">
        <v>652</v>
      </c>
      <c r="F183" s="52" t="s">
        <v>648</v>
      </c>
      <c r="G183" s="92" t="str">
        <f>IF(ISBLANK(Tableau8[[#This Row],[Points]]),"",RANK(Tableau8[[#This Row],[Points]],H:H))</f>
        <v/>
      </c>
      <c r="H183" s="37"/>
      <c r="I183" s="42"/>
      <c r="J183" s="88">
        <f>IF(ISBLANK(I183),,VLOOKUP(I183,Classement_points[],2,FALSE)*Paramètres!$M$4)</f>
        <v>0</v>
      </c>
      <c r="K183" s="41"/>
      <c r="L183" s="88">
        <f>IF(ISBLANK(K183),,VLOOKUP(K183,Classement_points[],2,FALSE)*Paramètres!$M$5)</f>
        <v>0</v>
      </c>
      <c r="M183" s="42"/>
      <c r="N183" s="88">
        <f>IF(ISBLANK(M183),,VLOOKUP(M183,Classement_points[],2,FALSE)*Paramètres!$M$6)</f>
        <v>0</v>
      </c>
      <c r="O183" s="89">
        <f t="shared" si="5"/>
        <v>0</v>
      </c>
      <c r="P183" s="90">
        <f>COUNTA(Tableau8[[#This Row],[Points]],Tableau8[[#This Row],[Clt2]],Tableau8[[#This Row],[Clt4]],Tableau8[[#This Row],[Clt6]])</f>
        <v>0</v>
      </c>
    </row>
    <row r="184" spans="1:16" x14ac:dyDescent="0.35">
      <c r="A184" s="91">
        <f t="shared" si="4"/>
        <v>149</v>
      </c>
      <c r="B184" s="37" t="s">
        <v>3857</v>
      </c>
      <c r="C184" s="37" t="s">
        <v>138</v>
      </c>
      <c r="D184" s="37" t="s">
        <v>3858</v>
      </c>
      <c r="E184" s="37" t="s">
        <v>2909</v>
      </c>
      <c r="F184" s="37" t="s">
        <v>2957</v>
      </c>
      <c r="G184" s="92" t="str">
        <f>IF(ISBLANK(Tableau8[[#This Row],[Points]]),"",RANK(Tableau8[[#This Row],[Points]],H:H))</f>
        <v/>
      </c>
      <c r="H184" s="37"/>
      <c r="I184" s="42"/>
      <c r="J184" s="88">
        <f>IF(ISBLANK(I184),,VLOOKUP(I184,Classement_points[],2,FALSE)*Paramètres!$M$4)</f>
        <v>0</v>
      </c>
      <c r="K184" s="41"/>
      <c r="L184" s="88">
        <f>IF(ISBLANK(K184),,VLOOKUP(K184,Classement_points[],2,FALSE)*Paramètres!$M$5)</f>
        <v>0</v>
      </c>
      <c r="M184" s="42"/>
      <c r="N184" s="88">
        <f>IF(ISBLANK(M184),,VLOOKUP(M184,Classement_points[],2,FALSE)*Paramètres!$M$6)</f>
        <v>0</v>
      </c>
      <c r="O184" s="89">
        <f t="shared" si="5"/>
        <v>0</v>
      </c>
      <c r="P184" s="90">
        <f>COUNTA(Tableau8[[#This Row],[Points]],Tableau8[[#This Row],[Clt2]],Tableau8[[#This Row],[Clt4]],Tableau8[[#This Row],[Clt6]])</f>
        <v>0</v>
      </c>
    </row>
    <row r="185" spans="1:16" x14ac:dyDescent="0.35">
      <c r="A185" s="91">
        <f t="shared" si="4"/>
        <v>149</v>
      </c>
      <c r="B185" s="37" t="s">
        <v>2558</v>
      </c>
      <c r="C185" s="37" t="s">
        <v>2559</v>
      </c>
      <c r="D185" s="37" t="s">
        <v>2560</v>
      </c>
      <c r="E185" s="52" t="s">
        <v>650</v>
      </c>
      <c r="F185" s="52" t="s">
        <v>648</v>
      </c>
      <c r="G185" s="92" t="str">
        <f>IF(ISBLANK(Tableau8[[#This Row],[Points]]),"",RANK(Tableau8[[#This Row],[Points]],H:H))</f>
        <v/>
      </c>
      <c r="H185" s="37"/>
      <c r="I185" s="42"/>
      <c r="J185" s="88">
        <f>IF(ISBLANK(I185),,VLOOKUP(I185,Classement_points[],2,FALSE)*Paramètres!$M$4)</f>
        <v>0</v>
      </c>
      <c r="K185" s="41"/>
      <c r="L185" s="88">
        <f>IF(ISBLANK(K185),,VLOOKUP(K185,Classement_points[],2,FALSE)*Paramètres!$M$5)</f>
        <v>0</v>
      </c>
      <c r="M185" s="42"/>
      <c r="N185" s="88">
        <f>IF(ISBLANK(M185),,VLOOKUP(M185,Classement_points[],2,FALSE)*Paramètres!$M$6)</f>
        <v>0</v>
      </c>
      <c r="O185" s="89">
        <f t="shared" si="5"/>
        <v>0</v>
      </c>
      <c r="P185" s="90">
        <f>COUNTA(Tableau8[[#This Row],[Points]],Tableau8[[#This Row],[Clt2]],Tableau8[[#This Row],[Clt4]],Tableau8[[#This Row],[Clt6]])</f>
        <v>0</v>
      </c>
    </row>
    <row r="186" spans="1:16" x14ac:dyDescent="0.35">
      <c r="A186" s="91">
        <f t="shared" si="4"/>
        <v>149</v>
      </c>
      <c r="B186" s="37" t="s">
        <v>3846</v>
      </c>
      <c r="C186" s="37" t="s">
        <v>252</v>
      </c>
      <c r="D186" s="37" t="s">
        <v>3847</v>
      </c>
      <c r="E186" s="37" t="s">
        <v>2916</v>
      </c>
      <c r="F186" s="37" t="s">
        <v>2957</v>
      </c>
      <c r="G186" s="92" t="str">
        <f>IF(ISBLANK(Tableau8[[#This Row],[Points]]),"",RANK(Tableau8[[#This Row],[Points]],H:H))</f>
        <v/>
      </c>
      <c r="H186" s="37"/>
      <c r="I186" s="42"/>
      <c r="J186" s="88">
        <f>IF(ISBLANK(I186),,VLOOKUP(I186,Classement_points[],2,FALSE)*Paramètres!$M$4)</f>
        <v>0</v>
      </c>
      <c r="K186" s="41">
        <v>0</v>
      </c>
      <c r="L186" s="88">
        <f>IF(ISBLANK(K186),,VLOOKUP(K186,Classement_points[],2,FALSE)*Paramètres!$M$5)</f>
        <v>0</v>
      </c>
      <c r="M186" s="42"/>
      <c r="N186" s="88">
        <f>IF(ISBLANK(M186),,VLOOKUP(M186,Classement_points[],2,FALSE)*Paramètres!$M$6)</f>
        <v>0</v>
      </c>
      <c r="O186" s="89">
        <f t="shared" si="5"/>
        <v>0</v>
      </c>
      <c r="P186" s="90">
        <f>COUNTA(Tableau8[[#This Row],[Points]],Tableau8[[#This Row],[Clt2]],Tableau8[[#This Row],[Clt4]],Tableau8[[#This Row],[Clt6]])</f>
        <v>1</v>
      </c>
    </row>
    <row r="187" spans="1:16" x14ac:dyDescent="0.35">
      <c r="A187" s="91">
        <f t="shared" si="4"/>
        <v>149</v>
      </c>
      <c r="B187" s="37" t="s">
        <v>2561</v>
      </c>
      <c r="C187" s="37" t="s">
        <v>2562</v>
      </c>
      <c r="D187" s="37" t="s">
        <v>2563</v>
      </c>
      <c r="E187" s="52" t="s">
        <v>664</v>
      </c>
      <c r="F187" s="52" t="s">
        <v>648</v>
      </c>
      <c r="G187" s="92" t="str">
        <f>IF(ISBLANK(Tableau8[[#This Row],[Points]]),"",RANK(Tableau8[[#This Row],[Points]],H:H))</f>
        <v/>
      </c>
      <c r="H187" s="37"/>
      <c r="I187" s="42"/>
      <c r="J187" s="88">
        <f>IF(ISBLANK(I187),,VLOOKUP(I187,Classement_points[],2,FALSE)*Paramètres!$M$4)</f>
        <v>0</v>
      </c>
      <c r="K187" s="41"/>
      <c r="L187" s="88">
        <f>IF(ISBLANK(K187),,VLOOKUP(K187,Classement_points[],2,FALSE)*Paramètres!$M$5)</f>
        <v>0</v>
      </c>
      <c r="M187" s="42"/>
      <c r="N187" s="88">
        <f>IF(ISBLANK(M187),,VLOOKUP(M187,Classement_points[],2,FALSE)*Paramètres!$M$6)</f>
        <v>0</v>
      </c>
      <c r="O187" s="89">
        <f t="shared" si="5"/>
        <v>0</v>
      </c>
      <c r="P187" s="90">
        <f>COUNTA(Tableau8[[#This Row],[Points]],Tableau8[[#This Row],[Clt2]],Tableau8[[#This Row],[Clt4]],Tableau8[[#This Row],[Clt6]])</f>
        <v>0</v>
      </c>
    </row>
    <row r="188" spans="1:16" x14ac:dyDescent="0.35">
      <c r="A188" s="91">
        <f t="shared" si="4"/>
        <v>149</v>
      </c>
      <c r="B188" s="54" t="s">
        <v>1159</v>
      </c>
      <c r="C188" s="54" t="s">
        <v>164</v>
      </c>
      <c r="D188" s="54" t="s">
        <v>165</v>
      </c>
      <c r="E188" s="54" t="s">
        <v>18</v>
      </c>
      <c r="F188" s="54" t="s">
        <v>714</v>
      </c>
      <c r="G188" s="92" t="str">
        <f>IF(ISBLANK(Tableau8[[#This Row],[Points]]),"",RANK(Tableau8[[#This Row],[Points]],H:H))</f>
        <v/>
      </c>
      <c r="H188" s="37"/>
      <c r="I188" s="42"/>
      <c r="J188" s="88">
        <f>IF(ISBLANK(I188),,VLOOKUP(I188,Classement_points[],2,FALSE)*Paramètres!$M$4)</f>
        <v>0</v>
      </c>
      <c r="K188" s="41">
        <v>0</v>
      </c>
      <c r="L188" s="88">
        <f>IF(ISBLANK(K188),,VLOOKUP(K188,Classement_points[],2,FALSE)*Paramètres!$M$5)</f>
        <v>0</v>
      </c>
      <c r="M188" s="42"/>
      <c r="N188" s="88">
        <f>IF(ISBLANK(M188),,VLOOKUP(M188,Classement_points[],2,FALSE)*Paramètres!$M$6)</f>
        <v>0</v>
      </c>
      <c r="O188" s="89">
        <f t="shared" si="5"/>
        <v>0</v>
      </c>
      <c r="P188" s="90">
        <f>COUNTA(Tableau8[[#This Row],[Points]],Tableau8[[#This Row],[Clt2]],Tableau8[[#This Row],[Clt4]],Tableau8[[#This Row],[Clt6]])</f>
        <v>1</v>
      </c>
    </row>
    <row r="189" spans="1:16" x14ac:dyDescent="0.35">
      <c r="A189" s="91">
        <f t="shared" si="4"/>
        <v>149</v>
      </c>
      <c r="B189" s="37" t="s">
        <v>2564</v>
      </c>
      <c r="C189" s="37" t="s">
        <v>71</v>
      </c>
      <c r="D189" s="37" t="s">
        <v>2565</v>
      </c>
      <c r="E189" s="52" t="s">
        <v>687</v>
      </c>
      <c r="F189" s="52" t="s">
        <v>648</v>
      </c>
      <c r="G189" s="92" t="str">
        <f>IF(ISBLANK(Tableau8[[#This Row],[Points]]),"",RANK(Tableau8[[#This Row],[Points]],H:H))</f>
        <v/>
      </c>
      <c r="H189" s="37"/>
      <c r="I189" s="42"/>
      <c r="J189" s="88">
        <f>IF(ISBLANK(I189),,VLOOKUP(I189,Classement_points[],2,FALSE)*Paramètres!$M$4)</f>
        <v>0</v>
      </c>
      <c r="K189" s="41"/>
      <c r="L189" s="88">
        <f>IF(ISBLANK(K189),,VLOOKUP(K189,Classement_points[],2,FALSE)*Paramètres!$M$5)</f>
        <v>0</v>
      </c>
      <c r="M189" s="42"/>
      <c r="N189" s="88">
        <f>IF(ISBLANK(M189),,VLOOKUP(M189,Classement_points[],2,FALSE)*Paramètres!$M$6)</f>
        <v>0</v>
      </c>
      <c r="O189" s="89">
        <f t="shared" si="5"/>
        <v>0</v>
      </c>
      <c r="P189" s="90">
        <f>COUNTA(Tableau8[[#This Row],[Points]],Tableau8[[#This Row],[Clt2]],Tableau8[[#This Row],[Clt4]],Tableau8[[#This Row],[Clt6]])</f>
        <v>0</v>
      </c>
    </row>
    <row r="190" spans="1:16" x14ac:dyDescent="0.35">
      <c r="A190" s="91">
        <f t="shared" si="4"/>
        <v>149</v>
      </c>
      <c r="B190" s="37" t="s">
        <v>2566</v>
      </c>
      <c r="C190" s="37" t="s">
        <v>138</v>
      </c>
      <c r="D190" s="37" t="s">
        <v>2567</v>
      </c>
      <c r="E190" s="52" t="s">
        <v>694</v>
      </c>
      <c r="F190" s="52" t="s">
        <v>648</v>
      </c>
      <c r="G190" s="92" t="str">
        <f>IF(ISBLANK(Tableau8[[#This Row],[Points]]),"",RANK(Tableau8[[#This Row],[Points]],H:H))</f>
        <v/>
      </c>
      <c r="H190" s="37"/>
      <c r="I190" s="42"/>
      <c r="J190" s="88">
        <f>IF(ISBLANK(I190),,VLOOKUP(I190,Classement_points[],2,FALSE)*Paramètres!$M$4)</f>
        <v>0</v>
      </c>
      <c r="K190" s="41"/>
      <c r="L190" s="88">
        <f>IF(ISBLANK(K190),,VLOOKUP(K190,Classement_points[],2,FALSE)*Paramètres!$M$5)</f>
        <v>0</v>
      </c>
      <c r="M190" s="42"/>
      <c r="N190" s="88">
        <f>IF(ISBLANK(M190),,VLOOKUP(M190,Classement_points[],2,FALSE)*Paramètres!$M$6)</f>
        <v>0</v>
      </c>
      <c r="O190" s="89">
        <f t="shared" si="5"/>
        <v>0</v>
      </c>
      <c r="P190" s="90">
        <f>COUNTA(Tableau8[[#This Row],[Points]],Tableau8[[#This Row],[Clt2]],Tableau8[[#This Row],[Clt4]],Tableau8[[#This Row],[Clt6]])</f>
        <v>0</v>
      </c>
    </row>
    <row r="191" spans="1:16" x14ac:dyDescent="0.35">
      <c r="A191" s="91">
        <f t="shared" si="4"/>
        <v>149</v>
      </c>
      <c r="B191" s="37" t="s">
        <v>2568</v>
      </c>
      <c r="C191" s="37" t="s">
        <v>259</v>
      </c>
      <c r="D191" s="37" t="s">
        <v>329</v>
      </c>
      <c r="E191" s="52" t="s">
        <v>710</v>
      </c>
      <c r="F191" s="52" t="s">
        <v>648</v>
      </c>
      <c r="G191" s="92" t="str">
        <f>IF(ISBLANK(Tableau8[[#This Row],[Points]]),"",RANK(Tableau8[[#This Row],[Points]],H:H))</f>
        <v/>
      </c>
      <c r="H191" s="37"/>
      <c r="I191" s="42"/>
      <c r="J191" s="88">
        <f>IF(ISBLANK(I191),,VLOOKUP(I191,Classement_points[],2,FALSE)*Paramètres!$M$4)</f>
        <v>0</v>
      </c>
      <c r="K191" s="41"/>
      <c r="L191" s="88">
        <f>IF(ISBLANK(K191),,VLOOKUP(K191,Classement_points[],2,FALSE)*Paramètres!$M$5)</f>
        <v>0</v>
      </c>
      <c r="M191" s="42"/>
      <c r="N191" s="88">
        <f>IF(ISBLANK(M191),,VLOOKUP(M191,Classement_points[],2,FALSE)*Paramètres!$M$6)</f>
        <v>0</v>
      </c>
      <c r="O191" s="89">
        <f t="shared" si="5"/>
        <v>0</v>
      </c>
      <c r="P191" s="90">
        <f>COUNTA(Tableau8[[#This Row],[Points]],Tableau8[[#This Row],[Clt2]],Tableau8[[#This Row],[Clt4]],Tableau8[[#This Row],[Clt6]])</f>
        <v>0</v>
      </c>
    </row>
    <row r="192" spans="1:16" x14ac:dyDescent="0.35">
      <c r="A192" s="91">
        <f t="shared" si="4"/>
        <v>149</v>
      </c>
      <c r="B192" s="54" t="s">
        <v>1192</v>
      </c>
      <c r="C192" s="54" t="s">
        <v>1146</v>
      </c>
      <c r="D192" s="54" t="s">
        <v>1193</v>
      </c>
      <c r="E192" s="54" t="s">
        <v>14</v>
      </c>
      <c r="F192" s="54" t="s">
        <v>714</v>
      </c>
      <c r="G192" s="92" t="str">
        <f>IF(ISBLANK(Tableau8[[#This Row],[Points]]),"",RANK(Tableau8[[#This Row],[Points]],H:H))</f>
        <v/>
      </c>
      <c r="H192" s="37"/>
      <c r="I192" s="42"/>
      <c r="J192" s="88">
        <f>IF(ISBLANK(I192),,VLOOKUP(I192,Classement_points[],2,FALSE)*Paramètres!$M$4)</f>
        <v>0</v>
      </c>
      <c r="K192" s="41"/>
      <c r="L192" s="88">
        <f>IF(ISBLANK(K192),,VLOOKUP(K192,Classement_points[],2,FALSE)*Paramètres!$M$5)</f>
        <v>0</v>
      </c>
      <c r="M192" s="42"/>
      <c r="N192" s="88">
        <f>IF(ISBLANK(M192),,VLOOKUP(M192,Classement_points[],2,FALSE)*Paramètres!$M$6)</f>
        <v>0</v>
      </c>
      <c r="O192" s="89">
        <f t="shared" si="5"/>
        <v>0</v>
      </c>
      <c r="P192" s="90">
        <f>COUNTA(Tableau8[[#This Row],[Points]],Tableau8[[#This Row],[Clt2]],Tableau8[[#This Row],[Clt4]],Tableau8[[#This Row],[Clt6]])</f>
        <v>0</v>
      </c>
    </row>
    <row r="193" spans="1:16" x14ac:dyDescent="0.35">
      <c r="A193" s="91">
        <f t="shared" si="4"/>
        <v>149</v>
      </c>
      <c r="B193" s="37" t="s">
        <v>2569</v>
      </c>
      <c r="C193" s="37" t="s">
        <v>47</v>
      </c>
      <c r="D193" s="37" t="s">
        <v>2570</v>
      </c>
      <c r="E193" s="52" t="s">
        <v>702</v>
      </c>
      <c r="F193" s="52" t="s">
        <v>648</v>
      </c>
      <c r="G193" s="92" t="str">
        <f>IF(ISBLANK(Tableau8[[#This Row],[Points]]),"",RANK(Tableau8[[#This Row],[Points]],H:H))</f>
        <v/>
      </c>
      <c r="H193" s="37"/>
      <c r="I193" s="42"/>
      <c r="J193" s="88">
        <f>IF(ISBLANK(I193),,VLOOKUP(I193,Classement_points[],2,FALSE)*Paramètres!$M$4)</f>
        <v>0</v>
      </c>
      <c r="K193" s="41"/>
      <c r="L193" s="88">
        <f>IF(ISBLANK(K193),,VLOOKUP(K193,Classement_points[],2,FALSE)*Paramètres!$M$5)</f>
        <v>0</v>
      </c>
      <c r="M193" s="42"/>
      <c r="N193" s="88">
        <f>IF(ISBLANK(M193),,VLOOKUP(M193,Classement_points[],2,FALSE)*Paramètres!$M$6)</f>
        <v>0</v>
      </c>
      <c r="O193" s="89">
        <f t="shared" si="5"/>
        <v>0</v>
      </c>
      <c r="P193" s="90">
        <f>COUNTA(Tableau8[[#This Row],[Points]],Tableau8[[#This Row],[Clt2]],Tableau8[[#This Row],[Clt4]],Tableau8[[#This Row],[Clt6]])</f>
        <v>0</v>
      </c>
    </row>
    <row r="194" spans="1:16" x14ac:dyDescent="0.35">
      <c r="A194" s="91">
        <f t="shared" si="4"/>
        <v>149</v>
      </c>
      <c r="B194" s="37" t="s">
        <v>4822</v>
      </c>
      <c r="C194" s="37" t="s">
        <v>69</v>
      </c>
      <c r="D194" s="37" t="s">
        <v>4823</v>
      </c>
      <c r="E194" s="37" t="s">
        <v>3976</v>
      </c>
      <c r="F194" s="52" t="s">
        <v>2956</v>
      </c>
      <c r="G194" s="92" t="str">
        <f>IF(ISBLANK(Tableau8[[#This Row],[Points]]),"",RANK(Tableau8[[#This Row],[Points]],H:H))</f>
        <v/>
      </c>
      <c r="H194" s="37"/>
      <c r="I194" s="42"/>
      <c r="J194" s="88">
        <f>IF(ISBLANK(I194),,VLOOKUP(I194,Classement_points[],2,FALSE)*Paramètres!$M$4)</f>
        <v>0</v>
      </c>
      <c r="K194" s="41"/>
      <c r="L194" s="88">
        <f>IF(ISBLANK(K194),,VLOOKUP(K194,Classement_points[],2,FALSE)*Paramètres!$M$5)</f>
        <v>0</v>
      </c>
      <c r="M194" s="42"/>
      <c r="N194" s="88">
        <f>IF(ISBLANK(M194),,VLOOKUP(M194,Classement_points[],2,FALSE)*Paramètres!$M$6)</f>
        <v>0</v>
      </c>
      <c r="O194" s="89">
        <f t="shared" si="5"/>
        <v>0</v>
      </c>
      <c r="P194" s="90">
        <f>COUNTA(Tableau8[[#This Row],[Points]],Tableau8[[#This Row],[Clt2]],Tableau8[[#This Row],[Clt4]],Tableau8[[#This Row],[Clt6]])</f>
        <v>0</v>
      </c>
    </row>
    <row r="195" spans="1:16" x14ac:dyDescent="0.35">
      <c r="A195" s="91">
        <f t="shared" si="4"/>
        <v>149</v>
      </c>
      <c r="B195" s="37" t="s">
        <v>3878</v>
      </c>
      <c r="C195" s="37" t="s">
        <v>71</v>
      </c>
      <c r="D195" s="37" t="s">
        <v>3879</v>
      </c>
      <c r="E195" s="37" t="s">
        <v>2912</v>
      </c>
      <c r="F195" s="37" t="s">
        <v>2957</v>
      </c>
      <c r="G195" s="92" t="str">
        <f>IF(ISBLANK(Tableau8[[#This Row],[Points]]),"",RANK(Tableau8[[#This Row],[Points]],H:H))</f>
        <v/>
      </c>
      <c r="H195" s="37"/>
      <c r="I195" s="42"/>
      <c r="J195" s="88">
        <f>IF(ISBLANK(I195),,VLOOKUP(I195,Classement_points[],2,FALSE)*Paramètres!$M$4)</f>
        <v>0</v>
      </c>
      <c r="K195" s="41">
        <v>0</v>
      </c>
      <c r="L195" s="88">
        <f>IF(ISBLANK(K195),,VLOOKUP(K195,Classement_points[],2,FALSE)*Paramètres!$M$5)</f>
        <v>0</v>
      </c>
      <c r="M195" s="42"/>
      <c r="N195" s="88">
        <f>IF(ISBLANK(M195),,VLOOKUP(M195,Classement_points[],2,FALSE)*Paramètres!$M$6)</f>
        <v>0</v>
      </c>
      <c r="O195" s="89">
        <f t="shared" si="5"/>
        <v>0</v>
      </c>
      <c r="P195" s="90">
        <f>COUNTA(Tableau8[[#This Row],[Points]],Tableau8[[#This Row],[Clt2]],Tableau8[[#This Row],[Clt4]],Tableau8[[#This Row],[Clt6]])</f>
        <v>1</v>
      </c>
    </row>
    <row r="196" spans="1:16" x14ac:dyDescent="0.35">
      <c r="A196" s="91">
        <f t="shared" si="4"/>
        <v>149</v>
      </c>
      <c r="B196" s="37" t="s">
        <v>3863</v>
      </c>
      <c r="C196" s="37" t="s">
        <v>2419</v>
      </c>
      <c r="D196" s="37" t="s">
        <v>3864</v>
      </c>
      <c r="E196" s="37" t="s">
        <v>2941</v>
      </c>
      <c r="F196" s="37" t="s">
        <v>2957</v>
      </c>
      <c r="G196" s="92" t="str">
        <f>IF(ISBLANK(Tableau8[[#This Row],[Points]]),"",RANK(Tableau8[[#This Row],[Points]],H:H))</f>
        <v/>
      </c>
      <c r="H196" s="37"/>
      <c r="I196" s="42"/>
      <c r="J196" s="88">
        <f>IF(ISBLANK(I196),,VLOOKUP(I196,Classement_points[],2,FALSE)*Paramètres!$M$4)</f>
        <v>0</v>
      </c>
      <c r="K196" s="41"/>
      <c r="L196" s="88">
        <f>IF(ISBLANK(K196),,VLOOKUP(K196,Classement_points[],2,FALSE)*Paramètres!$M$5)</f>
        <v>0</v>
      </c>
      <c r="M196" s="42"/>
      <c r="N196" s="88">
        <f>IF(ISBLANK(M196),,VLOOKUP(M196,Classement_points[],2,FALSE)*Paramètres!$M$6)</f>
        <v>0</v>
      </c>
      <c r="O196" s="89">
        <f t="shared" si="5"/>
        <v>0</v>
      </c>
      <c r="P196" s="90">
        <f>COUNTA(Tableau8[[#This Row],[Points]],Tableau8[[#This Row],[Clt2]],Tableau8[[#This Row],[Clt4]],Tableau8[[#This Row],[Clt6]])</f>
        <v>0</v>
      </c>
    </row>
    <row r="197" spans="1:16" x14ac:dyDescent="0.35">
      <c r="A197" s="91">
        <f t="shared" ref="A197:A260" si="6">RANK(O197,O:O)</f>
        <v>149</v>
      </c>
      <c r="B197" s="37" t="s">
        <v>3872</v>
      </c>
      <c r="C197" s="37" t="s">
        <v>3873</v>
      </c>
      <c r="D197" s="37" t="s">
        <v>3874</v>
      </c>
      <c r="E197" s="37" t="s">
        <v>2949</v>
      </c>
      <c r="F197" s="37" t="s">
        <v>2957</v>
      </c>
      <c r="G197" s="92" t="str">
        <f>IF(ISBLANK(Tableau8[[#This Row],[Points]]),"",RANK(Tableau8[[#This Row],[Points]],H:H))</f>
        <v/>
      </c>
      <c r="H197" s="37"/>
      <c r="I197" s="42"/>
      <c r="J197" s="88">
        <f>IF(ISBLANK(I197),,VLOOKUP(I197,Classement_points[],2,FALSE)*Paramètres!$M$4)</f>
        <v>0</v>
      </c>
      <c r="K197" s="41"/>
      <c r="L197" s="88">
        <f>IF(ISBLANK(K197),,VLOOKUP(K197,Classement_points[],2,FALSE)*Paramètres!$M$5)</f>
        <v>0</v>
      </c>
      <c r="M197" s="42"/>
      <c r="N197" s="88">
        <f>IF(ISBLANK(M197),,VLOOKUP(M197,Classement_points[],2,FALSE)*Paramètres!$M$6)</f>
        <v>0</v>
      </c>
      <c r="O197" s="89">
        <f t="shared" ref="O197:O260" si="7">H197+J197+L197+N197</f>
        <v>0</v>
      </c>
      <c r="P197" s="90">
        <f>COUNTA(Tableau8[[#This Row],[Points]],Tableau8[[#This Row],[Clt2]],Tableau8[[#This Row],[Clt4]],Tableau8[[#This Row],[Clt6]])</f>
        <v>0</v>
      </c>
    </row>
    <row r="198" spans="1:16" x14ac:dyDescent="0.35">
      <c r="A198" s="91">
        <f t="shared" si="6"/>
        <v>149</v>
      </c>
      <c r="B198" s="37" t="s">
        <v>2575</v>
      </c>
      <c r="C198" s="37" t="s">
        <v>305</v>
      </c>
      <c r="D198" s="37" t="s">
        <v>2576</v>
      </c>
      <c r="E198" s="52" t="s">
        <v>666</v>
      </c>
      <c r="F198" s="52" t="s">
        <v>648</v>
      </c>
      <c r="G198" s="92" t="str">
        <f>IF(ISBLANK(Tableau8[[#This Row],[Points]]),"",RANK(Tableau8[[#This Row],[Points]],H:H))</f>
        <v/>
      </c>
      <c r="H198" s="37"/>
      <c r="I198" s="42"/>
      <c r="J198" s="88">
        <f>IF(ISBLANK(I198),,VLOOKUP(I198,Classement_points[],2,FALSE)*Paramètres!$M$4)</f>
        <v>0</v>
      </c>
      <c r="K198" s="41"/>
      <c r="L198" s="88">
        <f>IF(ISBLANK(K198),,VLOOKUP(K198,Classement_points[],2,FALSE)*Paramètres!$M$5)</f>
        <v>0</v>
      </c>
      <c r="M198" s="42"/>
      <c r="N198" s="88">
        <f>IF(ISBLANK(M198),,VLOOKUP(M198,Classement_points[],2,FALSE)*Paramètres!$M$6)</f>
        <v>0</v>
      </c>
      <c r="O198" s="89">
        <f t="shared" si="7"/>
        <v>0</v>
      </c>
      <c r="P198" s="90">
        <f>COUNTA(Tableau8[[#This Row],[Points]],Tableau8[[#This Row],[Clt2]],Tableau8[[#This Row],[Clt4]],Tableau8[[#This Row],[Clt6]])</f>
        <v>0</v>
      </c>
    </row>
    <row r="199" spans="1:16" x14ac:dyDescent="0.35">
      <c r="A199" s="91">
        <f t="shared" si="6"/>
        <v>149</v>
      </c>
      <c r="B199" s="37" t="s">
        <v>4830</v>
      </c>
      <c r="C199" s="37" t="s">
        <v>630</v>
      </c>
      <c r="D199" s="37" t="s">
        <v>4831</v>
      </c>
      <c r="E199" s="37" t="s">
        <v>3998</v>
      </c>
      <c r="F199" s="52" t="s">
        <v>2956</v>
      </c>
      <c r="G199" s="92" t="str">
        <f>IF(ISBLANK(Tableau8[[#This Row],[Points]]),"",RANK(Tableau8[[#This Row],[Points]],H:H))</f>
        <v/>
      </c>
      <c r="H199" s="37"/>
      <c r="I199" s="42"/>
      <c r="J199" s="88">
        <f>IF(ISBLANK(I199),,VLOOKUP(I199,Classement_points[],2,FALSE)*Paramètres!$M$4)</f>
        <v>0</v>
      </c>
      <c r="K199" s="41"/>
      <c r="L199" s="88">
        <f>IF(ISBLANK(K199),,VLOOKUP(K199,Classement_points[],2,FALSE)*Paramètres!$M$5)</f>
        <v>0</v>
      </c>
      <c r="M199" s="42"/>
      <c r="N199" s="88">
        <f>IF(ISBLANK(M199),,VLOOKUP(M199,Classement_points[],2,FALSE)*Paramètres!$M$6)</f>
        <v>0</v>
      </c>
      <c r="O199" s="89">
        <f t="shared" si="7"/>
        <v>0</v>
      </c>
      <c r="P199" s="90">
        <f>COUNTA(Tableau8[[#This Row],[Points]],Tableau8[[#This Row],[Clt2]],Tableau8[[#This Row],[Clt4]],Tableau8[[#This Row],[Clt6]])</f>
        <v>0</v>
      </c>
    </row>
    <row r="200" spans="1:16" x14ac:dyDescent="0.35">
      <c r="A200" s="91">
        <f t="shared" si="6"/>
        <v>149</v>
      </c>
      <c r="B200" s="37" t="s">
        <v>4834</v>
      </c>
      <c r="C200" s="37" t="s">
        <v>67</v>
      </c>
      <c r="D200" s="37" t="s">
        <v>4835</v>
      </c>
      <c r="E200" s="37" t="s">
        <v>3998</v>
      </c>
      <c r="F200" s="52" t="s">
        <v>2956</v>
      </c>
      <c r="G200" s="92" t="str">
        <f>IF(ISBLANK(Tableau8[[#This Row],[Points]]),"",RANK(Tableau8[[#This Row],[Points]],H:H))</f>
        <v/>
      </c>
      <c r="H200" s="37"/>
      <c r="I200" s="42"/>
      <c r="J200" s="88">
        <f>IF(ISBLANK(I200),,VLOOKUP(I200,Classement_points[],2,FALSE)*Paramètres!$M$4)</f>
        <v>0</v>
      </c>
      <c r="K200" s="41"/>
      <c r="L200" s="88">
        <f>IF(ISBLANK(K200),,VLOOKUP(K200,Classement_points[],2,FALSE)*Paramètres!$M$5)</f>
        <v>0</v>
      </c>
      <c r="M200" s="42"/>
      <c r="N200" s="88">
        <f>IF(ISBLANK(M200),,VLOOKUP(M200,Classement_points[],2,FALSE)*Paramètres!$M$6)</f>
        <v>0</v>
      </c>
      <c r="O200" s="89">
        <f t="shared" si="7"/>
        <v>0</v>
      </c>
      <c r="P200" s="90">
        <f>COUNTA(Tableau8[[#This Row],[Points]],Tableau8[[#This Row],[Clt2]],Tableau8[[#This Row],[Clt4]],Tableau8[[#This Row],[Clt6]])</f>
        <v>0</v>
      </c>
    </row>
    <row r="201" spans="1:16" x14ac:dyDescent="0.35">
      <c r="A201" s="91">
        <f t="shared" si="6"/>
        <v>149</v>
      </c>
      <c r="B201" s="37" t="s">
        <v>2580</v>
      </c>
      <c r="C201" s="37" t="s">
        <v>1635</v>
      </c>
      <c r="D201" s="37" t="s">
        <v>2581</v>
      </c>
      <c r="E201" s="52" t="s">
        <v>679</v>
      </c>
      <c r="F201" s="52" t="s">
        <v>648</v>
      </c>
      <c r="G201" s="92" t="str">
        <f>IF(ISBLANK(Tableau8[[#This Row],[Points]]),"",RANK(Tableau8[[#This Row],[Points]],H:H))</f>
        <v/>
      </c>
      <c r="H201" s="37"/>
      <c r="I201" s="42"/>
      <c r="J201" s="88">
        <f>IF(ISBLANK(I201),,VLOOKUP(I201,Classement_points[],2,FALSE)*Paramètres!$M$4)</f>
        <v>0</v>
      </c>
      <c r="K201" s="41"/>
      <c r="L201" s="88">
        <f>IF(ISBLANK(K201),,VLOOKUP(K201,Classement_points[],2,FALSE)*Paramètres!$M$5)</f>
        <v>0</v>
      </c>
      <c r="M201" s="42"/>
      <c r="N201" s="88">
        <f>IF(ISBLANK(M201),,VLOOKUP(M201,Classement_points[],2,FALSE)*Paramètres!$M$6)</f>
        <v>0</v>
      </c>
      <c r="O201" s="89">
        <f t="shared" si="7"/>
        <v>0</v>
      </c>
      <c r="P201" s="90">
        <f>COUNTA(Tableau8[[#This Row],[Points]],Tableau8[[#This Row],[Clt2]],Tableau8[[#This Row],[Clt4]],Tableau8[[#This Row],[Clt6]])</f>
        <v>0</v>
      </c>
    </row>
    <row r="202" spans="1:16" x14ac:dyDescent="0.35">
      <c r="A202" s="91">
        <f t="shared" si="6"/>
        <v>149</v>
      </c>
      <c r="B202" s="37" t="s">
        <v>2584</v>
      </c>
      <c r="C202" s="37" t="s">
        <v>291</v>
      </c>
      <c r="D202" s="37" t="s">
        <v>2585</v>
      </c>
      <c r="E202" s="52" t="s">
        <v>679</v>
      </c>
      <c r="F202" s="52" t="s">
        <v>648</v>
      </c>
      <c r="G202" s="92" t="str">
        <f>IF(ISBLANK(Tableau8[[#This Row],[Points]]),"",RANK(Tableau8[[#This Row],[Points]],H:H))</f>
        <v/>
      </c>
      <c r="H202" s="37"/>
      <c r="I202" s="42"/>
      <c r="J202" s="88">
        <f>IF(ISBLANK(I202),,VLOOKUP(I202,Classement_points[],2,FALSE)*Paramètres!$M$4)</f>
        <v>0</v>
      </c>
      <c r="K202" s="41"/>
      <c r="L202" s="88">
        <f>IF(ISBLANK(K202),,VLOOKUP(K202,Classement_points[],2,FALSE)*Paramètres!$M$5)</f>
        <v>0</v>
      </c>
      <c r="M202" s="42"/>
      <c r="N202" s="88">
        <f>IF(ISBLANK(M202),,VLOOKUP(M202,Classement_points[],2,FALSE)*Paramètres!$M$6)</f>
        <v>0</v>
      </c>
      <c r="O202" s="89">
        <f t="shared" si="7"/>
        <v>0</v>
      </c>
      <c r="P202" s="90">
        <f>COUNTA(Tableau8[[#This Row],[Points]],Tableau8[[#This Row],[Clt2]],Tableau8[[#This Row],[Clt4]],Tableau8[[#This Row],[Clt6]])</f>
        <v>0</v>
      </c>
    </row>
    <row r="203" spans="1:16" x14ac:dyDescent="0.35">
      <c r="A203" s="91">
        <f t="shared" si="6"/>
        <v>149</v>
      </c>
      <c r="B203" s="37" t="s">
        <v>2588</v>
      </c>
      <c r="C203" s="37" t="s">
        <v>1784</v>
      </c>
      <c r="D203" s="37" t="s">
        <v>2589</v>
      </c>
      <c r="E203" s="52" t="s">
        <v>678</v>
      </c>
      <c r="F203" s="52" t="s">
        <v>648</v>
      </c>
      <c r="G203" s="92" t="str">
        <f>IF(ISBLANK(Tableau8[[#This Row],[Points]]),"",RANK(Tableau8[[#This Row],[Points]],H:H))</f>
        <v/>
      </c>
      <c r="H203" s="37"/>
      <c r="I203" s="42"/>
      <c r="J203" s="88">
        <f>IF(ISBLANK(I203),,VLOOKUP(I203,Classement_points[],2,FALSE)*Paramètres!$M$4)</f>
        <v>0</v>
      </c>
      <c r="K203" s="41"/>
      <c r="L203" s="88">
        <f>IF(ISBLANK(K203),,VLOOKUP(K203,Classement_points[],2,FALSE)*Paramètres!$M$5)</f>
        <v>0</v>
      </c>
      <c r="M203" s="42"/>
      <c r="N203" s="88">
        <f>IF(ISBLANK(M203),,VLOOKUP(M203,Classement_points[],2,FALSE)*Paramètres!$M$6)</f>
        <v>0</v>
      </c>
      <c r="O203" s="89">
        <f t="shared" si="7"/>
        <v>0</v>
      </c>
      <c r="P203" s="90">
        <f>COUNTA(Tableau8[[#This Row],[Points]],Tableau8[[#This Row],[Clt2]],Tableau8[[#This Row],[Clt4]],Tableau8[[#This Row],[Clt6]])</f>
        <v>0</v>
      </c>
    </row>
    <row r="204" spans="1:16" x14ac:dyDescent="0.35">
      <c r="A204" s="91">
        <f t="shared" si="6"/>
        <v>149</v>
      </c>
      <c r="B204" s="37" t="s">
        <v>3889</v>
      </c>
      <c r="C204" s="37" t="s">
        <v>3890</v>
      </c>
      <c r="D204" s="37" t="s">
        <v>3570</v>
      </c>
      <c r="E204" s="37" t="s">
        <v>2913</v>
      </c>
      <c r="F204" s="37" t="s">
        <v>2957</v>
      </c>
      <c r="G204" s="92" t="str">
        <f>IF(ISBLANK(Tableau8[[#This Row],[Points]]),"",RANK(Tableau8[[#This Row],[Points]],H:H))</f>
        <v/>
      </c>
      <c r="H204" s="37"/>
      <c r="I204" s="42"/>
      <c r="J204" s="88">
        <f>IF(ISBLANK(I204),,VLOOKUP(I204,Classement_points[],2,FALSE)*Paramètres!$M$4)</f>
        <v>0</v>
      </c>
      <c r="K204" s="41"/>
      <c r="L204" s="88">
        <f>IF(ISBLANK(K204),,VLOOKUP(K204,Classement_points[],2,FALSE)*Paramètres!$M$5)</f>
        <v>0</v>
      </c>
      <c r="M204" s="42"/>
      <c r="N204" s="88">
        <f>IF(ISBLANK(M204),,VLOOKUP(M204,Classement_points[],2,FALSE)*Paramètres!$M$6)</f>
        <v>0</v>
      </c>
      <c r="O204" s="89">
        <f t="shared" si="7"/>
        <v>0</v>
      </c>
      <c r="P204" s="90">
        <f>COUNTA(Tableau8[[#This Row],[Points]],Tableau8[[#This Row],[Clt2]],Tableau8[[#This Row],[Clt4]],Tableau8[[#This Row],[Clt6]])</f>
        <v>0</v>
      </c>
    </row>
    <row r="205" spans="1:16" x14ac:dyDescent="0.35">
      <c r="A205" s="91">
        <f t="shared" si="6"/>
        <v>149</v>
      </c>
      <c r="B205" s="37" t="s">
        <v>2596</v>
      </c>
      <c r="C205" s="37" t="s">
        <v>69</v>
      </c>
      <c r="D205" s="37" t="s">
        <v>2597</v>
      </c>
      <c r="E205" s="52" t="s">
        <v>647</v>
      </c>
      <c r="F205" s="52" t="s">
        <v>648</v>
      </c>
      <c r="G205" s="92" t="str">
        <f>IF(ISBLANK(Tableau8[[#This Row],[Points]]),"",RANK(Tableau8[[#This Row],[Points]],H:H))</f>
        <v/>
      </c>
      <c r="H205" s="37"/>
      <c r="I205" s="42"/>
      <c r="J205" s="88">
        <f>IF(ISBLANK(I205),,VLOOKUP(I205,Classement_points[],2,FALSE)*Paramètres!$M$4)</f>
        <v>0</v>
      </c>
      <c r="K205" s="41"/>
      <c r="L205" s="88">
        <f>IF(ISBLANK(K205),,VLOOKUP(K205,Classement_points[],2,FALSE)*Paramètres!$M$5)</f>
        <v>0</v>
      </c>
      <c r="M205" s="42"/>
      <c r="N205" s="88">
        <f>IF(ISBLANK(M205),,VLOOKUP(M205,Classement_points[],2,FALSE)*Paramètres!$M$6)</f>
        <v>0</v>
      </c>
      <c r="O205" s="89">
        <f t="shared" si="7"/>
        <v>0</v>
      </c>
      <c r="P205" s="90">
        <f>COUNTA(Tableau8[[#This Row],[Points]],Tableau8[[#This Row],[Clt2]],Tableau8[[#This Row],[Clt4]],Tableau8[[#This Row],[Clt6]])</f>
        <v>0</v>
      </c>
    </row>
    <row r="206" spans="1:16" x14ac:dyDescent="0.35">
      <c r="A206" s="91">
        <f t="shared" si="6"/>
        <v>149</v>
      </c>
      <c r="B206" s="54" t="s">
        <v>1202</v>
      </c>
      <c r="C206" s="54" t="s">
        <v>1203</v>
      </c>
      <c r="D206" s="54" t="s">
        <v>1204</v>
      </c>
      <c r="E206" s="54" t="s">
        <v>380</v>
      </c>
      <c r="F206" s="54" t="s">
        <v>714</v>
      </c>
      <c r="G206" s="92" t="str">
        <f>IF(ISBLANK(Tableau8[[#This Row],[Points]]),"",RANK(Tableau8[[#This Row],[Points]],H:H))</f>
        <v/>
      </c>
      <c r="H206" s="37"/>
      <c r="I206" s="42"/>
      <c r="J206" s="88">
        <f>IF(ISBLANK(I206),,VLOOKUP(I206,Classement_points[],2,FALSE)*Paramètres!$M$4)</f>
        <v>0</v>
      </c>
      <c r="K206" s="41"/>
      <c r="L206" s="88">
        <f>IF(ISBLANK(K206),,VLOOKUP(K206,Classement_points[],2,FALSE)*Paramètres!$M$5)</f>
        <v>0</v>
      </c>
      <c r="M206" s="42"/>
      <c r="N206" s="88">
        <f>IF(ISBLANK(M206),,VLOOKUP(M206,Classement_points[],2,FALSE)*Paramètres!$M$6)</f>
        <v>0</v>
      </c>
      <c r="O206" s="89">
        <f t="shared" si="7"/>
        <v>0</v>
      </c>
      <c r="P206" s="90">
        <f>COUNTA(Tableau8[[#This Row],[Points]],Tableau8[[#This Row],[Clt2]],Tableau8[[#This Row],[Clt4]],Tableau8[[#This Row],[Clt6]])</f>
        <v>0</v>
      </c>
    </row>
    <row r="207" spans="1:16" x14ac:dyDescent="0.35">
      <c r="A207" s="91">
        <f t="shared" si="6"/>
        <v>149</v>
      </c>
      <c r="B207" s="37" t="s">
        <v>2598</v>
      </c>
      <c r="C207" s="37" t="s">
        <v>2599</v>
      </c>
      <c r="D207" s="37" t="s">
        <v>2600</v>
      </c>
      <c r="E207" s="52" t="s">
        <v>704</v>
      </c>
      <c r="F207" s="52" t="s">
        <v>648</v>
      </c>
      <c r="G207" s="92" t="str">
        <f>IF(ISBLANK(Tableau8[[#This Row],[Points]]),"",RANK(Tableau8[[#This Row],[Points]],H:H))</f>
        <v/>
      </c>
      <c r="H207" s="37"/>
      <c r="I207" s="42"/>
      <c r="J207" s="88">
        <f>IF(ISBLANK(I207),,VLOOKUP(I207,Classement_points[],2,FALSE)*Paramètres!$M$4)</f>
        <v>0</v>
      </c>
      <c r="K207" s="41"/>
      <c r="L207" s="88">
        <f>IF(ISBLANK(K207),,VLOOKUP(K207,Classement_points[],2,FALSE)*Paramètres!$M$5)</f>
        <v>0</v>
      </c>
      <c r="M207" s="42"/>
      <c r="N207" s="88">
        <f>IF(ISBLANK(M207),,VLOOKUP(M207,Classement_points[],2,FALSE)*Paramètres!$M$6)</f>
        <v>0</v>
      </c>
      <c r="O207" s="89">
        <f t="shared" si="7"/>
        <v>0</v>
      </c>
      <c r="P207" s="90">
        <f>COUNTA(Tableau8[[#This Row],[Points]],Tableau8[[#This Row],[Clt2]],Tableau8[[#This Row],[Clt4]],Tableau8[[#This Row],[Clt6]])</f>
        <v>0</v>
      </c>
    </row>
    <row r="208" spans="1:16" x14ac:dyDescent="0.35">
      <c r="A208" s="91">
        <f t="shared" si="6"/>
        <v>149</v>
      </c>
      <c r="B208" s="37" t="s">
        <v>3893</v>
      </c>
      <c r="C208" s="37" t="s">
        <v>78</v>
      </c>
      <c r="D208" s="37" t="s">
        <v>87</v>
      </c>
      <c r="E208" s="37" t="s">
        <v>2917</v>
      </c>
      <c r="F208" s="37" t="s">
        <v>2957</v>
      </c>
      <c r="G208" s="92" t="str">
        <f>IF(ISBLANK(Tableau8[[#This Row],[Points]]),"",RANK(Tableau8[[#This Row],[Points]],H:H))</f>
        <v/>
      </c>
      <c r="H208" s="37"/>
      <c r="I208" s="42"/>
      <c r="J208" s="88">
        <f>IF(ISBLANK(I208),,VLOOKUP(I208,Classement_points[],2,FALSE)*Paramètres!$M$4)</f>
        <v>0</v>
      </c>
      <c r="K208" s="41"/>
      <c r="L208" s="88">
        <f>IF(ISBLANK(K208),,VLOOKUP(K208,Classement_points[],2,FALSE)*Paramètres!$M$5)</f>
        <v>0</v>
      </c>
      <c r="M208" s="42"/>
      <c r="N208" s="88">
        <f>IF(ISBLANK(M208),,VLOOKUP(M208,Classement_points[],2,FALSE)*Paramètres!$M$6)</f>
        <v>0</v>
      </c>
      <c r="O208" s="89">
        <f t="shared" si="7"/>
        <v>0</v>
      </c>
      <c r="P208" s="90">
        <f>COUNTA(Tableau8[[#This Row],[Points]],Tableau8[[#This Row],[Clt2]],Tableau8[[#This Row],[Clt4]],Tableau8[[#This Row],[Clt6]])</f>
        <v>0</v>
      </c>
    </row>
    <row r="209" spans="1:16" x14ac:dyDescent="0.35">
      <c r="A209" s="91">
        <f t="shared" si="6"/>
        <v>149</v>
      </c>
      <c r="B209" s="37" t="s">
        <v>2605</v>
      </c>
      <c r="C209" s="37" t="s">
        <v>1127</v>
      </c>
      <c r="D209" s="37" t="s">
        <v>2606</v>
      </c>
      <c r="E209" s="52" t="s">
        <v>687</v>
      </c>
      <c r="F209" s="52" t="s">
        <v>648</v>
      </c>
      <c r="G209" s="92" t="str">
        <f>IF(ISBLANK(Tableau8[[#This Row],[Points]]),"",RANK(Tableau8[[#This Row],[Points]],H:H))</f>
        <v/>
      </c>
      <c r="H209" s="37"/>
      <c r="I209" s="42"/>
      <c r="J209" s="88">
        <f>IF(ISBLANK(I209),,VLOOKUP(I209,Classement_points[],2,FALSE)*Paramètres!$M$4)</f>
        <v>0</v>
      </c>
      <c r="K209" s="41"/>
      <c r="L209" s="88">
        <f>IF(ISBLANK(K209),,VLOOKUP(K209,Classement_points[],2,FALSE)*Paramètres!$M$5)</f>
        <v>0</v>
      </c>
      <c r="M209" s="42"/>
      <c r="N209" s="88">
        <f>IF(ISBLANK(M209),,VLOOKUP(M209,Classement_points[],2,FALSE)*Paramètres!$M$6)</f>
        <v>0</v>
      </c>
      <c r="O209" s="89">
        <f t="shared" si="7"/>
        <v>0</v>
      </c>
      <c r="P209" s="90">
        <f>COUNTA(Tableau8[[#This Row],[Points]],Tableau8[[#This Row],[Clt2]],Tableau8[[#This Row],[Clt4]],Tableau8[[#This Row],[Clt6]])</f>
        <v>0</v>
      </c>
    </row>
    <row r="210" spans="1:16" x14ac:dyDescent="0.35">
      <c r="A210" s="91">
        <f t="shared" si="6"/>
        <v>149</v>
      </c>
      <c r="B210" s="37" t="s">
        <v>3866</v>
      </c>
      <c r="C210" s="37" t="s">
        <v>3867</v>
      </c>
      <c r="D210" s="37" t="s">
        <v>3868</v>
      </c>
      <c r="E210" s="37" t="s">
        <v>2941</v>
      </c>
      <c r="F210" s="37" t="s">
        <v>2957</v>
      </c>
      <c r="G210" s="92" t="str">
        <f>IF(ISBLANK(Tableau8[[#This Row],[Points]]),"",RANK(Tableau8[[#This Row],[Points]],H:H))</f>
        <v/>
      </c>
      <c r="H210" s="37"/>
      <c r="I210" s="42"/>
      <c r="J210" s="88">
        <f>IF(ISBLANK(I210),,VLOOKUP(I210,Classement_points[],2,FALSE)*Paramètres!$M$4)</f>
        <v>0</v>
      </c>
      <c r="K210" s="41"/>
      <c r="L210" s="88">
        <f>IF(ISBLANK(K210),,VLOOKUP(K210,Classement_points[],2,FALSE)*Paramètres!$M$5)</f>
        <v>0</v>
      </c>
      <c r="M210" s="42"/>
      <c r="N210" s="88">
        <f>IF(ISBLANK(M210),,VLOOKUP(M210,Classement_points[],2,FALSE)*Paramètres!$M$6)</f>
        <v>0</v>
      </c>
      <c r="O210" s="89">
        <f t="shared" si="7"/>
        <v>0</v>
      </c>
      <c r="P210" s="90">
        <f>COUNTA(Tableau8[[#This Row],[Points]],Tableau8[[#This Row],[Clt2]],Tableau8[[#This Row],[Clt4]],Tableau8[[#This Row],[Clt6]])</f>
        <v>0</v>
      </c>
    </row>
    <row r="211" spans="1:16" x14ac:dyDescent="0.35">
      <c r="A211" s="91">
        <f t="shared" si="6"/>
        <v>149</v>
      </c>
      <c r="B211" s="37" t="s">
        <v>3822</v>
      </c>
      <c r="C211" s="37" t="s">
        <v>3823</v>
      </c>
      <c r="D211" s="37" t="s">
        <v>3693</v>
      </c>
      <c r="E211" s="37" t="s">
        <v>2945</v>
      </c>
      <c r="F211" s="37" t="s">
        <v>2957</v>
      </c>
      <c r="G211" s="92" t="str">
        <f>IF(ISBLANK(Tableau8[[#This Row],[Points]]),"",RANK(Tableau8[[#This Row],[Points]],H:H))</f>
        <v/>
      </c>
      <c r="H211" s="37"/>
      <c r="I211" s="42"/>
      <c r="J211" s="88">
        <f>IF(ISBLANK(I211),,VLOOKUP(I211,Classement_points[],2,FALSE)*Paramètres!$M$4)</f>
        <v>0</v>
      </c>
      <c r="K211" s="41"/>
      <c r="L211" s="88">
        <f>IF(ISBLANK(K211),,VLOOKUP(K211,Classement_points[],2,FALSE)*Paramètres!$M$5)</f>
        <v>0</v>
      </c>
      <c r="M211" s="42"/>
      <c r="N211" s="88">
        <f>IF(ISBLANK(M211),,VLOOKUP(M211,Classement_points[],2,FALSE)*Paramètres!$M$6)</f>
        <v>0</v>
      </c>
      <c r="O211" s="89">
        <f t="shared" si="7"/>
        <v>0</v>
      </c>
      <c r="P211" s="90">
        <f>COUNTA(Tableau8[[#This Row],[Points]],Tableau8[[#This Row],[Clt2]],Tableau8[[#This Row],[Clt4]],Tableau8[[#This Row],[Clt6]])</f>
        <v>0</v>
      </c>
    </row>
    <row r="212" spans="1:16" x14ac:dyDescent="0.35">
      <c r="A212" s="91">
        <f t="shared" si="6"/>
        <v>149</v>
      </c>
      <c r="B212" s="37" t="s">
        <v>3898</v>
      </c>
      <c r="C212" s="37" t="s">
        <v>1612</v>
      </c>
      <c r="D212" s="37" t="s">
        <v>1133</v>
      </c>
      <c r="E212" s="37" t="s">
        <v>2948</v>
      </c>
      <c r="F212" s="37" t="s">
        <v>2957</v>
      </c>
      <c r="G212" s="92" t="str">
        <f>IF(ISBLANK(Tableau8[[#This Row],[Points]]),"",RANK(Tableau8[[#This Row],[Points]],H:H))</f>
        <v/>
      </c>
      <c r="H212" s="37"/>
      <c r="I212" s="42"/>
      <c r="J212" s="88">
        <f>IF(ISBLANK(I212),,VLOOKUP(I212,Classement_points[],2,FALSE)*Paramètres!$M$4)</f>
        <v>0</v>
      </c>
      <c r="K212" s="41"/>
      <c r="L212" s="88">
        <f>IF(ISBLANK(K212),,VLOOKUP(K212,Classement_points[],2,FALSE)*Paramètres!$M$5)</f>
        <v>0</v>
      </c>
      <c r="M212" s="42"/>
      <c r="N212" s="88">
        <f>IF(ISBLANK(M212),,VLOOKUP(M212,Classement_points[],2,FALSE)*Paramètres!$M$6)</f>
        <v>0</v>
      </c>
      <c r="O212" s="89">
        <f t="shared" si="7"/>
        <v>0</v>
      </c>
      <c r="P212" s="90">
        <f>COUNTA(Tableau8[[#This Row],[Points]],Tableau8[[#This Row],[Clt2]],Tableau8[[#This Row],[Clt4]],Tableau8[[#This Row],[Clt6]])</f>
        <v>0</v>
      </c>
    </row>
    <row r="213" spans="1:16" x14ac:dyDescent="0.35">
      <c r="A213" s="91">
        <f t="shared" si="6"/>
        <v>149</v>
      </c>
      <c r="B213" s="37" t="s">
        <v>4840</v>
      </c>
      <c r="C213" s="37" t="s">
        <v>80</v>
      </c>
      <c r="D213" s="37" t="s">
        <v>4841</v>
      </c>
      <c r="E213" s="37" t="s">
        <v>4223</v>
      </c>
      <c r="F213" s="52" t="s">
        <v>2956</v>
      </c>
      <c r="G213" s="92" t="str">
        <f>IF(ISBLANK(Tableau8[[#This Row],[Points]]),"",RANK(Tableau8[[#This Row],[Points]],H:H))</f>
        <v/>
      </c>
      <c r="H213" s="37"/>
      <c r="I213" s="42"/>
      <c r="J213" s="88">
        <f>IF(ISBLANK(I213),,VLOOKUP(I213,Classement_points[],2,FALSE)*Paramètres!$M$4)</f>
        <v>0</v>
      </c>
      <c r="K213" s="41"/>
      <c r="L213" s="88">
        <f>IF(ISBLANK(K213),,VLOOKUP(K213,Classement_points[],2,FALSE)*Paramètres!$M$5)</f>
        <v>0</v>
      </c>
      <c r="M213" s="42"/>
      <c r="N213" s="88">
        <f>IF(ISBLANK(M213),,VLOOKUP(M213,Classement_points[],2,FALSE)*Paramètres!$M$6)</f>
        <v>0</v>
      </c>
      <c r="O213" s="89">
        <f t="shared" si="7"/>
        <v>0</v>
      </c>
      <c r="P213" s="90">
        <f>COUNTA(Tableau8[[#This Row],[Points]],Tableau8[[#This Row],[Clt2]],Tableau8[[#This Row],[Clt4]],Tableau8[[#This Row],[Clt6]])</f>
        <v>0</v>
      </c>
    </row>
    <row r="214" spans="1:16" x14ac:dyDescent="0.35">
      <c r="A214" s="91">
        <f t="shared" si="6"/>
        <v>149</v>
      </c>
      <c r="B214" s="37" t="s">
        <v>3901</v>
      </c>
      <c r="C214" s="37" t="s">
        <v>843</v>
      </c>
      <c r="D214" s="37" t="s">
        <v>3902</v>
      </c>
      <c r="E214" s="37" t="s">
        <v>2929</v>
      </c>
      <c r="F214" s="37" t="s">
        <v>2957</v>
      </c>
      <c r="G214" s="92" t="str">
        <f>IF(ISBLANK(Tableau8[[#This Row],[Points]]),"",RANK(Tableau8[[#This Row],[Points]],H:H))</f>
        <v/>
      </c>
      <c r="H214" s="37"/>
      <c r="I214" s="42"/>
      <c r="J214" s="88">
        <f>IF(ISBLANK(I214),,VLOOKUP(I214,Classement_points[],2,FALSE)*Paramètres!$M$4)</f>
        <v>0</v>
      </c>
      <c r="K214" s="41"/>
      <c r="L214" s="88">
        <f>IF(ISBLANK(K214),,VLOOKUP(K214,Classement_points[],2,FALSE)*Paramètres!$M$5)</f>
        <v>0</v>
      </c>
      <c r="M214" s="42"/>
      <c r="N214" s="88">
        <f>IF(ISBLANK(M214),,VLOOKUP(M214,Classement_points[],2,FALSE)*Paramètres!$M$6)</f>
        <v>0</v>
      </c>
      <c r="O214" s="89">
        <f t="shared" si="7"/>
        <v>0</v>
      </c>
      <c r="P214" s="90">
        <f>COUNTA(Tableau8[[#This Row],[Points]],Tableau8[[#This Row],[Clt2]],Tableau8[[#This Row],[Clt4]],Tableau8[[#This Row],[Clt6]])</f>
        <v>0</v>
      </c>
    </row>
    <row r="215" spans="1:16" x14ac:dyDescent="0.35">
      <c r="A215" s="91">
        <f t="shared" si="6"/>
        <v>149</v>
      </c>
      <c r="B215" s="37" t="s">
        <v>4842</v>
      </c>
      <c r="C215" s="37" t="s">
        <v>4843</v>
      </c>
      <c r="D215" s="37" t="s">
        <v>4844</v>
      </c>
      <c r="E215" s="37" t="s">
        <v>4223</v>
      </c>
      <c r="F215" s="52" t="s">
        <v>2956</v>
      </c>
      <c r="G215" s="92" t="str">
        <f>IF(ISBLANK(Tableau8[[#This Row],[Points]]),"",RANK(Tableau8[[#This Row],[Points]],H:H))</f>
        <v/>
      </c>
      <c r="H215" s="37"/>
      <c r="I215" s="42"/>
      <c r="J215" s="88">
        <f>IF(ISBLANK(I215),,VLOOKUP(I215,Classement_points[],2,FALSE)*Paramètres!$M$4)</f>
        <v>0</v>
      </c>
      <c r="K215" s="41"/>
      <c r="L215" s="88">
        <f>IF(ISBLANK(K215),,VLOOKUP(K215,Classement_points[],2,FALSE)*Paramètres!$M$5)</f>
        <v>0</v>
      </c>
      <c r="M215" s="42"/>
      <c r="N215" s="88">
        <f>IF(ISBLANK(M215),,VLOOKUP(M215,Classement_points[],2,FALSE)*Paramètres!$M$6)</f>
        <v>0</v>
      </c>
      <c r="O215" s="89">
        <f t="shared" si="7"/>
        <v>0</v>
      </c>
      <c r="P215" s="90">
        <f>COUNTA(Tableau8[[#This Row],[Points]],Tableau8[[#This Row],[Clt2]],Tableau8[[#This Row],[Clt4]],Tableau8[[#This Row],[Clt6]])</f>
        <v>0</v>
      </c>
    </row>
    <row r="216" spans="1:16" x14ac:dyDescent="0.35">
      <c r="A216" s="91">
        <f t="shared" si="6"/>
        <v>149</v>
      </c>
      <c r="B216" s="37" t="s">
        <v>2613</v>
      </c>
      <c r="C216" s="37" t="s">
        <v>553</v>
      </c>
      <c r="D216" s="37" t="s">
        <v>2614</v>
      </c>
      <c r="E216" s="52" t="s">
        <v>677</v>
      </c>
      <c r="F216" s="52" t="s">
        <v>648</v>
      </c>
      <c r="G216" s="92" t="str">
        <f>IF(ISBLANK(Tableau8[[#This Row],[Points]]),"",RANK(Tableau8[[#This Row],[Points]],H:H))</f>
        <v/>
      </c>
      <c r="H216" s="37"/>
      <c r="I216" s="42"/>
      <c r="J216" s="88">
        <f>IF(ISBLANK(I216),,VLOOKUP(I216,Classement_points[],2,FALSE)*Paramètres!$M$4)</f>
        <v>0</v>
      </c>
      <c r="K216" s="41"/>
      <c r="L216" s="88">
        <f>IF(ISBLANK(K216),,VLOOKUP(K216,Classement_points[],2,FALSE)*Paramètres!$M$5)</f>
        <v>0</v>
      </c>
      <c r="M216" s="42"/>
      <c r="N216" s="88">
        <f>IF(ISBLANK(M216),,VLOOKUP(M216,Classement_points[],2,FALSE)*Paramètres!$M$6)</f>
        <v>0</v>
      </c>
      <c r="O216" s="89">
        <f t="shared" si="7"/>
        <v>0</v>
      </c>
      <c r="P216" s="90">
        <f>COUNTA(Tableau8[[#This Row],[Points]],Tableau8[[#This Row],[Clt2]],Tableau8[[#This Row],[Clt4]],Tableau8[[#This Row],[Clt6]])</f>
        <v>0</v>
      </c>
    </row>
    <row r="217" spans="1:16" x14ac:dyDescent="0.35">
      <c r="A217" s="91">
        <f t="shared" si="6"/>
        <v>149</v>
      </c>
      <c r="B217" s="37" t="s">
        <v>2615</v>
      </c>
      <c r="C217" s="37" t="s">
        <v>255</v>
      </c>
      <c r="D217" s="37" t="s">
        <v>293</v>
      </c>
      <c r="E217" s="52" t="s">
        <v>649</v>
      </c>
      <c r="F217" s="52" t="s">
        <v>648</v>
      </c>
      <c r="G217" s="92" t="str">
        <f>IF(ISBLANK(Tableau8[[#This Row],[Points]]),"",RANK(Tableau8[[#This Row],[Points]],H:H))</f>
        <v/>
      </c>
      <c r="H217" s="37"/>
      <c r="I217" s="42"/>
      <c r="J217" s="88">
        <f>IF(ISBLANK(I217),,VLOOKUP(I217,Classement_points[],2,FALSE)*Paramètres!$M$4)</f>
        <v>0</v>
      </c>
      <c r="K217" s="41"/>
      <c r="L217" s="88">
        <f>IF(ISBLANK(K217),,VLOOKUP(K217,Classement_points[],2,FALSE)*Paramètres!$M$5)</f>
        <v>0</v>
      </c>
      <c r="M217" s="42"/>
      <c r="N217" s="88">
        <f>IF(ISBLANK(M217),,VLOOKUP(M217,Classement_points[],2,FALSE)*Paramètres!$M$6)</f>
        <v>0</v>
      </c>
      <c r="O217" s="89">
        <f t="shared" si="7"/>
        <v>0</v>
      </c>
      <c r="P217" s="90">
        <f>COUNTA(Tableau8[[#This Row],[Points]],Tableau8[[#This Row],[Clt2]],Tableau8[[#This Row],[Clt4]],Tableau8[[#This Row],[Clt6]])</f>
        <v>0</v>
      </c>
    </row>
    <row r="218" spans="1:16" x14ac:dyDescent="0.35">
      <c r="A218" s="91">
        <f t="shared" si="6"/>
        <v>149</v>
      </c>
      <c r="B218" s="37" t="s">
        <v>3824</v>
      </c>
      <c r="C218" s="37" t="s">
        <v>96</v>
      </c>
      <c r="D218" s="37" t="s">
        <v>3825</v>
      </c>
      <c r="E218" s="37" t="s">
        <v>2912</v>
      </c>
      <c r="F218" s="37" t="s">
        <v>2957</v>
      </c>
      <c r="G218" s="92" t="str">
        <f>IF(ISBLANK(Tableau8[[#This Row],[Points]]),"",RANK(Tableau8[[#This Row],[Points]],H:H))</f>
        <v/>
      </c>
      <c r="H218" s="37"/>
      <c r="I218" s="42"/>
      <c r="J218" s="88">
        <f>IF(ISBLANK(I218),,VLOOKUP(I218,Classement_points[],2,FALSE)*Paramètres!$M$4)</f>
        <v>0</v>
      </c>
      <c r="K218" s="41"/>
      <c r="L218" s="88">
        <f>IF(ISBLANK(K218),,VLOOKUP(K218,Classement_points[],2,FALSE)*Paramètres!$M$5)</f>
        <v>0</v>
      </c>
      <c r="M218" s="42"/>
      <c r="N218" s="88">
        <f>IF(ISBLANK(M218),,VLOOKUP(M218,Classement_points[],2,FALSE)*Paramètres!$M$6)</f>
        <v>0</v>
      </c>
      <c r="O218" s="89">
        <f t="shared" si="7"/>
        <v>0</v>
      </c>
      <c r="P218" s="90">
        <f>COUNTA(Tableau8[[#This Row],[Points]],Tableau8[[#This Row],[Clt2]],Tableau8[[#This Row],[Clt4]],Tableau8[[#This Row],[Clt6]])</f>
        <v>0</v>
      </c>
    </row>
    <row r="219" spans="1:16" x14ac:dyDescent="0.35">
      <c r="A219" s="91">
        <f t="shared" si="6"/>
        <v>149</v>
      </c>
      <c r="B219" s="37" t="s">
        <v>2616</v>
      </c>
      <c r="C219" s="37" t="s">
        <v>88</v>
      </c>
      <c r="D219" s="37" t="s">
        <v>1173</v>
      </c>
      <c r="E219" s="52" t="s">
        <v>710</v>
      </c>
      <c r="F219" s="52" t="s">
        <v>648</v>
      </c>
      <c r="G219" s="92" t="str">
        <f>IF(ISBLANK(Tableau8[[#This Row],[Points]]),"",RANK(Tableau8[[#This Row],[Points]],H:H))</f>
        <v/>
      </c>
      <c r="H219" s="37"/>
      <c r="I219" s="42"/>
      <c r="J219" s="88">
        <f>IF(ISBLANK(I219),,VLOOKUP(I219,Classement_points[],2,FALSE)*Paramètres!$M$4)</f>
        <v>0</v>
      </c>
      <c r="K219" s="41"/>
      <c r="L219" s="88">
        <f>IF(ISBLANK(K219),,VLOOKUP(K219,Classement_points[],2,FALSE)*Paramètres!$M$5)</f>
        <v>0</v>
      </c>
      <c r="M219" s="42"/>
      <c r="N219" s="88">
        <f>IF(ISBLANK(M219),,VLOOKUP(M219,Classement_points[],2,FALSE)*Paramètres!$M$6)</f>
        <v>0</v>
      </c>
      <c r="O219" s="89">
        <f t="shared" si="7"/>
        <v>0</v>
      </c>
      <c r="P219" s="90">
        <f>COUNTA(Tableau8[[#This Row],[Points]],Tableau8[[#This Row],[Clt2]],Tableau8[[#This Row],[Clt4]],Tableau8[[#This Row],[Clt6]])</f>
        <v>0</v>
      </c>
    </row>
    <row r="220" spans="1:16" x14ac:dyDescent="0.35">
      <c r="A220" s="91">
        <f t="shared" si="6"/>
        <v>149</v>
      </c>
      <c r="B220" s="37" t="s">
        <v>3885</v>
      </c>
      <c r="C220" s="37" t="s">
        <v>54</v>
      </c>
      <c r="D220" s="37" t="s">
        <v>3886</v>
      </c>
      <c r="E220" s="37" t="s">
        <v>2913</v>
      </c>
      <c r="F220" s="37" t="s">
        <v>2957</v>
      </c>
      <c r="G220" s="92" t="str">
        <f>IF(ISBLANK(Tableau8[[#This Row],[Points]]),"",RANK(Tableau8[[#This Row],[Points]],H:H))</f>
        <v/>
      </c>
      <c r="H220" s="37"/>
      <c r="I220" s="42"/>
      <c r="J220" s="88">
        <f>IF(ISBLANK(I220),,VLOOKUP(I220,Classement_points[],2,FALSE)*Paramètres!$M$4)</f>
        <v>0</v>
      </c>
      <c r="K220" s="41"/>
      <c r="L220" s="88">
        <f>IF(ISBLANK(K220),,VLOOKUP(K220,Classement_points[],2,FALSE)*Paramètres!$M$5)</f>
        <v>0</v>
      </c>
      <c r="M220" s="42"/>
      <c r="N220" s="88">
        <f>IF(ISBLANK(M220),,VLOOKUP(M220,Classement_points[],2,FALSE)*Paramètres!$M$6)</f>
        <v>0</v>
      </c>
      <c r="O220" s="89">
        <f t="shared" si="7"/>
        <v>0</v>
      </c>
      <c r="P220" s="90">
        <f>COUNTA(Tableau8[[#This Row],[Points]],Tableau8[[#This Row],[Clt2]],Tableau8[[#This Row],[Clt4]],Tableau8[[#This Row],[Clt6]])</f>
        <v>0</v>
      </c>
    </row>
    <row r="221" spans="1:16" x14ac:dyDescent="0.35">
      <c r="A221" s="91">
        <f t="shared" si="6"/>
        <v>149</v>
      </c>
      <c r="B221" s="37" t="s">
        <v>2617</v>
      </c>
      <c r="C221" s="37" t="s">
        <v>843</v>
      </c>
      <c r="D221" s="37" t="s">
        <v>2366</v>
      </c>
      <c r="E221" s="52" t="s">
        <v>680</v>
      </c>
      <c r="F221" s="52" t="s">
        <v>648</v>
      </c>
      <c r="G221" s="92" t="str">
        <f>IF(ISBLANK(Tableau8[[#This Row],[Points]]),"",RANK(Tableau8[[#This Row],[Points]],H:H))</f>
        <v/>
      </c>
      <c r="H221" s="37"/>
      <c r="I221" s="42"/>
      <c r="J221" s="88">
        <f>IF(ISBLANK(I221),,VLOOKUP(I221,Classement_points[],2,FALSE)*Paramètres!$M$4)</f>
        <v>0</v>
      </c>
      <c r="K221" s="41"/>
      <c r="L221" s="88">
        <f>IF(ISBLANK(K221),,VLOOKUP(K221,Classement_points[],2,FALSE)*Paramètres!$M$5)</f>
        <v>0</v>
      </c>
      <c r="M221" s="42"/>
      <c r="N221" s="88">
        <f>IF(ISBLANK(M221),,VLOOKUP(M221,Classement_points[],2,FALSE)*Paramètres!$M$6)</f>
        <v>0</v>
      </c>
      <c r="O221" s="89">
        <f t="shared" si="7"/>
        <v>0</v>
      </c>
      <c r="P221" s="90">
        <f>COUNTA(Tableau8[[#This Row],[Points]],Tableau8[[#This Row],[Clt2]],Tableau8[[#This Row],[Clt4]],Tableau8[[#This Row],[Clt6]])</f>
        <v>0</v>
      </c>
    </row>
    <row r="222" spans="1:16" x14ac:dyDescent="0.35">
      <c r="A222" s="91">
        <f t="shared" si="6"/>
        <v>149</v>
      </c>
      <c r="B222" s="37" t="s">
        <v>4847</v>
      </c>
      <c r="C222" s="37" t="s">
        <v>4848</v>
      </c>
      <c r="D222" s="37" t="s">
        <v>4849</v>
      </c>
      <c r="E222" s="37" t="s">
        <v>4007</v>
      </c>
      <c r="F222" s="52" t="s">
        <v>2956</v>
      </c>
      <c r="G222" s="92" t="str">
        <f>IF(ISBLANK(Tableau8[[#This Row],[Points]]),"",RANK(Tableau8[[#This Row],[Points]],H:H))</f>
        <v/>
      </c>
      <c r="H222" s="37"/>
      <c r="I222" s="42"/>
      <c r="J222" s="88">
        <f>IF(ISBLANK(I222),,VLOOKUP(I222,Classement_points[],2,FALSE)*Paramètres!$M$4)</f>
        <v>0</v>
      </c>
      <c r="K222" s="41"/>
      <c r="L222" s="88">
        <f>IF(ISBLANK(K222),,VLOOKUP(K222,Classement_points[],2,FALSE)*Paramètres!$M$5)</f>
        <v>0</v>
      </c>
      <c r="M222" s="42"/>
      <c r="N222" s="88">
        <f>IF(ISBLANK(M222),,VLOOKUP(M222,Classement_points[],2,FALSE)*Paramètres!$M$6)</f>
        <v>0</v>
      </c>
      <c r="O222" s="89">
        <f t="shared" si="7"/>
        <v>0</v>
      </c>
      <c r="P222" s="90">
        <f>COUNTA(Tableau8[[#This Row],[Points]],Tableau8[[#This Row],[Clt2]],Tableau8[[#This Row],[Clt4]],Tableau8[[#This Row],[Clt6]])</f>
        <v>0</v>
      </c>
    </row>
    <row r="223" spans="1:16" x14ac:dyDescent="0.35">
      <c r="A223" s="91">
        <f t="shared" si="6"/>
        <v>149</v>
      </c>
      <c r="B223" s="37" t="s">
        <v>4850</v>
      </c>
      <c r="C223" s="37" t="s">
        <v>493</v>
      </c>
      <c r="D223" s="37" t="s">
        <v>4851</v>
      </c>
      <c r="E223" s="37" t="s">
        <v>3998</v>
      </c>
      <c r="F223" s="52" t="s">
        <v>2956</v>
      </c>
      <c r="G223" s="92" t="str">
        <f>IF(ISBLANK(Tableau8[[#This Row],[Points]]),"",RANK(Tableau8[[#This Row],[Points]],H:H))</f>
        <v/>
      </c>
      <c r="H223" s="37"/>
      <c r="I223" s="42"/>
      <c r="J223" s="88">
        <f>IF(ISBLANK(I223),,VLOOKUP(I223,Classement_points[],2,FALSE)*Paramètres!$M$4)</f>
        <v>0</v>
      </c>
      <c r="K223" s="41"/>
      <c r="L223" s="88">
        <f>IF(ISBLANK(K223),,VLOOKUP(K223,Classement_points[],2,FALSE)*Paramètres!$M$5)</f>
        <v>0</v>
      </c>
      <c r="M223" s="42"/>
      <c r="N223" s="88">
        <f>IF(ISBLANK(M223),,VLOOKUP(M223,Classement_points[],2,FALSE)*Paramètres!$M$6)</f>
        <v>0</v>
      </c>
      <c r="O223" s="89">
        <f t="shared" si="7"/>
        <v>0</v>
      </c>
      <c r="P223" s="90">
        <f>COUNTA(Tableau8[[#This Row],[Points]],Tableau8[[#This Row],[Clt2]],Tableau8[[#This Row],[Clt4]],Tableau8[[#This Row],[Clt6]])</f>
        <v>0</v>
      </c>
    </row>
    <row r="224" spans="1:16" x14ac:dyDescent="0.35">
      <c r="A224" s="91">
        <f t="shared" si="6"/>
        <v>149</v>
      </c>
      <c r="B224" s="37" t="s">
        <v>2624</v>
      </c>
      <c r="C224" s="37" t="s">
        <v>1453</v>
      </c>
      <c r="D224" s="37" t="s">
        <v>2625</v>
      </c>
      <c r="E224" s="52" t="s">
        <v>652</v>
      </c>
      <c r="F224" s="52" t="s">
        <v>648</v>
      </c>
      <c r="G224" s="92" t="str">
        <f>IF(ISBLANK(Tableau8[[#This Row],[Points]]),"",RANK(Tableau8[[#This Row],[Points]],H:H))</f>
        <v/>
      </c>
      <c r="H224" s="37"/>
      <c r="I224" s="42"/>
      <c r="J224" s="88">
        <f>IF(ISBLANK(I224),,VLOOKUP(I224,Classement_points[],2,FALSE)*Paramètres!$M$4)</f>
        <v>0</v>
      </c>
      <c r="K224" s="41"/>
      <c r="L224" s="88">
        <f>IF(ISBLANK(K224),,VLOOKUP(K224,Classement_points[],2,FALSE)*Paramètres!$M$5)</f>
        <v>0</v>
      </c>
      <c r="M224" s="42"/>
      <c r="N224" s="88">
        <f>IF(ISBLANK(M224),,VLOOKUP(M224,Classement_points[],2,FALSE)*Paramètres!$M$6)</f>
        <v>0</v>
      </c>
      <c r="O224" s="89">
        <f t="shared" si="7"/>
        <v>0</v>
      </c>
      <c r="P224" s="90">
        <f>COUNTA(Tableau8[[#This Row],[Points]],Tableau8[[#This Row],[Clt2]],Tableau8[[#This Row],[Clt4]],Tableau8[[#This Row],[Clt6]])</f>
        <v>0</v>
      </c>
    </row>
    <row r="225" spans="1:16" x14ac:dyDescent="0.35">
      <c r="A225" s="91">
        <f t="shared" si="6"/>
        <v>149</v>
      </c>
      <c r="B225" s="37" t="s">
        <v>3859</v>
      </c>
      <c r="C225" s="37" t="s">
        <v>2608</v>
      </c>
      <c r="D225" s="37" t="s">
        <v>3860</v>
      </c>
      <c r="E225" s="37" t="s">
        <v>2920</v>
      </c>
      <c r="F225" s="37" t="s">
        <v>2957</v>
      </c>
      <c r="G225" s="92" t="str">
        <f>IF(ISBLANK(Tableau8[[#This Row],[Points]]),"",RANK(Tableau8[[#This Row],[Points]],H:H))</f>
        <v/>
      </c>
      <c r="H225" s="37"/>
      <c r="I225" s="42"/>
      <c r="J225" s="88">
        <f>IF(ISBLANK(I225),,VLOOKUP(I225,Classement_points[],2,FALSE)*Paramètres!$M$4)</f>
        <v>0</v>
      </c>
      <c r="K225" s="41"/>
      <c r="L225" s="88">
        <f>IF(ISBLANK(K225),,VLOOKUP(K225,Classement_points[],2,FALSE)*Paramètres!$M$5)</f>
        <v>0</v>
      </c>
      <c r="M225" s="42"/>
      <c r="N225" s="88">
        <f>IF(ISBLANK(M225),,VLOOKUP(M225,Classement_points[],2,FALSE)*Paramètres!$M$6)</f>
        <v>0</v>
      </c>
      <c r="O225" s="89">
        <f t="shared" si="7"/>
        <v>0</v>
      </c>
      <c r="P225" s="90">
        <f>COUNTA(Tableau8[[#This Row],[Points]],Tableau8[[#This Row],[Clt2]],Tableau8[[#This Row],[Clt4]],Tableau8[[#This Row],[Clt6]])</f>
        <v>0</v>
      </c>
    </row>
    <row r="226" spans="1:16" x14ac:dyDescent="0.35">
      <c r="A226" s="91">
        <f t="shared" si="6"/>
        <v>149</v>
      </c>
      <c r="B226" s="37" t="s">
        <v>4852</v>
      </c>
      <c r="C226" s="37" t="s">
        <v>80</v>
      </c>
      <c r="D226" s="37" t="s">
        <v>4853</v>
      </c>
      <c r="E226" s="37" t="s">
        <v>4063</v>
      </c>
      <c r="F226" s="52" t="s">
        <v>2956</v>
      </c>
      <c r="G226" s="92" t="str">
        <f>IF(ISBLANK(Tableau8[[#This Row],[Points]]),"",RANK(Tableau8[[#This Row],[Points]],H:H))</f>
        <v/>
      </c>
      <c r="H226" s="37"/>
      <c r="I226" s="42"/>
      <c r="J226" s="88">
        <f>IF(ISBLANK(I226),,VLOOKUP(I226,Classement_points[],2,FALSE)*Paramètres!$M$4)</f>
        <v>0</v>
      </c>
      <c r="K226" s="41"/>
      <c r="L226" s="88">
        <f>IF(ISBLANK(K226),,VLOOKUP(K226,Classement_points[],2,FALSE)*Paramètres!$M$5)</f>
        <v>0</v>
      </c>
      <c r="M226" s="42"/>
      <c r="N226" s="88">
        <f>IF(ISBLANK(M226),,VLOOKUP(M226,Classement_points[],2,FALSE)*Paramètres!$M$6)</f>
        <v>0</v>
      </c>
      <c r="O226" s="89">
        <f t="shared" si="7"/>
        <v>0</v>
      </c>
      <c r="P226" s="90">
        <f>COUNTA(Tableau8[[#This Row],[Points]],Tableau8[[#This Row],[Clt2]],Tableau8[[#This Row],[Clt4]],Tableau8[[#This Row],[Clt6]])</f>
        <v>0</v>
      </c>
    </row>
    <row r="227" spans="1:16" x14ac:dyDescent="0.35">
      <c r="A227" s="91">
        <f t="shared" si="6"/>
        <v>149</v>
      </c>
      <c r="B227" s="37" t="s">
        <v>3845</v>
      </c>
      <c r="C227" s="37" t="s">
        <v>634</v>
      </c>
      <c r="D227" s="37" t="s">
        <v>3561</v>
      </c>
      <c r="E227" s="37" t="s">
        <v>2917</v>
      </c>
      <c r="F227" s="37" t="s">
        <v>2957</v>
      </c>
      <c r="G227" s="92" t="str">
        <f>IF(ISBLANK(Tableau8[[#This Row],[Points]]),"",RANK(Tableau8[[#This Row],[Points]],H:H))</f>
        <v/>
      </c>
      <c r="H227" s="37"/>
      <c r="I227" s="42"/>
      <c r="J227" s="88">
        <f>IF(ISBLANK(I227),,VLOOKUP(I227,Classement_points[],2,FALSE)*Paramètres!$M$4)</f>
        <v>0</v>
      </c>
      <c r="K227" s="41"/>
      <c r="L227" s="88">
        <f>IF(ISBLANK(K227),,VLOOKUP(K227,Classement_points[],2,FALSE)*Paramètres!$M$5)</f>
        <v>0</v>
      </c>
      <c r="M227" s="42"/>
      <c r="N227" s="88">
        <f>IF(ISBLANK(M227),,VLOOKUP(M227,Classement_points[],2,FALSE)*Paramètres!$M$6)</f>
        <v>0</v>
      </c>
      <c r="O227" s="89">
        <f t="shared" si="7"/>
        <v>0</v>
      </c>
      <c r="P227" s="90">
        <f>COUNTA(Tableau8[[#This Row],[Points]],Tableau8[[#This Row],[Clt2]],Tableau8[[#This Row],[Clt4]],Tableau8[[#This Row],[Clt6]])</f>
        <v>0</v>
      </c>
    </row>
    <row r="228" spans="1:16" x14ac:dyDescent="0.35">
      <c r="A228" s="91">
        <f t="shared" si="6"/>
        <v>149</v>
      </c>
      <c r="B228" s="37" t="s">
        <v>2627</v>
      </c>
      <c r="C228" s="37" t="s">
        <v>2628</v>
      </c>
      <c r="D228" s="37" t="s">
        <v>2629</v>
      </c>
      <c r="E228" s="52" t="s">
        <v>660</v>
      </c>
      <c r="F228" s="52" t="s">
        <v>648</v>
      </c>
      <c r="G228" s="92" t="str">
        <f>IF(ISBLANK(Tableau8[[#This Row],[Points]]),"",RANK(Tableau8[[#This Row],[Points]],H:H))</f>
        <v/>
      </c>
      <c r="H228" s="37"/>
      <c r="I228" s="42"/>
      <c r="J228" s="88">
        <f>IF(ISBLANK(I228),,VLOOKUP(I228,Classement_points[],2,FALSE)*Paramètres!$M$4)</f>
        <v>0</v>
      </c>
      <c r="K228" s="41"/>
      <c r="L228" s="88">
        <f>IF(ISBLANK(K228),,VLOOKUP(K228,Classement_points[],2,FALSE)*Paramètres!$M$5)</f>
        <v>0</v>
      </c>
      <c r="M228" s="42"/>
      <c r="N228" s="88">
        <f>IF(ISBLANK(M228),,VLOOKUP(M228,Classement_points[],2,FALSE)*Paramètres!$M$6)</f>
        <v>0</v>
      </c>
      <c r="O228" s="89">
        <f t="shared" si="7"/>
        <v>0</v>
      </c>
      <c r="P228" s="90">
        <f>COUNTA(Tableau8[[#This Row],[Points]],Tableau8[[#This Row],[Clt2]],Tableau8[[#This Row],[Clt4]],Tableau8[[#This Row],[Clt6]])</f>
        <v>0</v>
      </c>
    </row>
    <row r="229" spans="1:16" x14ac:dyDescent="0.35">
      <c r="A229" s="91">
        <f t="shared" si="6"/>
        <v>149</v>
      </c>
      <c r="B229" s="37" t="s">
        <v>4854</v>
      </c>
      <c r="C229" s="37" t="s">
        <v>141</v>
      </c>
      <c r="D229" s="37" t="s">
        <v>4855</v>
      </c>
      <c r="E229" s="37" t="s">
        <v>4103</v>
      </c>
      <c r="F229" s="52" t="s">
        <v>2956</v>
      </c>
      <c r="G229" s="92" t="str">
        <f>IF(ISBLANK(Tableau8[[#This Row],[Points]]),"",RANK(Tableau8[[#This Row],[Points]],H:H))</f>
        <v/>
      </c>
      <c r="H229" s="37"/>
      <c r="I229" s="42"/>
      <c r="J229" s="88">
        <f>IF(ISBLANK(I229),,VLOOKUP(I229,Classement_points[],2,FALSE)*Paramètres!$M$4)</f>
        <v>0</v>
      </c>
      <c r="K229" s="41"/>
      <c r="L229" s="88">
        <f>IF(ISBLANK(K229),,VLOOKUP(K229,Classement_points[],2,FALSE)*Paramètres!$M$5)</f>
        <v>0</v>
      </c>
      <c r="M229" s="42"/>
      <c r="N229" s="88">
        <f>IF(ISBLANK(M229),,VLOOKUP(M229,Classement_points[],2,FALSE)*Paramètres!$M$6)</f>
        <v>0</v>
      </c>
      <c r="O229" s="89">
        <f t="shared" si="7"/>
        <v>0</v>
      </c>
      <c r="P229" s="90">
        <f>COUNTA(Tableau8[[#This Row],[Points]],Tableau8[[#This Row],[Clt2]],Tableau8[[#This Row],[Clt4]],Tableau8[[#This Row],[Clt6]])</f>
        <v>0</v>
      </c>
    </row>
    <row r="230" spans="1:16" x14ac:dyDescent="0.35">
      <c r="A230" s="91">
        <f t="shared" si="6"/>
        <v>149</v>
      </c>
      <c r="B230" s="37" t="s">
        <v>2630</v>
      </c>
      <c r="C230" s="37" t="s">
        <v>448</v>
      </c>
      <c r="D230" s="37" t="s">
        <v>1974</v>
      </c>
      <c r="E230" s="52" t="s">
        <v>683</v>
      </c>
      <c r="F230" s="52" t="s">
        <v>648</v>
      </c>
      <c r="G230" s="92" t="str">
        <f>IF(ISBLANK(Tableau8[[#This Row],[Points]]),"",RANK(Tableau8[[#This Row],[Points]],H:H))</f>
        <v/>
      </c>
      <c r="H230" s="37"/>
      <c r="I230" s="42"/>
      <c r="J230" s="88">
        <f>IF(ISBLANK(I230),,VLOOKUP(I230,Classement_points[],2,FALSE)*Paramètres!$M$4)</f>
        <v>0</v>
      </c>
      <c r="K230" s="41"/>
      <c r="L230" s="88">
        <f>IF(ISBLANK(K230),,VLOOKUP(K230,Classement_points[],2,FALSE)*Paramètres!$M$5)</f>
        <v>0</v>
      </c>
      <c r="M230" s="42"/>
      <c r="N230" s="88">
        <f>IF(ISBLANK(M230),,VLOOKUP(M230,Classement_points[],2,FALSE)*Paramètres!$M$6)</f>
        <v>0</v>
      </c>
      <c r="O230" s="89">
        <f t="shared" si="7"/>
        <v>0</v>
      </c>
      <c r="P230" s="90">
        <f>COUNTA(Tableau8[[#This Row],[Points]],Tableau8[[#This Row],[Clt2]],Tableau8[[#This Row],[Clt4]],Tableau8[[#This Row],[Clt6]])</f>
        <v>0</v>
      </c>
    </row>
    <row r="231" spans="1:16" x14ac:dyDescent="0.35">
      <c r="A231" s="91">
        <f t="shared" si="6"/>
        <v>149</v>
      </c>
      <c r="B231" s="37" t="s">
        <v>2633</v>
      </c>
      <c r="C231" s="37" t="s">
        <v>610</v>
      </c>
      <c r="D231" s="37" t="s">
        <v>2634</v>
      </c>
      <c r="E231" s="52" t="s">
        <v>658</v>
      </c>
      <c r="F231" s="52" t="s">
        <v>648</v>
      </c>
      <c r="G231" s="92" t="str">
        <f>IF(ISBLANK(Tableau8[[#This Row],[Points]]),"",RANK(Tableau8[[#This Row],[Points]],H:H))</f>
        <v/>
      </c>
      <c r="H231" s="37"/>
      <c r="I231" s="42"/>
      <c r="J231" s="88">
        <f>IF(ISBLANK(I231),,VLOOKUP(I231,Classement_points[],2,FALSE)*Paramètres!$M$4)</f>
        <v>0</v>
      </c>
      <c r="K231" s="41"/>
      <c r="L231" s="88">
        <f>IF(ISBLANK(K231),,VLOOKUP(K231,Classement_points[],2,FALSE)*Paramètres!$M$5)</f>
        <v>0</v>
      </c>
      <c r="M231" s="42"/>
      <c r="N231" s="88">
        <f>IF(ISBLANK(M231),,VLOOKUP(M231,Classement_points[],2,FALSE)*Paramètres!$M$6)</f>
        <v>0</v>
      </c>
      <c r="O231" s="89">
        <f t="shared" si="7"/>
        <v>0</v>
      </c>
      <c r="P231" s="90">
        <f>COUNTA(Tableau8[[#This Row],[Points]],Tableau8[[#This Row],[Clt2]],Tableau8[[#This Row],[Clt4]],Tableau8[[#This Row],[Clt6]])</f>
        <v>0</v>
      </c>
    </row>
    <row r="232" spans="1:16" x14ac:dyDescent="0.35">
      <c r="A232" s="91">
        <f t="shared" si="6"/>
        <v>149</v>
      </c>
      <c r="B232" s="37" t="s">
        <v>3832</v>
      </c>
      <c r="C232" s="37" t="s">
        <v>211</v>
      </c>
      <c r="D232" s="37" t="s">
        <v>3833</v>
      </c>
      <c r="E232" s="37" t="s">
        <v>2937</v>
      </c>
      <c r="F232" s="37" t="s">
        <v>2957</v>
      </c>
      <c r="G232" s="92" t="str">
        <f>IF(ISBLANK(Tableau8[[#This Row],[Points]]),"",RANK(Tableau8[[#This Row],[Points]],H:H))</f>
        <v/>
      </c>
      <c r="H232" s="37"/>
      <c r="I232" s="42"/>
      <c r="J232" s="88">
        <f>IF(ISBLANK(I232),,VLOOKUP(I232,Classement_points[],2,FALSE)*Paramètres!$M$4)</f>
        <v>0</v>
      </c>
      <c r="K232" s="41"/>
      <c r="L232" s="88">
        <f>IF(ISBLANK(K232),,VLOOKUP(K232,Classement_points[],2,FALSE)*Paramètres!$M$5)</f>
        <v>0</v>
      </c>
      <c r="M232" s="42"/>
      <c r="N232" s="88">
        <f>IF(ISBLANK(M232),,VLOOKUP(M232,Classement_points[],2,FALSE)*Paramètres!$M$6)</f>
        <v>0</v>
      </c>
      <c r="O232" s="89">
        <f t="shared" si="7"/>
        <v>0</v>
      </c>
      <c r="P232" s="90">
        <f>COUNTA(Tableau8[[#This Row],[Points]],Tableau8[[#This Row],[Clt2]],Tableau8[[#This Row],[Clt4]],Tableau8[[#This Row],[Clt6]])</f>
        <v>0</v>
      </c>
    </row>
    <row r="233" spans="1:16" x14ac:dyDescent="0.35">
      <c r="A233" s="91">
        <f t="shared" si="6"/>
        <v>149</v>
      </c>
      <c r="B233" s="54" t="s">
        <v>1177</v>
      </c>
      <c r="C233" s="54" t="s">
        <v>105</v>
      </c>
      <c r="D233" s="54" t="s">
        <v>611</v>
      </c>
      <c r="E233" s="54" t="s">
        <v>314</v>
      </c>
      <c r="F233" s="54" t="s">
        <v>714</v>
      </c>
      <c r="G233" s="92" t="str">
        <f>IF(ISBLANK(Tableau8[[#This Row],[Points]]),"",RANK(Tableau8[[#This Row],[Points]],H:H))</f>
        <v/>
      </c>
      <c r="H233" s="37"/>
      <c r="I233" s="42"/>
      <c r="J233" s="88">
        <f>IF(ISBLANK(I233),,VLOOKUP(I233,Classement_points[],2,FALSE)*Paramètres!$M$4)</f>
        <v>0</v>
      </c>
      <c r="K233" s="41"/>
      <c r="L233" s="88">
        <f>IF(ISBLANK(K233),,VLOOKUP(K233,Classement_points[],2,FALSE)*Paramètres!$M$5)</f>
        <v>0</v>
      </c>
      <c r="M233" s="42"/>
      <c r="N233" s="88">
        <f>IF(ISBLANK(M233),,VLOOKUP(M233,Classement_points[],2,FALSE)*Paramètres!$M$6)</f>
        <v>0</v>
      </c>
      <c r="O233" s="89">
        <f t="shared" si="7"/>
        <v>0</v>
      </c>
      <c r="P233" s="90">
        <f>COUNTA(Tableau8[[#This Row],[Points]],Tableau8[[#This Row],[Clt2]],Tableau8[[#This Row],[Clt4]],Tableau8[[#This Row],[Clt6]])</f>
        <v>0</v>
      </c>
    </row>
    <row r="234" spans="1:16" x14ac:dyDescent="0.35">
      <c r="A234" s="91">
        <f t="shared" si="6"/>
        <v>149</v>
      </c>
      <c r="B234" s="37" t="s">
        <v>2635</v>
      </c>
      <c r="C234" s="37" t="s">
        <v>1702</v>
      </c>
      <c r="D234" s="37" t="s">
        <v>1977</v>
      </c>
      <c r="E234" s="52" t="s">
        <v>693</v>
      </c>
      <c r="F234" s="52" t="s">
        <v>648</v>
      </c>
      <c r="G234" s="92" t="str">
        <f>IF(ISBLANK(Tableau8[[#This Row],[Points]]),"",RANK(Tableau8[[#This Row],[Points]],H:H))</f>
        <v/>
      </c>
      <c r="H234" s="37"/>
      <c r="I234" s="42"/>
      <c r="J234" s="88">
        <f>IF(ISBLANK(I234),,VLOOKUP(I234,Classement_points[],2,FALSE)*Paramètres!$M$4)</f>
        <v>0</v>
      </c>
      <c r="K234" s="41"/>
      <c r="L234" s="88">
        <f>IF(ISBLANK(K234),,VLOOKUP(K234,Classement_points[],2,FALSE)*Paramètres!$M$5)</f>
        <v>0</v>
      </c>
      <c r="M234" s="42"/>
      <c r="N234" s="88">
        <f>IF(ISBLANK(M234),,VLOOKUP(M234,Classement_points[],2,FALSE)*Paramètres!$M$6)</f>
        <v>0</v>
      </c>
      <c r="O234" s="89">
        <f t="shared" si="7"/>
        <v>0</v>
      </c>
      <c r="P234" s="90">
        <f>COUNTA(Tableau8[[#This Row],[Points]],Tableau8[[#This Row],[Clt2]],Tableau8[[#This Row],[Clt4]],Tableau8[[#This Row],[Clt6]])</f>
        <v>0</v>
      </c>
    </row>
    <row r="235" spans="1:16" x14ac:dyDescent="0.35">
      <c r="A235" s="91">
        <f t="shared" si="6"/>
        <v>149</v>
      </c>
      <c r="B235" s="54" t="s">
        <v>632</v>
      </c>
      <c r="C235" s="54" t="s">
        <v>63</v>
      </c>
      <c r="D235" s="54" t="s">
        <v>111</v>
      </c>
      <c r="E235" s="54" t="s">
        <v>380</v>
      </c>
      <c r="F235" s="54" t="s">
        <v>714</v>
      </c>
      <c r="G235" s="92" t="str">
        <f>IF(ISBLANK(Tableau8[[#This Row],[Points]]),"",RANK(Tableau8[[#This Row],[Points]],H:H))</f>
        <v/>
      </c>
      <c r="H235" s="37"/>
      <c r="I235" s="42"/>
      <c r="J235" s="88">
        <f>IF(ISBLANK(I235),,VLOOKUP(I235,Classement_points[],2,FALSE)*Paramètres!$M$4)</f>
        <v>0</v>
      </c>
      <c r="K235" s="41"/>
      <c r="L235" s="88">
        <f>IF(ISBLANK(K235),,VLOOKUP(K235,Classement_points[],2,FALSE)*Paramètres!$M$5)</f>
        <v>0</v>
      </c>
      <c r="M235" s="42"/>
      <c r="N235" s="88">
        <f>IF(ISBLANK(M235),,VLOOKUP(M235,Classement_points[],2,FALSE)*Paramètres!$M$6)</f>
        <v>0</v>
      </c>
      <c r="O235" s="89">
        <f t="shared" si="7"/>
        <v>0</v>
      </c>
      <c r="P235" s="90">
        <f>COUNTA(Tableau8[[#This Row],[Points]],Tableau8[[#This Row],[Clt2]],Tableau8[[#This Row],[Clt4]],Tableau8[[#This Row],[Clt6]])</f>
        <v>0</v>
      </c>
    </row>
    <row r="236" spans="1:16" x14ac:dyDescent="0.35">
      <c r="A236" s="91">
        <f t="shared" si="6"/>
        <v>149</v>
      </c>
      <c r="B236" s="37" t="s">
        <v>4863</v>
      </c>
      <c r="C236" s="37" t="s">
        <v>69</v>
      </c>
      <c r="D236" s="37" t="s">
        <v>4864</v>
      </c>
      <c r="E236" s="37" t="s">
        <v>3976</v>
      </c>
      <c r="F236" s="52" t="s">
        <v>2956</v>
      </c>
      <c r="G236" s="92" t="str">
        <f>IF(ISBLANK(Tableau8[[#This Row],[Points]]),"",RANK(Tableau8[[#This Row],[Points]],H:H))</f>
        <v/>
      </c>
      <c r="H236" s="37"/>
      <c r="I236" s="42"/>
      <c r="J236" s="88">
        <f>IF(ISBLANK(I236),,VLOOKUP(I236,Classement_points[],2,FALSE)*Paramètres!$M$4)</f>
        <v>0</v>
      </c>
      <c r="K236" s="41"/>
      <c r="L236" s="88">
        <f>IF(ISBLANK(K236),,VLOOKUP(K236,Classement_points[],2,FALSE)*Paramètres!$M$5)</f>
        <v>0</v>
      </c>
      <c r="M236" s="42"/>
      <c r="N236" s="88">
        <f>IF(ISBLANK(M236),,VLOOKUP(M236,Classement_points[],2,FALSE)*Paramètres!$M$6)</f>
        <v>0</v>
      </c>
      <c r="O236" s="89">
        <f t="shared" si="7"/>
        <v>0</v>
      </c>
      <c r="P236" s="90">
        <f>COUNTA(Tableau8[[#This Row],[Points]],Tableau8[[#This Row],[Clt2]],Tableau8[[#This Row],[Clt4]],Tableau8[[#This Row],[Clt6]])</f>
        <v>0</v>
      </c>
    </row>
    <row r="237" spans="1:16" x14ac:dyDescent="0.35">
      <c r="A237" s="91">
        <f t="shared" si="6"/>
        <v>149</v>
      </c>
      <c r="B237" s="37" t="s">
        <v>4867</v>
      </c>
      <c r="C237" s="37" t="s">
        <v>4868</v>
      </c>
      <c r="D237" s="37" t="s">
        <v>4331</v>
      </c>
      <c r="E237" s="37" t="s">
        <v>3971</v>
      </c>
      <c r="F237" s="52" t="s">
        <v>2956</v>
      </c>
      <c r="G237" s="92" t="str">
        <f>IF(ISBLANK(Tableau8[[#This Row],[Points]]),"",RANK(Tableau8[[#This Row],[Points]],H:H))</f>
        <v/>
      </c>
      <c r="H237" s="37"/>
      <c r="I237" s="42"/>
      <c r="J237" s="88">
        <f>IF(ISBLANK(I237),,VLOOKUP(I237,Classement_points[],2,FALSE)*Paramètres!$M$4)</f>
        <v>0</v>
      </c>
      <c r="K237" s="41"/>
      <c r="L237" s="88">
        <f>IF(ISBLANK(K237),,VLOOKUP(K237,Classement_points[],2,FALSE)*Paramètres!$M$5)</f>
        <v>0</v>
      </c>
      <c r="M237" s="42"/>
      <c r="N237" s="88">
        <f>IF(ISBLANK(M237),,VLOOKUP(M237,Classement_points[],2,FALSE)*Paramètres!$M$6)</f>
        <v>0</v>
      </c>
      <c r="O237" s="89">
        <f t="shared" si="7"/>
        <v>0</v>
      </c>
      <c r="P237" s="90">
        <f>COUNTA(Tableau8[[#This Row],[Points]],Tableau8[[#This Row],[Clt2]],Tableau8[[#This Row],[Clt4]],Tableau8[[#This Row],[Clt6]])</f>
        <v>0</v>
      </c>
    </row>
    <row r="238" spans="1:16" x14ac:dyDescent="0.35">
      <c r="A238" s="91">
        <f t="shared" si="6"/>
        <v>149</v>
      </c>
      <c r="B238" s="54" t="s">
        <v>629</v>
      </c>
      <c r="C238" s="54" t="s">
        <v>630</v>
      </c>
      <c r="D238" s="54" t="s">
        <v>631</v>
      </c>
      <c r="E238" s="54" t="s">
        <v>17</v>
      </c>
      <c r="F238" s="54" t="s">
        <v>714</v>
      </c>
      <c r="G238" s="92" t="str">
        <f>IF(ISBLANK(Tableau8[[#This Row],[Points]]),"",RANK(Tableau8[[#This Row],[Points]],H:H))</f>
        <v/>
      </c>
      <c r="H238" s="37"/>
      <c r="I238" s="42">
        <v>0</v>
      </c>
      <c r="J238" s="88">
        <f>IF(ISBLANK(I238),,VLOOKUP(I238,Classement_points[],2,FALSE)*Paramètres!$M$4)</f>
        <v>0</v>
      </c>
      <c r="K238" s="41"/>
      <c r="L238" s="88">
        <f>IF(ISBLANK(K238),,VLOOKUP(K238,Classement_points[],2,FALSE)*Paramètres!$M$5)</f>
        <v>0</v>
      </c>
      <c r="M238" s="42"/>
      <c r="N238" s="88">
        <f>IF(ISBLANK(M238),,VLOOKUP(M238,Classement_points[],2,FALSE)*Paramètres!$M$6)</f>
        <v>0</v>
      </c>
      <c r="O238" s="89">
        <f t="shared" si="7"/>
        <v>0</v>
      </c>
      <c r="P238" s="90">
        <f>COUNTA(Tableau8[[#This Row],[Points]],Tableau8[[#This Row],[Clt2]],Tableau8[[#This Row],[Clt4]],Tableau8[[#This Row],[Clt6]])</f>
        <v>1</v>
      </c>
    </row>
    <row r="239" spans="1:16" x14ac:dyDescent="0.35">
      <c r="A239" s="91">
        <f t="shared" si="6"/>
        <v>149</v>
      </c>
      <c r="B239" s="37" t="s">
        <v>4872</v>
      </c>
      <c r="C239" s="37" t="s">
        <v>88</v>
      </c>
      <c r="D239" s="37" t="s">
        <v>4873</v>
      </c>
      <c r="E239" s="37" t="s">
        <v>3943</v>
      </c>
      <c r="F239" s="52" t="s">
        <v>2956</v>
      </c>
      <c r="G239" s="92" t="str">
        <f>IF(ISBLANK(Tableau8[[#This Row],[Points]]),"",RANK(Tableau8[[#This Row],[Points]],H:H))</f>
        <v/>
      </c>
      <c r="H239" s="37"/>
      <c r="I239" s="42"/>
      <c r="J239" s="88">
        <f>IF(ISBLANK(I239),,VLOOKUP(I239,Classement_points[],2,FALSE)*Paramètres!$M$4)</f>
        <v>0</v>
      </c>
      <c r="K239" s="41"/>
      <c r="L239" s="88">
        <f>IF(ISBLANK(K239),,VLOOKUP(K239,Classement_points[],2,FALSE)*Paramètres!$M$5)</f>
        <v>0</v>
      </c>
      <c r="M239" s="42"/>
      <c r="N239" s="88">
        <f>IF(ISBLANK(M239),,VLOOKUP(M239,Classement_points[],2,FALSE)*Paramètres!$M$6)</f>
        <v>0</v>
      </c>
      <c r="O239" s="89">
        <f t="shared" si="7"/>
        <v>0</v>
      </c>
      <c r="P239" s="90">
        <f>COUNTA(Tableau8[[#This Row],[Points]],Tableau8[[#This Row],[Clt2]],Tableau8[[#This Row],[Clt4]],Tableau8[[#This Row],[Clt6]])</f>
        <v>0</v>
      </c>
    </row>
    <row r="240" spans="1:16" x14ac:dyDescent="0.35">
      <c r="A240" s="91">
        <f t="shared" si="6"/>
        <v>149</v>
      </c>
      <c r="B240" s="37" t="s">
        <v>4874</v>
      </c>
      <c r="C240" s="37" t="s">
        <v>80</v>
      </c>
      <c r="D240" s="37" t="s">
        <v>4523</v>
      </c>
      <c r="E240" s="37" t="s">
        <v>4524</v>
      </c>
      <c r="F240" s="52" t="s">
        <v>2956</v>
      </c>
      <c r="G240" s="92" t="str">
        <f>IF(ISBLANK(Tableau8[[#This Row],[Points]]),"",RANK(Tableau8[[#This Row],[Points]],H:H))</f>
        <v/>
      </c>
      <c r="H240" s="37"/>
      <c r="I240" s="42"/>
      <c r="J240" s="88">
        <f>IF(ISBLANK(I240),,VLOOKUP(I240,Classement_points[],2,FALSE)*Paramètres!$M$4)</f>
        <v>0</v>
      </c>
      <c r="K240" s="41"/>
      <c r="L240" s="88">
        <f>IF(ISBLANK(K240),,VLOOKUP(K240,Classement_points[],2,FALSE)*Paramètres!$M$5)</f>
        <v>0</v>
      </c>
      <c r="M240" s="42"/>
      <c r="N240" s="88">
        <f>IF(ISBLANK(M240),,VLOOKUP(M240,Classement_points[],2,FALSE)*Paramètres!$M$6)</f>
        <v>0</v>
      </c>
      <c r="O240" s="89">
        <f t="shared" si="7"/>
        <v>0</v>
      </c>
      <c r="P240" s="90">
        <f>COUNTA(Tableau8[[#This Row],[Points]],Tableau8[[#This Row],[Clt2]],Tableau8[[#This Row],[Clt4]],Tableau8[[#This Row],[Clt6]])</f>
        <v>0</v>
      </c>
    </row>
    <row r="241" spans="1:16" x14ac:dyDescent="0.35">
      <c r="A241" s="91">
        <f t="shared" si="6"/>
        <v>149</v>
      </c>
      <c r="B241" s="37" t="s">
        <v>2644</v>
      </c>
      <c r="C241" s="37" t="s">
        <v>493</v>
      </c>
      <c r="D241" s="37" t="s">
        <v>2645</v>
      </c>
      <c r="E241" s="52" t="s">
        <v>666</v>
      </c>
      <c r="F241" s="52" t="s">
        <v>648</v>
      </c>
      <c r="G241" s="92" t="str">
        <f>IF(ISBLANK(Tableau8[[#This Row],[Points]]),"",RANK(Tableau8[[#This Row],[Points]],H:H))</f>
        <v/>
      </c>
      <c r="H241" s="37"/>
      <c r="I241" s="42"/>
      <c r="J241" s="88">
        <f>IF(ISBLANK(I241),,VLOOKUP(I241,Classement_points[],2,FALSE)*Paramètres!$M$4)</f>
        <v>0</v>
      </c>
      <c r="K241" s="41"/>
      <c r="L241" s="88">
        <f>IF(ISBLANK(K241),,VLOOKUP(K241,Classement_points[],2,FALSE)*Paramètres!$M$5)</f>
        <v>0</v>
      </c>
      <c r="M241" s="42"/>
      <c r="N241" s="88">
        <f>IF(ISBLANK(M241),,VLOOKUP(M241,Classement_points[],2,FALSE)*Paramètres!$M$6)</f>
        <v>0</v>
      </c>
      <c r="O241" s="89">
        <f t="shared" si="7"/>
        <v>0</v>
      </c>
      <c r="P241" s="90">
        <f>COUNTA(Tableau8[[#This Row],[Points]],Tableau8[[#This Row],[Clt2]],Tableau8[[#This Row],[Clt4]],Tableau8[[#This Row],[Clt6]])</f>
        <v>0</v>
      </c>
    </row>
    <row r="242" spans="1:16" x14ac:dyDescent="0.35">
      <c r="A242" s="91">
        <f t="shared" si="6"/>
        <v>149</v>
      </c>
      <c r="B242" s="37" t="s">
        <v>3850</v>
      </c>
      <c r="C242" s="37" t="s">
        <v>88</v>
      </c>
      <c r="D242" s="37" t="s">
        <v>3851</v>
      </c>
      <c r="E242" s="37" t="s">
        <v>2939</v>
      </c>
      <c r="F242" s="37" t="s">
        <v>2957</v>
      </c>
      <c r="G242" s="92" t="str">
        <f>IF(ISBLANK(Tableau8[[#This Row],[Points]]),"",RANK(Tableau8[[#This Row],[Points]],H:H))</f>
        <v/>
      </c>
      <c r="H242" s="37"/>
      <c r="I242" s="42"/>
      <c r="J242" s="88">
        <f>IF(ISBLANK(I242),,VLOOKUP(I242,Classement_points[],2,FALSE)*Paramètres!$M$4)</f>
        <v>0</v>
      </c>
      <c r="K242" s="41"/>
      <c r="L242" s="88">
        <f>IF(ISBLANK(K242),,VLOOKUP(K242,Classement_points[],2,FALSE)*Paramètres!$M$5)</f>
        <v>0</v>
      </c>
      <c r="M242" s="42"/>
      <c r="N242" s="88">
        <f>IF(ISBLANK(M242),,VLOOKUP(M242,Classement_points[],2,FALSE)*Paramètres!$M$6)</f>
        <v>0</v>
      </c>
      <c r="O242" s="89">
        <f t="shared" si="7"/>
        <v>0</v>
      </c>
      <c r="P242" s="90">
        <f>COUNTA(Tableau8[[#This Row],[Points]],Tableau8[[#This Row],[Clt2]],Tableau8[[#This Row],[Clt4]],Tableau8[[#This Row],[Clt6]])</f>
        <v>0</v>
      </c>
    </row>
    <row r="243" spans="1:16" x14ac:dyDescent="0.35">
      <c r="A243" s="91">
        <f t="shared" si="6"/>
        <v>149</v>
      </c>
      <c r="B243" s="54" t="s">
        <v>1167</v>
      </c>
      <c r="C243" s="54" t="s">
        <v>934</v>
      </c>
      <c r="D243" s="54" t="s">
        <v>1168</v>
      </c>
      <c r="E243" s="54" t="s">
        <v>40</v>
      </c>
      <c r="F243" s="54" t="s">
        <v>714</v>
      </c>
      <c r="G243" s="92" t="str">
        <f>IF(ISBLANK(Tableau8[[#This Row],[Points]]),"",RANK(Tableau8[[#This Row],[Points]],H:H))</f>
        <v/>
      </c>
      <c r="H243" s="37"/>
      <c r="I243" s="42"/>
      <c r="J243" s="88">
        <f>IF(ISBLANK(I243),,VLOOKUP(I243,Classement_points[],2,FALSE)*Paramètres!$M$4)</f>
        <v>0</v>
      </c>
      <c r="K243" s="41"/>
      <c r="L243" s="88">
        <f>IF(ISBLANK(K243),,VLOOKUP(K243,Classement_points[],2,FALSE)*Paramètres!$M$5)</f>
        <v>0</v>
      </c>
      <c r="M243" s="42"/>
      <c r="N243" s="88">
        <f>IF(ISBLANK(M243),,VLOOKUP(M243,Classement_points[],2,FALSE)*Paramètres!$M$6)</f>
        <v>0</v>
      </c>
      <c r="O243" s="89">
        <f t="shared" si="7"/>
        <v>0</v>
      </c>
      <c r="P243" s="90">
        <f>COUNTA(Tableau8[[#This Row],[Points]],Tableau8[[#This Row],[Clt2]],Tableau8[[#This Row],[Clt4]],Tableau8[[#This Row],[Clt6]])</f>
        <v>0</v>
      </c>
    </row>
    <row r="244" spans="1:16" x14ac:dyDescent="0.35">
      <c r="A244" s="91">
        <f t="shared" si="6"/>
        <v>149</v>
      </c>
      <c r="B244" s="37" t="s">
        <v>3875</v>
      </c>
      <c r="C244" s="37" t="s">
        <v>3876</v>
      </c>
      <c r="D244" s="37" t="s">
        <v>3877</v>
      </c>
      <c r="E244" s="37" t="s">
        <v>2949</v>
      </c>
      <c r="F244" s="37" t="s">
        <v>2957</v>
      </c>
      <c r="G244" s="92" t="str">
        <f>IF(ISBLANK(Tableau8[[#This Row],[Points]]),"",RANK(Tableau8[[#This Row],[Points]],H:H))</f>
        <v/>
      </c>
      <c r="H244" s="37"/>
      <c r="I244" s="42"/>
      <c r="J244" s="88">
        <f>IF(ISBLANK(I244),,VLOOKUP(I244,Classement_points[],2,FALSE)*Paramètres!$M$4)</f>
        <v>0</v>
      </c>
      <c r="K244" s="41"/>
      <c r="L244" s="88">
        <f>IF(ISBLANK(K244),,VLOOKUP(K244,Classement_points[],2,FALSE)*Paramètres!$M$5)</f>
        <v>0</v>
      </c>
      <c r="M244" s="42"/>
      <c r="N244" s="88">
        <f>IF(ISBLANK(M244),,VLOOKUP(M244,Classement_points[],2,FALSE)*Paramètres!$M$6)</f>
        <v>0</v>
      </c>
      <c r="O244" s="89">
        <f t="shared" si="7"/>
        <v>0</v>
      </c>
      <c r="P244" s="90">
        <f>COUNTA(Tableau8[[#This Row],[Points]],Tableau8[[#This Row],[Clt2]],Tableau8[[#This Row],[Clt4]],Tableau8[[#This Row],[Clt6]])</f>
        <v>0</v>
      </c>
    </row>
    <row r="245" spans="1:16" x14ac:dyDescent="0.35">
      <c r="A245" s="91">
        <f t="shared" si="6"/>
        <v>149</v>
      </c>
      <c r="B245" s="37" t="s">
        <v>3917</v>
      </c>
      <c r="C245" s="37" t="s">
        <v>78</v>
      </c>
      <c r="D245" s="37" t="s">
        <v>3918</v>
      </c>
      <c r="E245" s="37" t="s">
        <v>2948</v>
      </c>
      <c r="F245" s="37" t="s">
        <v>2957</v>
      </c>
      <c r="G245" s="92" t="str">
        <f>IF(ISBLANK(Tableau8[[#This Row],[Points]]),"",RANK(Tableau8[[#This Row],[Points]],H:H))</f>
        <v/>
      </c>
      <c r="H245" s="37"/>
      <c r="I245" s="42"/>
      <c r="J245" s="88">
        <f>IF(ISBLANK(I245),,VLOOKUP(I245,Classement_points[],2,FALSE)*Paramètres!$M$4)</f>
        <v>0</v>
      </c>
      <c r="K245" s="41"/>
      <c r="L245" s="88">
        <f>IF(ISBLANK(K245),,VLOOKUP(K245,Classement_points[],2,FALSE)*Paramètres!$M$5)</f>
        <v>0</v>
      </c>
      <c r="M245" s="42"/>
      <c r="N245" s="88">
        <f>IF(ISBLANK(M245),,VLOOKUP(M245,Classement_points[],2,FALSE)*Paramètres!$M$6)</f>
        <v>0</v>
      </c>
      <c r="O245" s="89">
        <f t="shared" si="7"/>
        <v>0</v>
      </c>
      <c r="P245" s="90">
        <f>COUNTA(Tableau8[[#This Row],[Points]],Tableau8[[#This Row],[Clt2]],Tableau8[[#This Row],[Clt4]],Tableau8[[#This Row],[Clt6]])</f>
        <v>0</v>
      </c>
    </row>
    <row r="246" spans="1:16" x14ac:dyDescent="0.35">
      <c r="A246" s="91">
        <f t="shared" si="6"/>
        <v>149</v>
      </c>
      <c r="B246" s="37" t="s">
        <v>3894</v>
      </c>
      <c r="C246" s="37" t="s">
        <v>62</v>
      </c>
      <c r="D246" s="37" t="s">
        <v>3895</v>
      </c>
      <c r="E246" s="37" t="s">
        <v>2927</v>
      </c>
      <c r="F246" s="37" t="s">
        <v>2957</v>
      </c>
      <c r="G246" s="92" t="str">
        <f>IF(ISBLANK(Tableau8[[#This Row],[Points]]),"",RANK(Tableau8[[#This Row],[Points]],H:H))</f>
        <v/>
      </c>
      <c r="H246" s="37"/>
      <c r="I246" s="42"/>
      <c r="J246" s="88">
        <f>IF(ISBLANK(I246),,VLOOKUP(I246,Classement_points[],2,FALSE)*Paramètres!$M$4)</f>
        <v>0</v>
      </c>
      <c r="K246" s="41"/>
      <c r="L246" s="88">
        <f>IF(ISBLANK(K246),,VLOOKUP(K246,Classement_points[],2,FALSE)*Paramètres!$M$5)</f>
        <v>0</v>
      </c>
      <c r="M246" s="42"/>
      <c r="N246" s="88">
        <f>IF(ISBLANK(M246),,VLOOKUP(M246,Classement_points[],2,FALSE)*Paramètres!$M$6)</f>
        <v>0</v>
      </c>
      <c r="O246" s="89">
        <f t="shared" si="7"/>
        <v>0</v>
      </c>
      <c r="P246" s="90">
        <f>COUNTA(Tableau8[[#This Row],[Points]],Tableau8[[#This Row],[Clt2]],Tableau8[[#This Row],[Clt4]],Tableau8[[#This Row],[Clt6]])</f>
        <v>0</v>
      </c>
    </row>
    <row r="247" spans="1:16" x14ac:dyDescent="0.35">
      <c r="A247" s="91">
        <f t="shared" si="6"/>
        <v>149</v>
      </c>
      <c r="B247" s="37" t="s">
        <v>3834</v>
      </c>
      <c r="C247" s="37" t="s">
        <v>3835</v>
      </c>
      <c r="D247" s="37" t="s">
        <v>3836</v>
      </c>
      <c r="E247" s="37" t="s">
        <v>2912</v>
      </c>
      <c r="F247" s="37" t="s">
        <v>2957</v>
      </c>
      <c r="G247" s="92" t="str">
        <f>IF(ISBLANK(Tableau8[[#This Row],[Points]]),"",RANK(Tableau8[[#This Row],[Points]],H:H))</f>
        <v/>
      </c>
      <c r="H247" s="37"/>
      <c r="I247" s="42"/>
      <c r="J247" s="88">
        <f>IF(ISBLANK(I247),,VLOOKUP(I247,Classement_points[],2,FALSE)*Paramètres!$M$4)</f>
        <v>0</v>
      </c>
      <c r="K247" s="41"/>
      <c r="L247" s="88">
        <f>IF(ISBLANK(K247),,VLOOKUP(K247,Classement_points[],2,FALSE)*Paramètres!$M$5)</f>
        <v>0</v>
      </c>
      <c r="M247" s="42"/>
      <c r="N247" s="88">
        <f>IF(ISBLANK(M247),,VLOOKUP(M247,Classement_points[],2,FALSE)*Paramètres!$M$6)</f>
        <v>0</v>
      </c>
      <c r="O247" s="89">
        <f t="shared" si="7"/>
        <v>0</v>
      </c>
      <c r="P247" s="90">
        <f>COUNTA(Tableau8[[#This Row],[Points]],Tableau8[[#This Row],[Clt2]],Tableau8[[#This Row],[Clt4]],Tableau8[[#This Row],[Clt6]])</f>
        <v>0</v>
      </c>
    </row>
    <row r="248" spans="1:16" x14ac:dyDescent="0.35">
      <c r="A248" s="91">
        <f t="shared" si="6"/>
        <v>149</v>
      </c>
      <c r="B248" s="37" t="s">
        <v>2654</v>
      </c>
      <c r="C248" s="37" t="s">
        <v>1420</v>
      </c>
      <c r="D248" s="37" t="s">
        <v>2655</v>
      </c>
      <c r="E248" s="52" t="s">
        <v>658</v>
      </c>
      <c r="F248" s="52" t="s">
        <v>648</v>
      </c>
      <c r="G248" s="92" t="str">
        <f>IF(ISBLANK(Tableau8[[#This Row],[Points]]),"",RANK(Tableau8[[#This Row],[Points]],H:H))</f>
        <v/>
      </c>
      <c r="H248" s="37"/>
      <c r="I248" s="42"/>
      <c r="J248" s="88">
        <f>IF(ISBLANK(I248),,VLOOKUP(I248,Classement_points[],2,FALSE)*Paramètres!$M$4)</f>
        <v>0</v>
      </c>
      <c r="K248" s="41"/>
      <c r="L248" s="88">
        <f>IF(ISBLANK(K248),,VLOOKUP(K248,Classement_points[],2,FALSE)*Paramètres!$M$5)</f>
        <v>0</v>
      </c>
      <c r="M248" s="42"/>
      <c r="N248" s="88">
        <f>IF(ISBLANK(M248),,VLOOKUP(M248,Classement_points[],2,FALSE)*Paramètres!$M$6)</f>
        <v>0</v>
      </c>
      <c r="O248" s="89">
        <f t="shared" si="7"/>
        <v>0</v>
      </c>
      <c r="P248" s="90">
        <f>COUNTA(Tableau8[[#This Row],[Points]],Tableau8[[#This Row],[Clt2]],Tableau8[[#This Row],[Clt4]],Tableau8[[#This Row],[Clt6]])</f>
        <v>0</v>
      </c>
    </row>
    <row r="249" spans="1:16" x14ac:dyDescent="0.35">
      <c r="A249" s="91">
        <f t="shared" si="6"/>
        <v>149</v>
      </c>
      <c r="B249" s="37" t="s">
        <v>4880</v>
      </c>
      <c r="C249" s="37" t="s">
        <v>4881</v>
      </c>
      <c r="D249" s="37" t="s">
        <v>4882</v>
      </c>
      <c r="E249" s="37" t="s">
        <v>3939</v>
      </c>
      <c r="F249" s="52" t="s">
        <v>2956</v>
      </c>
      <c r="G249" s="92" t="str">
        <f>IF(ISBLANK(Tableau8[[#This Row],[Points]]),"",RANK(Tableau8[[#This Row],[Points]],H:H))</f>
        <v/>
      </c>
      <c r="H249" s="37"/>
      <c r="I249" s="42"/>
      <c r="J249" s="88">
        <f>IF(ISBLANK(I249),,VLOOKUP(I249,Classement_points[],2,FALSE)*Paramètres!$M$4)</f>
        <v>0</v>
      </c>
      <c r="K249" s="41"/>
      <c r="L249" s="88">
        <f>IF(ISBLANK(K249),,VLOOKUP(K249,Classement_points[],2,FALSE)*Paramètres!$M$5)</f>
        <v>0</v>
      </c>
      <c r="M249" s="42"/>
      <c r="N249" s="88">
        <f>IF(ISBLANK(M249),,VLOOKUP(M249,Classement_points[],2,FALSE)*Paramètres!$M$6)</f>
        <v>0</v>
      </c>
      <c r="O249" s="89">
        <f t="shared" si="7"/>
        <v>0</v>
      </c>
      <c r="P249" s="90">
        <f>COUNTA(Tableau8[[#This Row],[Points]],Tableau8[[#This Row],[Clt2]],Tableau8[[#This Row],[Clt4]],Tableau8[[#This Row],[Clt6]])</f>
        <v>0</v>
      </c>
    </row>
    <row r="250" spans="1:16" x14ac:dyDescent="0.35">
      <c r="A250" s="91">
        <f t="shared" si="6"/>
        <v>149</v>
      </c>
      <c r="B250" s="37" t="s">
        <v>4883</v>
      </c>
      <c r="C250" s="37" t="s">
        <v>4884</v>
      </c>
      <c r="D250" s="37" t="s">
        <v>4885</v>
      </c>
      <c r="E250" s="37" t="s">
        <v>3956</v>
      </c>
      <c r="F250" s="52" t="s">
        <v>2956</v>
      </c>
      <c r="G250" s="92" t="str">
        <f>IF(ISBLANK(Tableau8[[#This Row],[Points]]),"",RANK(Tableau8[[#This Row],[Points]],H:H))</f>
        <v/>
      </c>
      <c r="H250" s="37"/>
      <c r="I250" s="42"/>
      <c r="J250" s="88">
        <f>IF(ISBLANK(I250),,VLOOKUP(I250,Classement_points[],2,FALSE)*Paramètres!$M$4)</f>
        <v>0</v>
      </c>
      <c r="K250" s="41"/>
      <c r="L250" s="88">
        <f>IF(ISBLANK(K250),,VLOOKUP(K250,Classement_points[],2,FALSE)*Paramètres!$M$5)</f>
        <v>0</v>
      </c>
      <c r="M250" s="42"/>
      <c r="N250" s="88">
        <f>IF(ISBLANK(M250),,VLOOKUP(M250,Classement_points[],2,FALSE)*Paramètres!$M$6)</f>
        <v>0</v>
      </c>
      <c r="O250" s="89">
        <f t="shared" si="7"/>
        <v>0</v>
      </c>
      <c r="P250" s="90">
        <f>COUNTA(Tableau8[[#This Row],[Points]],Tableau8[[#This Row],[Clt2]],Tableau8[[#This Row],[Clt4]],Tableau8[[#This Row],[Clt6]])</f>
        <v>0</v>
      </c>
    </row>
    <row r="251" spans="1:16" x14ac:dyDescent="0.35">
      <c r="A251" s="91">
        <f t="shared" si="6"/>
        <v>149</v>
      </c>
      <c r="B251" s="37" t="s">
        <v>4886</v>
      </c>
      <c r="C251" s="37" t="s">
        <v>255</v>
      </c>
      <c r="D251" s="37" t="s">
        <v>4887</v>
      </c>
      <c r="E251" s="37" t="s">
        <v>3943</v>
      </c>
      <c r="F251" s="52" t="s">
        <v>2956</v>
      </c>
      <c r="G251" s="92" t="str">
        <f>IF(ISBLANK(Tableau8[[#This Row],[Points]]),"",RANK(Tableau8[[#This Row],[Points]],H:H))</f>
        <v/>
      </c>
      <c r="H251" s="37"/>
      <c r="I251" s="42"/>
      <c r="J251" s="88">
        <f>IF(ISBLANK(I251),,VLOOKUP(I251,Classement_points[],2,FALSE)*Paramètres!$M$4)</f>
        <v>0</v>
      </c>
      <c r="K251" s="41"/>
      <c r="L251" s="88">
        <f>IF(ISBLANK(K251),,VLOOKUP(K251,Classement_points[],2,FALSE)*Paramètres!$M$5)</f>
        <v>0</v>
      </c>
      <c r="M251" s="42"/>
      <c r="N251" s="88">
        <f>IF(ISBLANK(M251),,VLOOKUP(M251,Classement_points[],2,FALSE)*Paramètres!$M$6)</f>
        <v>0</v>
      </c>
      <c r="O251" s="89">
        <f t="shared" si="7"/>
        <v>0</v>
      </c>
      <c r="P251" s="90">
        <f>COUNTA(Tableau8[[#This Row],[Points]],Tableau8[[#This Row],[Clt2]],Tableau8[[#This Row],[Clt4]],Tableau8[[#This Row],[Clt6]])</f>
        <v>0</v>
      </c>
    </row>
    <row r="252" spans="1:16" x14ac:dyDescent="0.35">
      <c r="A252" s="91">
        <f t="shared" si="6"/>
        <v>149</v>
      </c>
      <c r="B252" s="37" t="s">
        <v>4892</v>
      </c>
      <c r="C252" s="37" t="s">
        <v>488</v>
      </c>
      <c r="D252" s="37" t="s">
        <v>4893</v>
      </c>
      <c r="E252" s="37" t="s">
        <v>3971</v>
      </c>
      <c r="F252" s="52" t="s">
        <v>2956</v>
      </c>
      <c r="G252" s="92" t="str">
        <f>IF(ISBLANK(Tableau8[[#This Row],[Points]]),"",RANK(Tableau8[[#This Row],[Points]],H:H))</f>
        <v/>
      </c>
      <c r="H252" s="37"/>
      <c r="I252" s="42"/>
      <c r="J252" s="88">
        <f>IF(ISBLANK(I252),,VLOOKUP(I252,Classement_points[],2,FALSE)*Paramètres!$M$4)</f>
        <v>0</v>
      </c>
      <c r="K252" s="41"/>
      <c r="L252" s="88">
        <f>IF(ISBLANK(K252),,VLOOKUP(K252,Classement_points[],2,FALSE)*Paramètres!$M$5)</f>
        <v>0</v>
      </c>
      <c r="M252" s="42"/>
      <c r="N252" s="88">
        <f>IF(ISBLANK(M252),,VLOOKUP(M252,Classement_points[],2,FALSE)*Paramètres!$M$6)</f>
        <v>0</v>
      </c>
      <c r="O252" s="89">
        <f t="shared" si="7"/>
        <v>0</v>
      </c>
      <c r="P252" s="90">
        <f>COUNTA(Tableau8[[#This Row],[Points]],Tableau8[[#This Row],[Clt2]],Tableau8[[#This Row],[Clt4]],Tableau8[[#This Row],[Clt6]])</f>
        <v>0</v>
      </c>
    </row>
    <row r="253" spans="1:16" x14ac:dyDescent="0.35">
      <c r="A253" s="91">
        <f t="shared" si="6"/>
        <v>149</v>
      </c>
      <c r="B253" s="37" t="s">
        <v>4896</v>
      </c>
      <c r="C253" s="37" t="s">
        <v>2712</v>
      </c>
      <c r="D253" s="37" t="s">
        <v>2658</v>
      </c>
      <c r="E253" s="37" t="s">
        <v>4578</v>
      </c>
      <c r="F253" s="52" t="s">
        <v>2956</v>
      </c>
      <c r="G253" s="92" t="str">
        <f>IF(ISBLANK(Tableau8[[#This Row],[Points]]),"",RANK(Tableau8[[#This Row],[Points]],H:H))</f>
        <v/>
      </c>
      <c r="H253" s="37"/>
      <c r="I253" s="42"/>
      <c r="J253" s="88">
        <f>IF(ISBLANK(I253),,VLOOKUP(I253,Classement_points[],2,FALSE)*Paramètres!$M$4)</f>
        <v>0</v>
      </c>
      <c r="K253" s="41"/>
      <c r="L253" s="88">
        <f>IF(ISBLANK(K253),,VLOOKUP(K253,Classement_points[],2,FALSE)*Paramètres!$M$5)</f>
        <v>0</v>
      </c>
      <c r="M253" s="42"/>
      <c r="N253" s="88">
        <f>IF(ISBLANK(M253),,VLOOKUP(M253,Classement_points[],2,FALSE)*Paramètres!$M$6)</f>
        <v>0</v>
      </c>
      <c r="O253" s="89">
        <f t="shared" si="7"/>
        <v>0</v>
      </c>
      <c r="P253" s="90">
        <f>COUNTA(Tableau8[[#This Row],[Points]],Tableau8[[#This Row],[Clt2]],Tableau8[[#This Row],[Clt4]],Tableau8[[#This Row],[Clt6]])</f>
        <v>0</v>
      </c>
    </row>
    <row r="254" spans="1:16" x14ac:dyDescent="0.35">
      <c r="A254" s="91">
        <f t="shared" si="6"/>
        <v>149</v>
      </c>
      <c r="B254" s="37" t="s">
        <v>2656</v>
      </c>
      <c r="C254" s="37" t="s">
        <v>2657</v>
      </c>
      <c r="D254" s="37" t="s">
        <v>2658</v>
      </c>
      <c r="E254" s="52" t="s">
        <v>711</v>
      </c>
      <c r="F254" s="52" t="s">
        <v>648</v>
      </c>
      <c r="G254" s="92" t="str">
        <f>IF(ISBLANK(Tableau8[[#This Row],[Points]]),"",RANK(Tableau8[[#This Row],[Points]],H:H))</f>
        <v/>
      </c>
      <c r="H254" s="37"/>
      <c r="I254" s="42"/>
      <c r="J254" s="88">
        <f>IF(ISBLANK(I254),,VLOOKUP(I254,Classement_points[],2,FALSE)*Paramètres!$M$4)</f>
        <v>0</v>
      </c>
      <c r="K254" s="41"/>
      <c r="L254" s="88">
        <f>IF(ISBLANK(K254),,VLOOKUP(K254,Classement_points[],2,FALSE)*Paramètres!$M$5)</f>
        <v>0</v>
      </c>
      <c r="M254" s="42"/>
      <c r="N254" s="88">
        <f>IF(ISBLANK(M254),,VLOOKUP(M254,Classement_points[],2,FALSE)*Paramètres!$M$6)</f>
        <v>0</v>
      </c>
      <c r="O254" s="89">
        <f t="shared" si="7"/>
        <v>0</v>
      </c>
      <c r="P254" s="90">
        <f>COUNTA(Tableau8[[#This Row],[Points]],Tableau8[[#This Row],[Clt2]],Tableau8[[#This Row],[Clt4]],Tableau8[[#This Row],[Clt6]])</f>
        <v>0</v>
      </c>
    </row>
    <row r="255" spans="1:16" x14ac:dyDescent="0.35">
      <c r="A255" s="91">
        <f t="shared" si="6"/>
        <v>149</v>
      </c>
      <c r="B255" s="37" t="s">
        <v>4897</v>
      </c>
      <c r="C255" s="37" t="s">
        <v>1530</v>
      </c>
      <c r="D255" s="37" t="s">
        <v>4898</v>
      </c>
      <c r="E255" s="37" t="s">
        <v>4046</v>
      </c>
      <c r="F255" s="52" t="s">
        <v>2956</v>
      </c>
      <c r="G255" s="92" t="str">
        <f>IF(ISBLANK(Tableau8[[#This Row],[Points]]),"",RANK(Tableau8[[#This Row],[Points]],H:H))</f>
        <v/>
      </c>
      <c r="H255" s="37"/>
      <c r="I255" s="42"/>
      <c r="J255" s="88">
        <f>IF(ISBLANK(I255),,VLOOKUP(I255,Classement_points[],2,FALSE)*Paramètres!$M$4)</f>
        <v>0</v>
      </c>
      <c r="K255" s="41"/>
      <c r="L255" s="88">
        <f>IF(ISBLANK(K255),,VLOOKUP(K255,Classement_points[],2,FALSE)*Paramètres!$M$5)</f>
        <v>0</v>
      </c>
      <c r="M255" s="42"/>
      <c r="N255" s="88">
        <f>IF(ISBLANK(M255),,VLOOKUP(M255,Classement_points[],2,FALSE)*Paramètres!$M$6)</f>
        <v>0</v>
      </c>
      <c r="O255" s="89">
        <f t="shared" si="7"/>
        <v>0</v>
      </c>
      <c r="P255" s="90">
        <f>COUNTA(Tableau8[[#This Row],[Points]],Tableau8[[#This Row],[Clt2]],Tableau8[[#This Row],[Clt4]],Tableau8[[#This Row],[Clt6]])</f>
        <v>0</v>
      </c>
    </row>
    <row r="256" spans="1:16" x14ac:dyDescent="0.35">
      <c r="A256" s="91">
        <f t="shared" si="6"/>
        <v>149</v>
      </c>
      <c r="B256" s="37" t="s">
        <v>2663</v>
      </c>
      <c r="C256" s="37" t="s">
        <v>2338</v>
      </c>
      <c r="D256" s="37" t="s">
        <v>2664</v>
      </c>
      <c r="E256" s="52" t="s">
        <v>666</v>
      </c>
      <c r="F256" s="52" t="s">
        <v>648</v>
      </c>
      <c r="G256" s="92" t="str">
        <f>IF(ISBLANK(Tableau8[[#This Row],[Points]]),"",RANK(Tableau8[[#This Row],[Points]],H:H))</f>
        <v/>
      </c>
      <c r="H256" s="37"/>
      <c r="I256" s="42"/>
      <c r="J256" s="88">
        <f>IF(ISBLANK(I256),,VLOOKUP(I256,Classement_points[],2,FALSE)*Paramètres!$M$4)</f>
        <v>0</v>
      </c>
      <c r="K256" s="41"/>
      <c r="L256" s="88">
        <f>IF(ISBLANK(K256),,VLOOKUP(K256,Classement_points[],2,FALSE)*Paramètres!$M$5)</f>
        <v>0</v>
      </c>
      <c r="M256" s="42"/>
      <c r="N256" s="88">
        <f>IF(ISBLANK(M256),,VLOOKUP(M256,Classement_points[],2,FALSE)*Paramètres!$M$6)</f>
        <v>0</v>
      </c>
      <c r="O256" s="89">
        <f t="shared" si="7"/>
        <v>0</v>
      </c>
      <c r="P256" s="90">
        <f>COUNTA(Tableau8[[#This Row],[Points]],Tableau8[[#This Row],[Clt2]],Tableau8[[#This Row],[Clt4]],Tableau8[[#This Row],[Clt6]])</f>
        <v>0</v>
      </c>
    </row>
    <row r="257" spans="1:16" x14ac:dyDescent="0.35">
      <c r="A257" s="91">
        <f t="shared" si="6"/>
        <v>149</v>
      </c>
      <c r="B257" s="37" t="s">
        <v>2670</v>
      </c>
      <c r="C257" s="37" t="s">
        <v>800</v>
      </c>
      <c r="D257" s="37" t="s">
        <v>2414</v>
      </c>
      <c r="E257" s="52" t="s">
        <v>660</v>
      </c>
      <c r="F257" s="52" t="s">
        <v>648</v>
      </c>
      <c r="G257" s="92" t="str">
        <f>IF(ISBLANK(Tableau8[[#This Row],[Points]]),"",RANK(Tableau8[[#This Row],[Points]],H:H))</f>
        <v/>
      </c>
      <c r="H257" s="37"/>
      <c r="I257" s="42"/>
      <c r="J257" s="88">
        <f>IF(ISBLANK(I257),,VLOOKUP(I257,Classement_points[],2,FALSE)*Paramètres!$M$4)</f>
        <v>0</v>
      </c>
      <c r="K257" s="41"/>
      <c r="L257" s="88">
        <f>IF(ISBLANK(K257),,VLOOKUP(K257,Classement_points[],2,FALSE)*Paramètres!$M$5)</f>
        <v>0</v>
      </c>
      <c r="M257" s="42"/>
      <c r="N257" s="88">
        <f>IF(ISBLANK(M257),,VLOOKUP(M257,Classement_points[],2,FALSE)*Paramètres!$M$6)</f>
        <v>0</v>
      </c>
      <c r="O257" s="89">
        <f t="shared" si="7"/>
        <v>0</v>
      </c>
      <c r="P257" s="90">
        <f>COUNTA(Tableau8[[#This Row],[Points]],Tableau8[[#This Row],[Clt2]],Tableau8[[#This Row],[Clt4]],Tableau8[[#This Row],[Clt6]])</f>
        <v>0</v>
      </c>
    </row>
    <row r="258" spans="1:16" x14ac:dyDescent="0.35">
      <c r="A258" s="91">
        <f t="shared" si="6"/>
        <v>149</v>
      </c>
      <c r="B258" s="54" t="s">
        <v>1182</v>
      </c>
      <c r="C258" s="54" t="s">
        <v>1183</v>
      </c>
      <c r="D258" s="54" t="s">
        <v>1184</v>
      </c>
      <c r="E258" s="54" t="s">
        <v>33</v>
      </c>
      <c r="F258" s="54" t="s">
        <v>714</v>
      </c>
      <c r="G258" s="92" t="str">
        <f>IF(ISBLANK(Tableau8[[#This Row],[Points]]),"",RANK(Tableau8[[#This Row],[Points]],H:H))</f>
        <v/>
      </c>
      <c r="H258" s="37"/>
      <c r="I258" s="42"/>
      <c r="J258" s="88">
        <f>IF(ISBLANK(I258),,VLOOKUP(I258,Classement_points[],2,FALSE)*Paramètres!$M$4)</f>
        <v>0</v>
      </c>
      <c r="K258" s="41"/>
      <c r="L258" s="88">
        <f>IF(ISBLANK(K258),,VLOOKUP(K258,Classement_points[],2,FALSE)*Paramètres!$M$5)</f>
        <v>0</v>
      </c>
      <c r="M258" s="42"/>
      <c r="N258" s="88">
        <f>IF(ISBLANK(M258),,VLOOKUP(M258,Classement_points[],2,FALSE)*Paramètres!$M$6)</f>
        <v>0</v>
      </c>
      <c r="O258" s="89">
        <f t="shared" si="7"/>
        <v>0</v>
      </c>
      <c r="P258" s="90">
        <f>COUNTA(Tableau8[[#This Row],[Points]],Tableau8[[#This Row],[Clt2]],Tableau8[[#This Row],[Clt4]],Tableau8[[#This Row],[Clt6]])</f>
        <v>0</v>
      </c>
    </row>
    <row r="259" spans="1:16" x14ac:dyDescent="0.35">
      <c r="A259" s="91">
        <f t="shared" si="6"/>
        <v>149</v>
      </c>
      <c r="B259" s="54" t="s">
        <v>635</v>
      </c>
      <c r="C259" s="54" t="s">
        <v>65</v>
      </c>
      <c r="D259" s="54" t="s">
        <v>636</v>
      </c>
      <c r="E259" s="54" t="s">
        <v>33</v>
      </c>
      <c r="F259" s="54" t="s">
        <v>714</v>
      </c>
      <c r="G259" s="92" t="str">
        <f>IF(ISBLANK(Tableau8[[#This Row],[Points]]),"",RANK(Tableau8[[#This Row],[Points]],H:H))</f>
        <v/>
      </c>
      <c r="H259" s="37"/>
      <c r="I259" s="42"/>
      <c r="J259" s="88">
        <f>IF(ISBLANK(I259),,VLOOKUP(I259,Classement_points[],2,FALSE)*Paramètres!$M$4)</f>
        <v>0</v>
      </c>
      <c r="K259" s="41"/>
      <c r="L259" s="88">
        <f>IF(ISBLANK(K259),,VLOOKUP(K259,Classement_points[],2,FALSE)*Paramètres!$M$5)</f>
        <v>0</v>
      </c>
      <c r="M259" s="42"/>
      <c r="N259" s="88">
        <f>IF(ISBLANK(M259),,VLOOKUP(M259,Classement_points[],2,FALSE)*Paramètres!$M$6)</f>
        <v>0</v>
      </c>
      <c r="O259" s="89">
        <f t="shared" si="7"/>
        <v>0</v>
      </c>
      <c r="P259" s="90">
        <f>COUNTA(Tableau8[[#This Row],[Points]],Tableau8[[#This Row],[Clt2]],Tableau8[[#This Row],[Clt4]],Tableau8[[#This Row],[Clt6]])</f>
        <v>0</v>
      </c>
    </row>
    <row r="260" spans="1:16" x14ac:dyDescent="0.35">
      <c r="A260" s="91">
        <f t="shared" si="6"/>
        <v>149</v>
      </c>
      <c r="B260" s="54" t="s">
        <v>1160</v>
      </c>
      <c r="C260" s="54" t="s">
        <v>597</v>
      </c>
      <c r="D260" s="54" t="s">
        <v>1161</v>
      </c>
      <c r="E260" s="54" t="s">
        <v>17</v>
      </c>
      <c r="F260" s="54" t="s">
        <v>714</v>
      </c>
      <c r="G260" s="92" t="str">
        <f>IF(ISBLANK(Tableau8[[#This Row],[Points]]),"",RANK(Tableau8[[#This Row],[Points]],H:H))</f>
        <v/>
      </c>
      <c r="H260" s="37"/>
      <c r="I260" s="42"/>
      <c r="J260" s="88">
        <f>IF(ISBLANK(I260),,VLOOKUP(I260,Classement_points[],2,FALSE)*Paramètres!$M$4)</f>
        <v>0</v>
      </c>
      <c r="K260" s="41"/>
      <c r="L260" s="88">
        <f>IF(ISBLANK(K260),,VLOOKUP(K260,Classement_points[],2,FALSE)*Paramètres!$M$5)</f>
        <v>0</v>
      </c>
      <c r="M260" s="42"/>
      <c r="N260" s="88">
        <f>IF(ISBLANK(M260),,VLOOKUP(M260,Classement_points[],2,FALSE)*Paramètres!$M$6)</f>
        <v>0</v>
      </c>
      <c r="O260" s="89">
        <f t="shared" si="7"/>
        <v>0</v>
      </c>
      <c r="P260" s="90">
        <f>COUNTA(Tableau8[[#This Row],[Points]],Tableau8[[#This Row],[Clt2]],Tableau8[[#This Row],[Clt4]],Tableau8[[#This Row],[Clt6]])</f>
        <v>0</v>
      </c>
    </row>
    <row r="261" spans="1:16" x14ac:dyDescent="0.35">
      <c r="A261" s="91">
        <f t="shared" ref="A261:A322" si="8">RANK(O261,O:O)</f>
        <v>149</v>
      </c>
      <c r="B261" s="37" t="s">
        <v>2673</v>
      </c>
      <c r="C261" s="37" t="s">
        <v>67</v>
      </c>
      <c r="D261" s="37" t="s">
        <v>2674</v>
      </c>
      <c r="E261" s="52" t="s">
        <v>701</v>
      </c>
      <c r="F261" s="52" t="s">
        <v>648</v>
      </c>
      <c r="G261" s="92" t="str">
        <f>IF(ISBLANK(Tableau8[[#This Row],[Points]]),"",RANK(Tableau8[[#This Row],[Points]],H:H))</f>
        <v/>
      </c>
      <c r="H261" s="37"/>
      <c r="I261" s="42"/>
      <c r="J261" s="88">
        <f>IF(ISBLANK(I261),,VLOOKUP(I261,Classement_points[],2,FALSE)*Paramètres!$M$4)</f>
        <v>0</v>
      </c>
      <c r="K261" s="41"/>
      <c r="L261" s="88">
        <f>IF(ISBLANK(K261),,VLOOKUP(K261,Classement_points[],2,FALSE)*Paramètres!$M$5)</f>
        <v>0</v>
      </c>
      <c r="M261" s="42"/>
      <c r="N261" s="88">
        <f>IF(ISBLANK(M261),,VLOOKUP(M261,Classement_points[],2,FALSE)*Paramètres!$M$6)</f>
        <v>0</v>
      </c>
      <c r="O261" s="89">
        <f t="shared" ref="O261:O324" si="9">H261+J261+L261+N261</f>
        <v>0</v>
      </c>
      <c r="P261" s="90">
        <f>COUNTA(Tableau8[[#This Row],[Points]],Tableau8[[#This Row],[Clt2]],Tableau8[[#This Row],[Clt4]],Tableau8[[#This Row],[Clt6]])</f>
        <v>0</v>
      </c>
    </row>
    <row r="262" spans="1:16" x14ac:dyDescent="0.35">
      <c r="A262" s="91">
        <f t="shared" si="8"/>
        <v>149</v>
      </c>
      <c r="B262" s="37" t="s">
        <v>2677</v>
      </c>
      <c r="C262" s="37" t="s">
        <v>88</v>
      </c>
      <c r="D262" s="37" t="s">
        <v>2678</v>
      </c>
      <c r="E262" s="52" t="s">
        <v>661</v>
      </c>
      <c r="F262" s="52" t="s">
        <v>648</v>
      </c>
      <c r="G262" s="92" t="str">
        <f>IF(ISBLANK(Tableau8[[#This Row],[Points]]),"",RANK(Tableau8[[#This Row],[Points]],H:H))</f>
        <v/>
      </c>
      <c r="H262" s="37"/>
      <c r="I262" s="42"/>
      <c r="J262" s="88">
        <f>IF(ISBLANK(I262),,VLOOKUP(I262,Classement_points[],2,FALSE)*Paramètres!$M$4)</f>
        <v>0</v>
      </c>
      <c r="K262" s="41"/>
      <c r="L262" s="88">
        <f>IF(ISBLANK(K262),,VLOOKUP(K262,Classement_points[],2,FALSE)*Paramètres!$M$5)</f>
        <v>0</v>
      </c>
      <c r="M262" s="42"/>
      <c r="N262" s="88">
        <f>IF(ISBLANK(M262),,VLOOKUP(M262,Classement_points[],2,FALSE)*Paramètres!$M$6)</f>
        <v>0</v>
      </c>
      <c r="O262" s="89">
        <f t="shared" si="9"/>
        <v>0</v>
      </c>
      <c r="P262" s="90">
        <f>COUNTA(Tableau8[[#This Row],[Points]],Tableau8[[#This Row],[Clt2]],Tableau8[[#This Row],[Clt4]],Tableau8[[#This Row],[Clt6]])</f>
        <v>0</v>
      </c>
    </row>
    <row r="263" spans="1:16" x14ac:dyDescent="0.35">
      <c r="A263" s="91">
        <f t="shared" si="8"/>
        <v>149</v>
      </c>
      <c r="B263" s="37" t="s">
        <v>2682</v>
      </c>
      <c r="C263" s="37" t="s">
        <v>833</v>
      </c>
      <c r="D263" s="37" t="s">
        <v>2683</v>
      </c>
      <c r="E263" s="52" t="s">
        <v>650</v>
      </c>
      <c r="F263" s="52" t="s">
        <v>648</v>
      </c>
      <c r="G263" s="92" t="str">
        <f>IF(ISBLANK(Tableau8[[#This Row],[Points]]),"",RANK(Tableau8[[#This Row],[Points]],H:H))</f>
        <v/>
      </c>
      <c r="H263" s="37"/>
      <c r="I263" s="42"/>
      <c r="J263" s="88">
        <f>IF(ISBLANK(I263),,VLOOKUP(I263,Classement_points[],2,FALSE)*Paramètres!$M$4)</f>
        <v>0</v>
      </c>
      <c r="K263" s="41"/>
      <c r="L263" s="88">
        <f>IF(ISBLANK(K263),,VLOOKUP(K263,Classement_points[],2,FALSE)*Paramètres!$M$5)</f>
        <v>0</v>
      </c>
      <c r="M263" s="42"/>
      <c r="N263" s="88">
        <f>IF(ISBLANK(M263),,VLOOKUP(M263,Classement_points[],2,FALSE)*Paramètres!$M$6)</f>
        <v>0</v>
      </c>
      <c r="O263" s="89">
        <f t="shared" si="9"/>
        <v>0</v>
      </c>
      <c r="P263" s="90">
        <f>COUNTA(Tableau8[[#This Row],[Points]],Tableau8[[#This Row],[Clt2]],Tableau8[[#This Row],[Clt4]],Tableau8[[#This Row],[Clt6]])</f>
        <v>0</v>
      </c>
    </row>
    <row r="264" spans="1:16" x14ac:dyDescent="0.35">
      <c r="A264" s="91">
        <f t="shared" si="8"/>
        <v>149</v>
      </c>
      <c r="B264" s="37" t="s">
        <v>2684</v>
      </c>
      <c r="C264" s="37" t="s">
        <v>272</v>
      </c>
      <c r="D264" s="37" t="s">
        <v>2685</v>
      </c>
      <c r="E264" s="52" t="s">
        <v>647</v>
      </c>
      <c r="F264" s="52" t="s">
        <v>648</v>
      </c>
      <c r="G264" s="92" t="str">
        <f>IF(ISBLANK(Tableau8[[#This Row],[Points]]),"",RANK(Tableau8[[#This Row],[Points]],H:H))</f>
        <v/>
      </c>
      <c r="H264" s="37"/>
      <c r="I264" s="42"/>
      <c r="J264" s="88">
        <f>IF(ISBLANK(I264),,VLOOKUP(I264,Classement_points[],2,FALSE)*Paramètres!$M$4)</f>
        <v>0</v>
      </c>
      <c r="K264" s="41"/>
      <c r="L264" s="88">
        <f>IF(ISBLANK(K264),,VLOOKUP(K264,Classement_points[],2,FALSE)*Paramètres!$M$5)</f>
        <v>0</v>
      </c>
      <c r="M264" s="42"/>
      <c r="N264" s="88">
        <f>IF(ISBLANK(M264),,VLOOKUP(M264,Classement_points[],2,FALSE)*Paramètres!$M$6)</f>
        <v>0</v>
      </c>
      <c r="O264" s="89">
        <f t="shared" si="9"/>
        <v>0</v>
      </c>
      <c r="P264" s="90">
        <f>COUNTA(Tableau8[[#This Row],[Points]],Tableau8[[#This Row],[Clt2]],Tableau8[[#This Row],[Clt4]],Tableau8[[#This Row],[Clt6]])</f>
        <v>0</v>
      </c>
    </row>
    <row r="265" spans="1:16" x14ac:dyDescent="0.35">
      <c r="A265" s="91">
        <f t="shared" si="8"/>
        <v>149</v>
      </c>
      <c r="B265" s="37" t="s">
        <v>3927</v>
      </c>
      <c r="C265" s="37" t="s">
        <v>79</v>
      </c>
      <c r="D265" s="37" t="s">
        <v>3928</v>
      </c>
      <c r="E265" s="37" t="s">
        <v>2937</v>
      </c>
      <c r="F265" s="37" t="s">
        <v>2957</v>
      </c>
      <c r="G265" s="92" t="str">
        <f>IF(ISBLANK(Tableau8[[#This Row],[Points]]),"",RANK(Tableau8[[#This Row],[Points]],H:H))</f>
        <v/>
      </c>
      <c r="H265" s="37"/>
      <c r="I265" s="42"/>
      <c r="J265" s="88">
        <f>IF(ISBLANK(I265),,VLOOKUP(I265,Classement_points[],2,FALSE)*Paramètres!$M$4)</f>
        <v>0</v>
      </c>
      <c r="K265" s="41"/>
      <c r="L265" s="88">
        <f>IF(ISBLANK(K265),,VLOOKUP(K265,Classement_points[],2,FALSE)*Paramètres!$M$5)</f>
        <v>0</v>
      </c>
      <c r="M265" s="42"/>
      <c r="N265" s="88">
        <f>IF(ISBLANK(M265),,VLOOKUP(M265,Classement_points[],2,FALSE)*Paramètres!$M$6)</f>
        <v>0</v>
      </c>
      <c r="O265" s="89">
        <f t="shared" si="9"/>
        <v>0</v>
      </c>
      <c r="P265" s="90">
        <f>COUNTA(Tableau8[[#This Row],[Points]],Tableau8[[#This Row],[Clt2]],Tableau8[[#This Row],[Clt4]],Tableau8[[#This Row],[Clt6]])</f>
        <v>0</v>
      </c>
    </row>
    <row r="266" spans="1:16" x14ac:dyDescent="0.35">
      <c r="A266" s="91">
        <f t="shared" si="8"/>
        <v>149</v>
      </c>
      <c r="B266" s="54" t="s">
        <v>633</v>
      </c>
      <c r="C266" s="54" t="s">
        <v>58</v>
      </c>
      <c r="D266" s="54" t="s">
        <v>119</v>
      </c>
      <c r="E266" s="54" t="s">
        <v>14</v>
      </c>
      <c r="F266" s="54" t="s">
        <v>714</v>
      </c>
      <c r="G266" s="92" t="str">
        <f>IF(ISBLANK(Tableau8[[#This Row],[Points]]),"",RANK(Tableau8[[#This Row],[Points]],H:H))</f>
        <v/>
      </c>
      <c r="H266" s="37"/>
      <c r="I266" s="42">
        <v>0</v>
      </c>
      <c r="J266" s="88">
        <f>IF(ISBLANK(I266),,VLOOKUP(I266,Classement_points[],2,FALSE)*Paramètres!$M$4)</f>
        <v>0</v>
      </c>
      <c r="K266" s="41"/>
      <c r="L266" s="88">
        <f>IF(ISBLANK(K266),,VLOOKUP(K266,Classement_points[],2,FALSE)*Paramètres!$M$5)</f>
        <v>0</v>
      </c>
      <c r="M266" s="42"/>
      <c r="N266" s="88">
        <f>IF(ISBLANK(M266),,VLOOKUP(M266,Classement_points[],2,FALSE)*Paramètres!$M$6)</f>
        <v>0</v>
      </c>
      <c r="O266" s="89">
        <f t="shared" si="9"/>
        <v>0</v>
      </c>
      <c r="P266" s="90">
        <f>COUNTA(Tableau8[[#This Row],[Points]],Tableau8[[#This Row],[Clt2]],Tableau8[[#This Row],[Clt4]],Tableau8[[#This Row],[Clt6]])</f>
        <v>1</v>
      </c>
    </row>
    <row r="267" spans="1:16" x14ac:dyDescent="0.35">
      <c r="A267" s="91">
        <f t="shared" si="8"/>
        <v>149</v>
      </c>
      <c r="B267" s="37" t="s">
        <v>2686</v>
      </c>
      <c r="C267" s="37" t="s">
        <v>255</v>
      </c>
      <c r="D267" s="37" t="s">
        <v>2687</v>
      </c>
      <c r="E267" s="52" t="s">
        <v>692</v>
      </c>
      <c r="F267" s="52" t="s">
        <v>648</v>
      </c>
      <c r="G267" s="92" t="str">
        <f>IF(ISBLANK(Tableau8[[#This Row],[Points]]),"",RANK(Tableau8[[#This Row],[Points]],H:H))</f>
        <v/>
      </c>
      <c r="H267" s="37"/>
      <c r="I267" s="42"/>
      <c r="J267" s="88">
        <f>IF(ISBLANK(I267),,VLOOKUP(I267,Classement_points[],2,FALSE)*Paramètres!$M$4)</f>
        <v>0</v>
      </c>
      <c r="K267" s="41"/>
      <c r="L267" s="88">
        <f>IF(ISBLANK(K267),,VLOOKUP(K267,Classement_points[],2,FALSE)*Paramètres!$M$5)</f>
        <v>0</v>
      </c>
      <c r="M267" s="42"/>
      <c r="N267" s="88">
        <f>IF(ISBLANK(M267),,VLOOKUP(M267,Classement_points[],2,FALSE)*Paramètres!$M$6)</f>
        <v>0</v>
      </c>
      <c r="O267" s="89">
        <f t="shared" si="9"/>
        <v>0</v>
      </c>
      <c r="P267" s="90">
        <f>COUNTA(Tableau8[[#This Row],[Points]],Tableau8[[#This Row],[Clt2]],Tableau8[[#This Row],[Clt4]],Tableau8[[#This Row],[Clt6]])</f>
        <v>0</v>
      </c>
    </row>
    <row r="268" spans="1:16" x14ac:dyDescent="0.35">
      <c r="A268" s="91">
        <f t="shared" si="8"/>
        <v>149</v>
      </c>
      <c r="B268" s="37" t="s">
        <v>2688</v>
      </c>
      <c r="C268" s="37" t="s">
        <v>2689</v>
      </c>
      <c r="D268" s="37" t="s">
        <v>1807</v>
      </c>
      <c r="E268" s="52" t="s">
        <v>680</v>
      </c>
      <c r="F268" s="52" t="s">
        <v>648</v>
      </c>
      <c r="G268" s="92" t="str">
        <f>IF(ISBLANK(Tableau8[[#This Row],[Points]]),"",RANK(Tableau8[[#This Row],[Points]],H:H))</f>
        <v/>
      </c>
      <c r="H268" s="37"/>
      <c r="I268" s="42"/>
      <c r="J268" s="88">
        <f>IF(ISBLANK(I268),,VLOOKUP(I268,Classement_points[],2,FALSE)*Paramètres!$M$4)</f>
        <v>0</v>
      </c>
      <c r="K268" s="41"/>
      <c r="L268" s="88">
        <f>IF(ISBLANK(K268),,VLOOKUP(K268,Classement_points[],2,FALSE)*Paramètres!$M$5)</f>
        <v>0</v>
      </c>
      <c r="M268" s="42"/>
      <c r="N268" s="88">
        <f>IF(ISBLANK(M268),,VLOOKUP(M268,Classement_points[],2,FALSE)*Paramètres!$M$6)</f>
        <v>0</v>
      </c>
      <c r="O268" s="89">
        <f t="shared" si="9"/>
        <v>0</v>
      </c>
      <c r="P268" s="90">
        <f>COUNTA(Tableau8[[#This Row],[Points]],Tableau8[[#This Row],[Clt2]],Tableau8[[#This Row],[Clt4]],Tableau8[[#This Row],[Clt6]])</f>
        <v>0</v>
      </c>
    </row>
    <row r="269" spans="1:16" x14ac:dyDescent="0.35">
      <c r="A269" s="91">
        <f t="shared" si="8"/>
        <v>149</v>
      </c>
      <c r="B269" s="37" t="s">
        <v>4899</v>
      </c>
      <c r="C269" s="37" t="s">
        <v>170</v>
      </c>
      <c r="D269" s="37" t="s">
        <v>4900</v>
      </c>
      <c r="E269" s="37" t="s">
        <v>4611</v>
      </c>
      <c r="F269" s="52" t="s">
        <v>2956</v>
      </c>
      <c r="G269" s="92" t="str">
        <f>IF(ISBLANK(Tableau8[[#This Row],[Points]]),"",RANK(Tableau8[[#This Row],[Points]],H:H))</f>
        <v/>
      </c>
      <c r="H269" s="37"/>
      <c r="I269" s="42"/>
      <c r="J269" s="88">
        <f>IF(ISBLANK(I269),,VLOOKUP(I269,Classement_points[],2,FALSE)*Paramètres!$M$4)</f>
        <v>0</v>
      </c>
      <c r="K269" s="41"/>
      <c r="L269" s="88">
        <f>IF(ISBLANK(K269),,VLOOKUP(K269,Classement_points[],2,FALSE)*Paramètres!$M$5)</f>
        <v>0</v>
      </c>
      <c r="M269" s="42"/>
      <c r="N269" s="88">
        <f>IF(ISBLANK(M269),,VLOOKUP(M269,Classement_points[],2,FALSE)*Paramètres!$M$6)</f>
        <v>0</v>
      </c>
      <c r="O269" s="89">
        <f t="shared" si="9"/>
        <v>0</v>
      </c>
      <c r="P269" s="90">
        <f>COUNTA(Tableau8[[#This Row],[Points]],Tableau8[[#This Row],[Clt2]],Tableau8[[#This Row],[Clt4]],Tableau8[[#This Row],[Clt6]])</f>
        <v>0</v>
      </c>
    </row>
    <row r="270" spans="1:16" x14ac:dyDescent="0.35">
      <c r="A270" s="91">
        <f t="shared" si="8"/>
        <v>149</v>
      </c>
      <c r="B270" s="54" t="s">
        <v>1196</v>
      </c>
      <c r="C270" s="54" t="s">
        <v>488</v>
      </c>
      <c r="D270" s="54" t="s">
        <v>284</v>
      </c>
      <c r="E270" s="54" t="s">
        <v>161</v>
      </c>
      <c r="F270" s="54" t="s">
        <v>714</v>
      </c>
      <c r="G270" s="92" t="str">
        <f>IF(ISBLANK(Tableau8[[#This Row],[Points]]),"",RANK(Tableau8[[#This Row],[Points]],H:H))</f>
        <v/>
      </c>
      <c r="H270" s="37"/>
      <c r="I270" s="42"/>
      <c r="J270" s="88">
        <f>IF(ISBLANK(I270),,VLOOKUP(I270,Classement_points[],2,FALSE)*Paramètres!$M$4)</f>
        <v>0</v>
      </c>
      <c r="K270" s="41"/>
      <c r="L270" s="88">
        <f>IF(ISBLANK(K270),,VLOOKUP(K270,Classement_points[],2,FALSE)*Paramètres!$M$5)</f>
        <v>0</v>
      </c>
      <c r="M270" s="42"/>
      <c r="N270" s="88">
        <f>IF(ISBLANK(M270),,VLOOKUP(M270,Classement_points[],2,FALSE)*Paramètres!$M$6)</f>
        <v>0</v>
      </c>
      <c r="O270" s="89">
        <f t="shared" si="9"/>
        <v>0</v>
      </c>
      <c r="P270" s="90">
        <f>COUNTA(Tableau8[[#This Row],[Points]],Tableau8[[#This Row],[Clt2]],Tableau8[[#This Row],[Clt4]],Tableau8[[#This Row],[Clt6]])</f>
        <v>0</v>
      </c>
    </row>
    <row r="271" spans="1:16" x14ac:dyDescent="0.35">
      <c r="A271" s="91">
        <f t="shared" si="8"/>
        <v>149</v>
      </c>
      <c r="B271" s="37" t="s">
        <v>4901</v>
      </c>
      <c r="C271" s="37" t="s">
        <v>4902</v>
      </c>
      <c r="D271" s="37" t="s">
        <v>4903</v>
      </c>
      <c r="E271" s="37" t="s">
        <v>4020</v>
      </c>
      <c r="F271" s="52" t="s">
        <v>2956</v>
      </c>
      <c r="G271" s="92" t="str">
        <f>IF(ISBLANK(Tableau8[[#This Row],[Points]]),"",RANK(Tableau8[[#This Row],[Points]],H:H))</f>
        <v/>
      </c>
      <c r="H271" s="37"/>
      <c r="I271" s="42"/>
      <c r="J271" s="88">
        <f>IF(ISBLANK(I271),,VLOOKUP(I271,Classement_points[],2,FALSE)*Paramètres!$M$4)</f>
        <v>0</v>
      </c>
      <c r="K271" s="41"/>
      <c r="L271" s="88">
        <f>IF(ISBLANK(K271),,VLOOKUP(K271,Classement_points[],2,FALSE)*Paramètres!$M$5)</f>
        <v>0</v>
      </c>
      <c r="M271" s="42"/>
      <c r="N271" s="88">
        <f>IF(ISBLANK(M271),,VLOOKUP(M271,Classement_points[],2,FALSE)*Paramètres!$M$6)</f>
        <v>0</v>
      </c>
      <c r="O271" s="89">
        <f t="shared" si="9"/>
        <v>0</v>
      </c>
      <c r="P271" s="90">
        <f>COUNTA(Tableau8[[#This Row],[Points]],Tableau8[[#This Row],[Clt2]],Tableau8[[#This Row],[Clt4]],Tableau8[[#This Row],[Clt6]])</f>
        <v>0</v>
      </c>
    </row>
    <row r="272" spans="1:16" x14ac:dyDescent="0.35">
      <c r="A272" s="91">
        <f t="shared" si="8"/>
        <v>149</v>
      </c>
      <c r="B272" s="37" t="s">
        <v>4904</v>
      </c>
      <c r="C272" s="37" t="s">
        <v>4905</v>
      </c>
      <c r="D272" s="37" t="s">
        <v>4906</v>
      </c>
      <c r="E272" s="37" t="s">
        <v>3936</v>
      </c>
      <c r="F272" s="52" t="s">
        <v>2956</v>
      </c>
      <c r="G272" s="92" t="str">
        <f>IF(ISBLANK(Tableau8[[#This Row],[Points]]),"",RANK(Tableau8[[#This Row],[Points]],H:H))</f>
        <v/>
      </c>
      <c r="H272" s="37"/>
      <c r="I272" s="42"/>
      <c r="J272" s="88">
        <f>IF(ISBLANK(I272),,VLOOKUP(I272,Classement_points[],2,FALSE)*Paramètres!$M$4)</f>
        <v>0</v>
      </c>
      <c r="K272" s="41"/>
      <c r="L272" s="88">
        <f>IF(ISBLANK(K272),,VLOOKUP(K272,Classement_points[],2,FALSE)*Paramètres!$M$5)</f>
        <v>0</v>
      </c>
      <c r="M272" s="42"/>
      <c r="N272" s="88">
        <f>IF(ISBLANK(M272),,VLOOKUP(M272,Classement_points[],2,FALSE)*Paramètres!$M$6)</f>
        <v>0</v>
      </c>
      <c r="O272" s="89">
        <f t="shared" si="9"/>
        <v>0</v>
      </c>
      <c r="P272" s="90">
        <f>COUNTA(Tableau8[[#This Row],[Points]],Tableau8[[#This Row],[Clt2]],Tableau8[[#This Row],[Clt4]],Tableau8[[#This Row],[Clt6]])</f>
        <v>0</v>
      </c>
    </row>
    <row r="273" spans="1:16" x14ac:dyDescent="0.35">
      <c r="A273" s="91">
        <f t="shared" si="8"/>
        <v>149</v>
      </c>
      <c r="B273" s="37" t="s">
        <v>2697</v>
      </c>
      <c r="C273" s="37" t="s">
        <v>2698</v>
      </c>
      <c r="D273" s="37" t="s">
        <v>2699</v>
      </c>
      <c r="E273" s="52" t="s">
        <v>701</v>
      </c>
      <c r="F273" s="52" t="s">
        <v>648</v>
      </c>
      <c r="G273" s="92" t="str">
        <f>IF(ISBLANK(Tableau8[[#This Row],[Points]]),"",RANK(Tableau8[[#This Row],[Points]],H:H))</f>
        <v/>
      </c>
      <c r="H273" s="37"/>
      <c r="I273" s="42"/>
      <c r="J273" s="88">
        <f>IF(ISBLANK(I273),,VLOOKUP(I273,Classement_points[],2,FALSE)*Paramètres!$M$4)</f>
        <v>0</v>
      </c>
      <c r="K273" s="41"/>
      <c r="L273" s="88">
        <f>IF(ISBLANK(K273),,VLOOKUP(K273,Classement_points[],2,FALSE)*Paramètres!$M$5)</f>
        <v>0</v>
      </c>
      <c r="M273" s="42"/>
      <c r="N273" s="88">
        <f>IF(ISBLANK(M273),,VLOOKUP(M273,Classement_points[],2,FALSE)*Paramètres!$M$6)</f>
        <v>0</v>
      </c>
      <c r="O273" s="89">
        <f t="shared" si="9"/>
        <v>0</v>
      </c>
      <c r="P273" s="90">
        <f>COUNTA(Tableau8[[#This Row],[Points]],Tableau8[[#This Row],[Clt2]],Tableau8[[#This Row],[Clt4]],Tableau8[[#This Row],[Clt6]])</f>
        <v>0</v>
      </c>
    </row>
    <row r="274" spans="1:16" x14ac:dyDescent="0.35">
      <c r="A274" s="91">
        <f t="shared" si="8"/>
        <v>149</v>
      </c>
      <c r="B274" s="37" t="s">
        <v>3841</v>
      </c>
      <c r="C274" s="37" t="s">
        <v>326</v>
      </c>
      <c r="D274" s="37" t="s">
        <v>3842</v>
      </c>
      <c r="E274" s="37" t="s">
        <v>2912</v>
      </c>
      <c r="F274" s="37" t="s">
        <v>2957</v>
      </c>
      <c r="G274" s="92" t="str">
        <f>IF(ISBLANK(Tableau8[[#This Row],[Points]]),"",RANK(Tableau8[[#This Row],[Points]],H:H))</f>
        <v/>
      </c>
      <c r="H274" s="37"/>
      <c r="I274" s="42"/>
      <c r="J274" s="88">
        <f>IF(ISBLANK(I274),,VLOOKUP(I274,Classement_points[],2,FALSE)*Paramètres!$M$4)</f>
        <v>0</v>
      </c>
      <c r="K274" s="41"/>
      <c r="L274" s="88">
        <f>IF(ISBLANK(K274),,VLOOKUP(K274,Classement_points[],2,FALSE)*Paramètres!$M$5)</f>
        <v>0</v>
      </c>
      <c r="M274" s="42"/>
      <c r="N274" s="88">
        <f>IF(ISBLANK(M274),,VLOOKUP(M274,Classement_points[],2,FALSE)*Paramètres!$M$6)</f>
        <v>0</v>
      </c>
      <c r="O274" s="89">
        <f t="shared" si="9"/>
        <v>0</v>
      </c>
      <c r="P274" s="90">
        <f>COUNTA(Tableau8[[#This Row],[Points]],Tableau8[[#This Row],[Clt2]],Tableau8[[#This Row],[Clt4]],Tableau8[[#This Row],[Clt6]])</f>
        <v>0</v>
      </c>
    </row>
    <row r="275" spans="1:16" x14ac:dyDescent="0.35">
      <c r="A275" s="91">
        <f t="shared" si="8"/>
        <v>149</v>
      </c>
      <c r="B275" s="37" t="s">
        <v>4911</v>
      </c>
      <c r="C275" s="37" t="s">
        <v>4912</v>
      </c>
      <c r="D275" s="37" t="s">
        <v>4913</v>
      </c>
      <c r="E275" s="37" t="s">
        <v>4914</v>
      </c>
      <c r="F275" s="52" t="s">
        <v>2956</v>
      </c>
      <c r="G275" s="92" t="str">
        <f>IF(ISBLANK(Tableau8[[#This Row],[Points]]),"",RANK(Tableau8[[#This Row],[Points]],H:H))</f>
        <v/>
      </c>
      <c r="H275" s="37"/>
      <c r="I275" s="42"/>
      <c r="J275" s="88">
        <f>IF(ISBLANK(I275),,VLOOKUP(I275,Classement_points[],2,FALSE)*Paramètres!$M$4)</f>
        <v>0</v>
      </c>
      <c r="K275" s="41"/>
      <c r="L275" s="88">
        <f>IF(ISBLANK(K275),,VLOOKUP(K275,Classement_points[],2,FALSE)*Paramètres!$M$5)</f>
        <v>0</v>
      </c>
      <c r="M275" s="42"/>
      <c r="N275" s="88">
        <f>IF(ISBLANK(M275),,VLOOKUP(M275,Classement_points[],2,FALSE)*Paramètres!$M$6)</f>
        <v>0</v>
      </c>
      <c r="O275" s="89">
        <f t="shared" si="9"/>
        <v>0</v>
      </c>
      <c r="P275" s="90">
        <f>COUNTA(Tableau8[[#This Row],[Points]],Tableau8[[#This Row],[Clt2]],Tableau8[[#This Row],[Clt4]],Tableau8[[#This Row],[Clt6]])</f>
        <v>0</v>
      </c>
    </row>
    <row r="276" spans="1:16" x14ac:dyDescent="0.35">
      <c r="A276" s="91">
        <f t="shared" si="8"/>
        <v>149</v>
      </c>
      <c r="B276" s="37" t="s">
        <v>4915</v>
      </c>
      <c r="C276" s="37" t="s">
        <v>4916</v>
      </c>
      <c r="D276" s="37" t="s">
        <v>4250</v>
      </c>
      <c r="E276" s="37" t="s">
        <v>3936</v>
      </c>
      <c r="F276" s="52" t="s">
        <v>2956</v>
      </c>
      <c r="G276" s="92" t="str">
        <f>IF(ISBLANK(Tableau8[[#This Row],[Points]]),"",RANK(Tableau8[[#This Row],[Points]],H:H))</f>
        <v/>
      </c>
      <c r="H276" s="37"/>
      <c r="I276" s="42"/>
      <c r="J276" s="88">
        <f>IF(ISBLANK(I276),,VLOOKUP(I276,Classement_points[],2,FALSE)*Paramètres!$M$4)</f>
        <v>0</v>
      </c>
      <c r="K276" s="41"/>
      <c r="L276" s="88">
        <f>IF(ISBLANK(K276),,VLOOKUP(K276,Classement_points[],2,FALSE)*Paramètres!$M$5)</f>
        <v>0</v>
      </c>
      <c r="M276" s="42"/>
      <c r="N276" s="88">
        <f>IF(ISBLANK(M276),,VLOOKUP(M276,Classement_points[],2,FALSE)*Paramètres!$M$6)</f>
        <v>0</v>
      </c>
      <c r="O276" s="89">
        <f t="shared" si="9"/>
        <v>0</v>
      </c>
      <c r="P276" s="90">
        <f>COUNTA(Tableau8[[#This Row],[Points]],Tableau8[[#This Row],[Clt2]],Tableau8[[#This Row],[Clt4]],Tableau8[[#This Row],[Clt6]])</f>
        <v>0</v>
      </c>
    </row>
    <row r="277" spans="1:16" x14ac:dyDescent="0.35">
      <c r="A277" s="91">
        <f t="shared" si="8"/>
        <v>149</v>
      </c>
      <c r="B277" s="37" t="s">
        <v>3915</v>
      </c>
      <c r="C277" s="37" t="s">
        <v>3916</v>
      </c>
      <c r="D277" s="37" t="s">
        <v>124</v>
      </c>
      <c r="E277" s="37" t="s">
        <v>2929</v>
      </c>
      <c r="F277" s="37" t="s">
        <v>2957</v>
      </c>
      <c r="G277" s="92" t="str">
        <f>IF(ISBLANK(Tableau8[[#This Row],[Points]]),"",RANK(Tableau8[[#This Row],[Points]],H:H))</f>
        <v/>
      </c>
      <c r="H277" s="37"/>
      <c r="I277" s="42"/>
      <c r="J277" s="88">
        <f>IF(ISBLANK(I277),,VLOOKUP(I277,Classement_points[],2,FALSE)*Paramètres!$M$4)</f>
        <v>0</v>
      </c>
      <c r="K277" s="41"/>
      <c r="L277" s="88">
        <f>IF(ISBLANK(K277),,VLOOKUP(K277,Classement_points[],2,FALSE)*Paramètres!$M$5)</f>
        <v>0</v>
      </c>
      <c r="M277" s="42"/>
      <c r="N277" s="88">
        <f>IF(ISBLANK(M277),,VLOOKUP(M277,Classement_points[],2,FALSE)*Paramètres!$M$6)</f>
        <v>0</v>
      </c>
      <c r="O277" s="89">
        <f t="shared" si="9"/>
        <v>0</v>
      </c>
      <c r="P277" s="90">
        <f>COUNTA(Tableau8[[#This Row],[Points]],Tableau8[[#This Row],[Clt2]],Tableau8[[#This Row],[Clt4]],Tableau8[[#This Row],[Clt6]])</f>
        <v>0</v>
      </c>
    </row>
    <row r="278" spans="1:16" x14ac:dyDescent="0.35">
      <c r="A278" s="91">
        <f t="shared" si="8"/>
        <v>149</v>
      </c>
      <c r="B278" s="37" t="s">
        <v>2709</v>
      </c>
      <c r="C278" s="37" t="s">
        <v>73</v>
      </c>
      <c r="D278" s="37" t="s">
        <v>2710</v>
      </c>
      <c r="E278" s="52" t="s">
        <v>694</v>
      </c>
      <c r="F278" s="52" t="s">
        <v>648</v>
      </c>
      <c r="G278" s="92" t="str">
        <f>IF(ISBLANK(Tableau8[[#This Row],[Points]]),"",RANK(Tableau8[[#This Row],[Points]],H:H))</f>
        <v/>
      </c>
      <c r="H278" s="37"/>
      <c r="I278" s="42"/>
      <c r="J278" s="88">
        <f>IF(ISBLANK(I278),,VLOOKUP(I278,Classement_points[],2,FALSE)*Paramètres!$M$4)</f>
        <v>0</v>
      </c>
      <c r="K278" s="41"/>
      <c r="L278" s="88">
        <f>IF(ISBLANK(K278),,VLOOKUP(K278,Classement_points[],2,FALSE)*Paramètres!$M$5)</f>
        <v>0</v>
      </c>
      <c r="M278" s="42"/>
      <c r="N278" s="88">
        <f>IF(ISBLANK(M278),,VLOOKUP(M278,Classement_points[],2,FALSE)*Paramètres!$M$6)</f>
        <v>0</v>
      </c>
      <c r="O278" s="89">
        <f t="shared" si="9"/>
        <v>0</v>
      </c>
      <c r="P278" s="90">
        <f>COUNTA(Tableau8[[#This Row],[Points]],Tableau8[[#This Row],[Clt2]],Tableau8[[#This Row],[Clt4]],Tableau8[[#This Row],[Clt6]])</f>
        <v>0</v>
      </c>
    </row>
    <row r="279" spans="1:16" x14ac:dyDescent="0.35">
      <c r="A279" s="91">
        <f t="shared" si="8"/>
        <v>149</v>
      </c>
      <c r="B279" s="37" t="s">
        <v>2711</v>
      </c>
      <c r="C279" s="37" t="s">
        <v>2712</v>
      </c>
      <c r="D279" s="37" t="s">
        <v>2713</v>
      </c>
      <c r="E279" s="52" t="s">
        <v>661</v>
      </c>
      <c r="F279" s="52" t="s">
        <v>648</v>
      </c>
      <c r="G279" s="92" t="str">
        <f>IF(ISBLANK(Tableau8[[#This Row],[Points]]),"",RANK(Tableau8[[#This Row],[Points]],H:H))</f>
        <v/>
      </c>
      <c r="H279" s="37"/>
      <c r="I279" s="42"/>
      <c r="J279" s="88">
        <f>IF(ISBLANK(I279),,VLOOKUP(I279,Classement_points[],2,FALSE)*Paramètres!$M$4)</f>
        <v>0</v>
      </c>
      <c r="K279" s="41"/>
      <c r="L279" s="88">
        <f>IF(ISBLANK(K279),,VLOOKUP(K279,Classement_points[],2,FALSE)*Paramètres!$M$5)</f>
        <v>0</v>
      </c>
      <c r="M279" s="42"/>
      <c r="N279" s="88">
        <f>IF(ISBLANK(M279),,VLOOKUP(M279,Classement_points[],2,FALSE)*Paramètres!$M$6)</f>
        <v>0</v>
      </c>
      <c r="O279" s="89">
        <f t="shared" si="9"/>
        <v>0</v>
      </c>
      <c r="P279" s="90">
        <f>COUNTA(Tableau8[[#This Row],[Points]],Tableau8[[#This Row],[Clt2]],Tableau8[[#This Row],[Clt4]],Tableau8[[#This Row],[Clt6]])</f>
        <v>0</v>
      </c>
    </row>
    <row r="280" spans="1:16" x14ac:dyDescent="0.35">
      <c r="A280" s="91">
        <f t="shared" si="8"/>
        <v>149</v>
      </c>
      <c r="B280" s="37" t="s">
        <v>2714</v>
      </c>
      <c r="C280" s="37" t="s">
        <v>105</v>
      </c>
      <c r="D280" s="37" t="s">
        <v>2715</v>
      </c>
      <c r="E280" s="52" t="s">
        <v>679</v>
      </c>
      <c r="F280" s="52" t="s">
        <v>648</v>
      </c>
      <c r="G280" s="92" t="str">
        <f>IF(ISBLANK(Tableau8[[#This Row],[Points]]),"",RANK(Tableau8[[#This Row],[Points]],H:H))</f>
        <v/>
      </c>
      <c r="H280" s="37"/>
      <c r="I280" s="42"/>
      <c r="J280" s="88">
        <f>IF(ISBLANK(I280),,VLOOKUP(I280,Classement_points[],2,FALSE)*Paramètres!$M$4)</f>
        <v>0</v>
      </c>
      <c r="K280" s="41"/>
      <c r="L280" s="88">
        <f>IF(ISBLANK(K280),,VLOOKUP(K280,Classement_points[],2,FALSE)*Paramètres!$M$5)</f>
        <v>0</v>
      </c>
      <c r="M280" s="42"/>
      <c r="N280" s="88">
        <f>IF(ISBLANK(M280),,VLOOKUP(M280,Classement_points[],2,FALSE)*Paramètres!$M$6)</f>
        <v>0</v>
      </c>
      <c r="O280" s="89">
        <f t="shared" si="9"/>
        <v>0</v>
      </c>
      <c r="P280" s="90">
        <f>COUNTA(Tableau8[[#This Row],[Points]],Tableau8[[#This Row],[Clt2]],Tableau8[[#This Row],[Clt4]],Tableau8[[#This Row],[Clt6]])</f>
        <v>0</v>
      </c>
    </row>
    <row r="281" spans="1:16" x14ac:dyDescent="0.35">
      <c r="A281" s="91">
        <f t="shared" si="8"/>
        <v>149</v>
      </c>
      <c r="B281" s="37" t="s">
        <v>2716</v>
      </c>
      <c r="C281" s="37" t="s">
        <v>2717</v>
      </c>
      <c r="D281" s="37" t="s">
        <v>2718</v>
      </c>
      <c r="E281" s="52" t="s">
        <v>710</v>
      </c>
      <c r="F281" s="52" t="s">
        <v>648</v>
      </c>
      <c r="G281" s="92" t="str">
        <f>IF(ISBLANK(Tableau8[[#This Row],[Points]]),"",RANK(Tableau8[[#This Row],[Points]],H:H))</f>
        <v/>
      </c>
      <c r="H281" s="37"/>
      <c r="I281" s="42"/>
      <c r="J281" s="88">
        <f>IF(ISBLANK(I281),,VLOOKUP(I281,Classement_points[],2,FALSE)*Paramètres!$M$4)</f>
        <v>0</v>
      </c>
      <c r="K281" s="41"/>
      <c r="L281" s="88">
        <f>IF(ISBLANK(K281),,VLOOKUP(K281,Classement_points[],2,FALSE)*Paramètres!$M$5)</f>
        <v>0</v>
      </c>
      <c r="M281" s="42"/>
      <c r="N281" s="88">
        <f>IF(ISBLANK(M281),,VLOOKUP(M281,Classement_points[],2,FALSE)*Paramètres!$M$6)</f>
        <v>0</v>
      </c>
      <c r="O281" s="89">
        <f t="shared" si="9"/>
        <v>0</v>
      </c>
      <c r="P281" s="90">
        <f>COUNTA(Tableau8[[#This Row],[Points]],Tableau8[[#This Row],[Clt2]],Tableau8[[#This Row],[Clt4]],Tableau8[[#This Row],[Clt6]])</f>
        <v>0</v>
      </c>
    </row>
    <row r="282" spans="1:16" x14ac:dyDescent="0.35">
      <c r="A282" s="91">
        <f t="shared" si="8"/>
        <v>149</v>
      </c>
      <c r="B282" s="37" t="s">
        <v>2719</v>
      </c>
      <c r="C282" s="37" t="s">
        <v>843</v>
      </c>
      <c r="D282" s="37" t="s">
        <v>885</v>
      </c>
      <c r="E282" s="52" t="s">
        <v>666</v>
      </c>
      <c r="F282" s="52" t="s">
        <v>648</v>
      </c>
      <c r="G282" s="92" t="str">
        <f>IF(ISBLANK(Tableau8[[#This Row],[Points]]),"",RANK(Tableau8[[#This Row],[Points]],H:H))</f>
        <v/>
      </c>
      <c r="H282" s="37"/>
      <c r="I282" s="42"/>
      <c r="J282" s="88">
        <f>IF(ISBLANK(I282),,VLOOKUP(I282,Classement_points[],2,FALSE)*Paramètres!$M$4)</f>
        <v>0</v>
      </c>
      <c r="K282" s="41"/>
      <c r="L282" s="88">
        <f>IF(ISBLANK(K282),,VLOOKUP(K282,Classement_points[],2,FALSE)*Paramètres!$M$5)</f>
        <v>0</v>
      </c>
      <c r="M282" s="42"/>
      <c r="N282" s="88">
        <f>IF(ISBLANK(M282),,VLOOKUP(M282,Classement_points[],2,FALSE)*Paramètres!$M$6)</f>
        <v>0</v>
      </c>
      <c r="O282" s="89">
        <f t="shared" si="9"/>
        <v>0</v>
      </c>
      <c r="P282" s="90">
        <f>COUNTA(Tableau8[[#This Row],[Points]],Tableau8[[#This Row],[Clt2]],Tableau8[[#This Row],[Clt4]],Tableau8[[#This Row],[Clt6]])</f>
        <v>0</v>
      </c>
    </row>
    <row r="283" spans="1:16" x14ac:dyDescent="0.35">
      <c r="A283" s="91">
        <f t="shared" si="8"/>
        <v>149</v>
      </c>
      <c r="B283" s="37" t="s">
        <v>4918</v>
      </c>
      <c r="C283" s="37" t="s">
        <v>4919</v>
      </c>
      <c r="D283" s="37" t="s">
        <v>4392</v>
      </c>
      <c r="E283" s="37" t="s">
        <v>4920</v>
      </c>
      <c r="F283" s="52" t="s">
        <v>2956</v>
      </c>
      <c r="G283" s="92" t="str">
        <f>IF(ISBLANK(Tableau8[[#This Row],[Points]]),"",RANK(Tableau8[[#This Row],[Points]],H:H))</f>
        <v/>
      </c>
      <c r="H283" s="37"/>
      <c r="I283" s="42"/>
      <c r="J283" s="88">
        <f>IF(ISBLANK(I283),,VLOOKUP(I283,Classement_points[],2,FALSE)*Paramètres!$M$4)</f>
        <v>0</v>
      </c>
      <c r="K283" s="41"/>
      <c r="L283" s="88">
        <f>IF(ISBLANK(K283),,VLOOKUP(K283,Classement_points[],2,FALSE)*Paramètres!$M$5)</f>
        <v>0</v>
      </c>
      <c r="M283" s="42"/>
      <c r="N283" s="88">
        <f>IF(ISBLANK(M283),,VLOOKUP(M283,Classement_points[],2,FALSE)*Paramètres!$M$6)</f>
        <v>0</v>
      </c>
      <c r="O283" s="89">
        <f t="shared" si="9"/>
        <v>0</v>
      </c>
      <c r="P283" s="90">
        <f>COUNTA(Tableau8[[#This Row],[Points]],Tableau8[[#This Row],[Clt2]],Tableau8[[#This Row],[Clt4]],Tableau8[[#This Row],[Clt6]])</f>
        <v>0</v>
      </c>
    </row>
    <row r="284" spans="1:16" x14ac:dyDescent="0.35">
      <c r="A284" s="91">
        <f t="shared" si="8"/>
        <v>149</v>
      </c>
      <c r="B284" s="37" t="s">
        <v>2720</v>
      </c>
      <c r="C284" s="37" t="s">
        <v>166</v>
      </c>
      <c r="D284" s="37" t="s">
        <v>2721</v>
      </c>
      <c r="E284" s="52" t="s">
        <v>679</v>
      </c>
      <c r="F284" s="52" t="s">
        <v>648</v>
      </c>
      <c r="G284" s="92" t="str">
        <f>IF(ISBLANK(Tableau8[[#This Row],[Points]]),"",RANK(Tableau8[[#This Row],[Points]],H:H))</f>
        <v/>
      </c>
      <c r="H284" s="37"/>
      <c r="I284" s="42"/>
      <c r="J284" s="88">
        <f>IF(ISBLANK(I284),,VLOOKUP(I284,Classement_points[],2,FALSE)*Paramètres!$M$4)</f>
        <v>0</v>
      </c>
      <c r="K284" s="41"/>
      <c r="L284" s="88">
        <f>IF(ISBLANK(K284),,VLOOKUP(K284,Classement_points[],2,FALSE)*Paramètres!$M$5)</f>
        <v>0</v>
      </c>
      <c r="M284" s="42"/>
      <c r="N284" s="88">
        <f>IF(ISBLANK(M284),,VLOOKUP(M284,Classement_points[],2,FALSE)*Paramètres!$M$6)</f>
        <v>0</v>
      </c>
      <c r="O284" s="89">
        <f t="shared" si="9"/>
        <v>0</v>
      </c>
      <c r="P284" s="90">
        <f>COUNTA(Tableau8[[#This Row],[Points]],Tableau8[[#This Row],[Clt2]],Tableau8[[#This Row],[Clt4]],Tableau8[[#This Row],[Clt6]])</f>
        <v>0</v>
      </c>
    </row>
    <row r="285" spans="1:16" x14ac:dyDescent="0.35">
      <c r="A285" s="91">
        <f t="shared" si="8"/>
        <v>149</v>
      </c>
      <c r="B285" s="37" t="s">
        <v>4923</v>
      </c>
      <c r="C285" s="37" t="s">
        <v>102</v>
      </c>
      <c r="D285" s="37" t="s">
        <v>4924</v>
      </c>
      <c r="E285" s="37" t="s">
        <v>3998</v>
      </c>
      <c r="F285" s="52" t="s">
        <v>2956</v>
      </c>
      <c r="G285" s="92" t="str">
        <f>IF(ISBLANK(Tableau8[[#This Row],[Points]]),"",RANK(Tableau8[[#This Row],[Points]],H:H))</f>
        <v/>
      </c>
      <c r="H285" s="37"/>
      <c r="I285" s="42"/>
      <c r="J285" s="88">
        <f>IF(ISBLANK(I285),,VLOOKUP(I285,Classement_points[],2,FALSE)*Paramètres!$M$4)</f>
        <v>0</v>
      </c>
      <c r="K285" s="41"/>
      <c r="L285" s="88">
        <f>IF(ISBLANK(K285),,VLOOKUP(K285,Classement_points[],2,FALSE)*Paramètres!$M$5)</f>
        <v>0</v>
      </c>
      <c r="M285" s="42"/>
      <c r="N285" s="88">
        <f>IF(ISBLANK(M285),,VLOOKUP(M285,Classement_points[],2,FALSE)*Paramètres!$M$6)</f>
        <v>0</v>
      </c>
      <c r="O285" s="89">
        <f t="shared" si="9"/>
        <v>0</v>
      </c>
      <c r="P285" s="90">
        <f>COUNTA(Tableau8[[#This Row],[Points]],Tableau8[[#This Row],[Clt2]],Tableau8[[#This Row],[Clt4]],Tableau8[[#This Row],[Clt6]])</f>
        <v>0</v>
      </c>
    </row>
    <row r="286" spans="1:16" x14ac:dyDescent="0.35">
      <c r="A286" s="91">
        <f t="shared" si="8"/>
        <v>149</v>
      </c>
      <c r="B286" s="37" t="s">
        <v>2724</v>
      </c>
      <c r="C286" s="37" t="s">
        <v>66</v>
      </c>
      <c r="D286" s="37" t="s">
        <v>2725</v>
      </c>
      <c r="E286" s="52" t="s">
        <v>691</v>
      </c>
      <c r="F286" s="52" t="s">
        <v>648</v>
      </c>
      <c r="G286" s="92" t="str">
        <f>IF(ISBLANK(Tableau8[[#This Row],[Points]]),"",RANK(Tableau8[[#This Row],[Points]],H:H))</f>
        <v/>
      </c>
      <c r="H286" s="37"/>
      <c r="I286" s="42"/>
      <c r="J286" s="88">
        <f>IF(ISBLANK(I286),,VLOOKUP(I286,Classement_points[],2,FALSE)*Paramètres!$M$4)</f>
        <v>0</v>
      </c>
      <c r="K286" s="41"/>
      <c r="L286" s="88">
        <f>IF(ISBLANK(K286),,VLOOKUP(K286,Classement_points[],2,FALSE)*Paramètres!$M$5)</f>
        <v>0</v>
      </c>
      <c r="M286" s="42"/>
      <c r="N286" s="88">
        <f>IF(ISBLANK(M286),,VLOOKUP(M286,Classement_points[],2,FALSE)*Paramètres!$M$6)</f>
        <v>0</v>
      </c>
      <c r="O286" s="89">
        <f t="shared" si="9"/>
        <v>0</v>
      </c>
      <c r="P286" s="90">
        <f>COUNTA(Tableau8[[#This Row],[Points]],Tableau8[[#This Row],[Clt2]],Tableau8[[#This Row],[Clt4]],Tableau8[[#This Row],[Clt6]])</f>
        <v>0</v>
      </c>
    </row>
    <row r="287" spans="1:16" x14ac:dyDescent="0.35">
      <c r="A287" s="91">
        <f t="shared" si="8"/>
        <v>149</v>
      </c>
      <c r="B287" s="37" t="s">
        <v>2726</v>
      </c>
      <c r="C287" s="37" t="s">
        <v>310</v>
      </c>
      <c r="D287" s="37" t="s">
        <v>2727</v>
      </c>
      <c r="E287" s="52" t="s">
        <v>678</v>
      </c>
      <c r="F287" s="52" t="s">
        <v>648</v>
      </c>
      <c r="G287" s="92" t="str">
        <f>IF(ISBLANK(Tableau8[[#This Row],[Points]]),"",RANK(Tableau8[[#This Row],[Points]],H:H))</f>
        <v/>
      </c>
      <c r="H287" s="37"/>
      <c r="I287" s="42"/>
      <c r="J287" s="88">
        <f>IF(ISBLANK(I287),,VLOOKUP(I287,Classement_points[],2,FALSE)*Paramètres!$M$4)</f>
        <v>0</v>
      </c>
      <c r="K287" s="41"/>
      <c r="L287" s="88">
        <f>IF(ISBLANK(K287),,VLOOKUP(K287,Classement_points[],2,FALSE)*Paramètres!$M$5)</f>
        <v>0</v>
      </c>
      <c r="M287" s="42"/>
      <c r="N287" s="88">
        <f>IF(ISBLANK(M287),,VLOOKUP(M287,Classement_points[],2,FALSE)*Paramètres!$M$6)</f>
        <v>0</v>
      </c>
      <c r="O287" s="89">
        <f t="shared" si="9"/>
        <v>0</v>
      </c>
      <c r="P287" s="90">
        <f>COUNTA(Tableau8[[#This Row],[Points]],Tableau8[[#This Row],[Clt2]],Tableau8[[#This Row],[Clt4]],Tableau8[[#This Row],[Clt6]])</f>
        <v>0</v>
      </c>
    </row>
    <row r="288" spans="1:16" x14ac:dyDescent="0.35">
      <c r="A288" s="91">
        <f t="shared" si="8"/>
        <v>149</v>
      </c>
      <c r="B288" s="54" t="s">
        <v>1213</v>
      </c>
      <c r="C288" s="54" t="s">
        <v>130</v>
      </c>
      <c r="D288" s="54" t="s">
        <v>131</v>
      </c>
      <c r="E288" s="54" t="s">
        <v>380</v>
      </c>
      <c r="F288" s="54" t="s">
        <v>714</v>
      </c>
      <c r="G288" s="92" t="str">
        <f>IF(ISBLANK(Tableau8[[#This Row],[Points]]),"",RANK(Tableau8[[#This Row],[Points]],H:H))</f>
        <v/>
      </c>
      <c r="H288" s="37"/>
      <c r="I288" s="42"/>
      <c r="J288" s="88">
        <f>IF(ISBLANK(I288),,VLOOKUP(I288,Classement_points[],2,FALSE)*Paramètres!$M$4)</f>
        <v>0</v>
      </c>
      <c r="K288" s="41"/>
      <c r="L288" s="88">
        <f>IF(ISBLANK(K288),,VLOOKUP(K288,Classement_points[],2,FALSE)*Paramètres!$M$5)</f>
        <v>0</v>
      </c>
      <c r="M288" s="42"/>
      <c r="N288" s="88">
        <f>IF(ISBLANK(M288),,VLOOKUP(M288,Classement_points[],2,FALSE)*Paramètres!$M$6)</f>
        <v>0</v>
      </c>
      <c r="O288" s="89">
        <f t="shared" si="9"/>
        <v>0</v>
      </c>
      <c r="P288" s="90">
        <f>COUNTA(Tableau8[[#This Row],[Points]],Tableau8[[#This Row],[Clt2]],Tableau8[[#This Row],[Clt4]],Tableau8[[#This Row],[Clt6]])</f>
        <v>0</v>
      </c>
    </row>
    <row r="289" spans="1:16" x14ac:dyDescent="0.35">
      <c r="A289" s="91">
        <f t="shared" si="8"/>
        <v>149</v>
      </c>
      <c r="B289" s="37" t="s">
        <v>2731</v>
      </c>
      <c r="C289" s="37" t="s">
        <v>123</v>
      </c>
      <c r="D289" s="37" t="s">
        <v>2732</v>
      </c>
      <c r="E289" s="52" t="s">
        <v>661</v>
      </c>
      <c r="F289" s="52" t="s">
        <v>648</v>
      </c>
      <c r="G289" s="92" t="str">
        <f>IF(ISBLANK(Tableau8[[#This Row],[Points]]),"",RANK(Tableau8[[#This Row],[Points]],H:H))</f>
        <v/>
      </c>
      <c r="H289" s="37"/>
      <c r="I289" s="42"/>
      <c r="J289" s="88">
        <f>IF(ISBLANK(I289),,VLOOKUP(I289,Classement_points[],2,FALSE)*Paramètres!$M$4)</f>
        <v>0</v>
      </c>
      <c r="K289" s="41"/>
      <c r="L289" s="88">
        <f>IF(ISBLANK(K289),,VLOOKUP(K289,Classement_points[],2,FALSE)*Paramètres!$M$5)</f>
        <v>0</v>
      </c>
      <c r="M289" s="42"/>
      <c r="N289" s="88">
        <f>IF(ISBLANK(M289),,VLOOKUP(M289,Classement_points[],2,FALSE)*Paramètres!$M$6)</f>
        <v>0</v>
      </c>
      <c r="O289" s="89">
        <f t="shared" si="9"/>
        <v>0</v>
      </c>
      <c r="P289" s="90">
        <f>COUNTA(Tableau8[[#This Row],[Points]],Tableau8[[#This Row],[Clt2]],Tableau8[[#This Row],[Clt4]],Tableau8[[#This Row],[Clt6]])</f>
        <v>0</v>
      </c>
    </row>
    <row r="290" spans="1:16" x14ac:dyDescent="0.35">
      <c r="A290" s="91">
        <f t="shared" si="8"/>
        <v>149</v>
      </c>
      <c r="B290" s="54" t="s">
        <v>1194</v>
      </c>
      <c r="C290" s="54" t="s">
        <v>237</v>
      </c>
      <c r="D290" s="54" t="s">
        <v>1195</v>
      </c>
      <c r="E290" s="54" t="s">
        <v>161</v>
      </c>
      <c r="F290" s="54" t="s">
        <v>714</v>
      </c>
      <c r="G290" s="92" t="str">
        <f>IF(ISBLANK(Tableau8[[#This Row],[Points]]),"",RANK(Tableau8[[#This Row],[Points]],H:H))</f>
        <v/>
      </c>
      <c r="H290" s="37"/>
      <c r="I290" s="42"/>
      <c r="J290" s="88">
        <f>IF(ISBLANK(I290),,VLOOKUP(I290,Classement_points[],2,FALSE)*Paramètres!$M$4)</f>
        <v>0</v>
      </c>
      <c r="K290" s="41"/>
      <c r="L290" s="88">
        <f>IF(ISBLANK(K290),,VLOOKUP(K290,Classement_points[],2,FALSE)*Paramètres!$M$5)</f>
        <v>0</v>
      </c>
      <c r="M290" s="42"/>
      <c r="N290" s="88">
        <f>IF(ISBLANK(M290),,VLOOKUP(M290,Classement_points[],2,FALSE)*Paramètres!$M$6)</f>
        <v>0</v>
      </c>
      <c r="O290" s="89">
        <f t="shared" si="9"/>
        <v>0</v>
      </c>
      <c r="P290" s="90">
        <f>COUNTA(Tableau8[[#This Row],[Points]],Tableau8[[#This Row],[Clt2]],Tableau8[[#This Row],[Clt4]],Tableau8[[#This Row],[Clt6]])</f>
        <v>0</v>
      </c>
    </row>
    <row r="291" spans="1:16" x14ac:dyDescent="0.35">
      <c r="A291" s="91">
        <f t="shared" si="8"/>
        <v>149</v>
      </c>
      <c r="B291" s="37" t="s">
        <v>2733</v>
      </c>
      <c r="C291" s="37" t="s">
        <v>2734</v>
      </c>
      <c r="D291" s="37" t="s">
        <v>2735</v>
      </c>
      <c r="E291" s="52" t="s">
        <v>693</v>
      </c>
      <c r="F291" s="52" t="s">
        <v>648</v>
      </c>
      <c r="G291" s="92" t="str">
        <f>IF(ISBLANK(Tableau8[[#This Row],[Points]]),"",RANK(Tableau8[[#This Row],[Points]],H:H))</f>
        <v/>
      </c>
      <c r="H291" s="37"/>
      <c r="I291" s="42"/>
      <c r="J291" s="88">
        <f>IF(ISBLANK(I291),,VLOOKUP(I291,Classement_points[],2,FALSE)*Paramètres!$M$4)</f>
        <v>0</v>
      </c>
      <c r="K291" s="41"/>
      <c r="L291" s="88">
        <f>IF(ISBLANK(K291),,VLOOKUP(K291,Classement_points[],2,FALSE)*Paramètres!$M$5)</f>
        <v>0</v>
      </c>
      <c r="M291" s="42"/>
      <c r="N291" s="88">
        <f>IF(ISBLANK(M291),,VLOOKUP(M291,Classement_points[],2,FALSE)*Paramètres!$M$6)</f>
        <v>0</v>
      </c>
      <c r="O291" s="89">
        <f t="shared" si="9"/>
        <v>0</v>
      </c>
      <c r="P291" s="90">
        <f>COUNTA(Tableau8[[#This Row],[Points]],Tableau8[[#This Row],[Clt2]],Tableau8[[#This Row],[Clt4]],Tableau8[[#This Row],[Clt6]])</f>
        <v>0</v>
      </c>
    </row>
    <row r="292" spans="1:16" x14ac:dyDescent="0.35">
      <c r="A292" s="91">
        <f t="shared" si="8"/>
        <v>149</v>
      </c>
      <c r="B292" s="37" t="s">
        <v>3848</v>
      </c>
      <c r="C292" s="37" t="s">
        <v>62</v>
      </c>
      <c r="D292" s="37" t="s">
        <v>3722</v>
      </c>
      <c r="E292" s="37" t="s">
        <v>2921</v>
      </c>
      <c r="F292" s="37" t="s">
        <v>2957</v>
      </c>
      <c r="G292" s="92" t="str">
        <f>IF(ISBLANK(Tableau8[[#This Row],[Points]]),"",RANK(Tableau8[[#This Row],[Points]],H:H))</f>
        <v/>
      </c>
      <c r="H292" s="37"/>
      <c r="I292" s="42"/>
      <c r="J292" s="88">
        <f>IF(ISBLANK(I292),,VLOOKUP(I292,Classement_points[],2,FALSE)*Paramètres!$M$4)</f>
        <v>0</v>
      </c>
      <c r="K292" s="41"/>
      <c r="L292" s="88">
        <f>IF(ISBLANK(K292),,VLOOKUP(K292,Classement_points[],2,FALSE)*Paramètres!$M$5)</f>
        <v>0</v>
      </c>
      <c r="M292" s="42"/>
      <c r="N292" s="88">
        <f>IF(ISBLANK(M292),,VLOOKUP(M292,Classement_points[],2,FALSE)*Paramètres!$M$6)</f>
        <v>0</v>
      </c>
      <c r="O292" s="89">
        <f t="shared" si="9"/>
        <v>0</v>
      </c>
      <c r="P292" s="90">
        <f>COUNTA(Tableau8[[#This Row],[Points]],Tableau8[[#This Row],[Clt2]],Tableau8[[#This Row],[Clt4]],Tableau8[[#This Row],[Clt6]])</f>
        <v>0</v>
      </c>
    </row>
    <row r="293" spans="1:16" x14ac:dyDescent="0.35">
      <c r="A293" s="91">
        <f t="shared" si="8"/>
        <v>149</v>
      </c>
      <c r="B293" s="37" t="s">
        <v>4926</v>
      </c>
      <c r="C293" s="37" t="s">
        <v>52</v>
      </c>
      <c r="D293" s="37" t="s">
        <v>135</v>
      </c>
      <c r="E293" s="37" t="s">
        <v>4007</v>
      </c>
      <c r="F293" s="52" t="s">
        <v>2956</v>
      </c>
      <c r="G293" s="92" t="str">
        <f>IF(ISBLANK(Tableau8[[#This Row],[Points]]),"",RANK(Tableau8[[#This Row],[Points]],H:H))</f>
        <v/>
      </c>
      <c r="H293" s="37"/>
      <c r="I293" s="42"/>
      <c r="J293" s="88">
        <f>IF(ISBLANK(I293),,VLOOKUP(I293,Classement_points[],2,FALSE)*Paramètres!$M$4)</f>
        <v>0</v>
      </c>
      <c r="K293" s="41"/>
      <c r="L293" s="88">
        <f>IF(ISBLANK(K293),,VLOOKUP(K293,Classement_points[],2,FALSE)*Paramètres!$M$5)</f>
        <v>0</v>
      </c>
      <c r="M293" s="42"/>
      <c r="N293" s="88">
        <f>IF(ISBLANK(M293),,VLOOKUP(M293,Classement_points[],2,FALSE)*Paramètres!$M$6)</f>
        <v>0</v>
      </c>
      <c r="O293" s="89">
        <f t="shared" si="9"/>
        <v>0</v>
      </c>
      <c r="P293" s="90">
        <f>COUNTA(Tableau8[[#This Row],[Points]],Tableau8[[#This Row],[Clt2]],Tableau8[[#This Row],[Clt4]],Tableau8[[#This Row],[Clt6]])</f>
        <v>0</v>
      </c>
    </row>
    <row r="294" spans="1:16" x14ac:dyDescent="0.35">
      <c r="A294" s="91">
        <f t="shared" si="8"/>
        <v>149</v>
      </c>
      <c r="B294" s="37" t="s">
        <v>2740</v>
      </c>
      <c r="C294" s="37" t="s">
        <v>857</v>
      </c>
      <c r="D294" s="37" t="s">
        <v>2741</v>
      </c>
      <c r="E294" s="52" t="s">
        <v>683</v>
      </c>
      <c r="F294" s="52" t="s">
        <v>648</v>
      </c>
      <c r="G294" s="92" t="str">
        <f>IF(ISBLANK(Tableau8[[#This Row],[Points]]),"",RANK(Tableau8[[#This Row],[Points]],H:H))</f>
        <v/>
      </c>
      <c r="H294" s="37"/>
      <c r="I294" s="42"/>
      <c r="J294" s="88">
        <f>IF(ISBLANK(I294),,VLOOKUP(I294,Classement_points[],2,FALSE)*Paramètres!$M$4)</f>
        <v>0</v>
      </c>
      <c r="K294" s="41"/>
      <c r="L294" s="88">
        <f>IF(ISBLANK(K294),,VLOOKUP(K294,Classement_points[],2,FALSE)*Paramètres!$M$5)</f>
        <v>0</v>
      </c>
      <c r="M294" s="42"/>
      <c r="N294" s="88">
        <f>IF(ISBLANK(M294),,VLOOKUP(M294,Classement_points[],2,FALSE)*Paramètres!$M$6)</f>
        <v>0</v>
      </c>
      <c r="O294" s="89">
        <f t="shared" si="9"/>
        <v>0</v>
      </c>
      <c r="P294" s="90">
        <f>COUNTA(Tableau8[[#This Row],[Points]],Tableau8[[#This Row],[Clt2]],Tableau8[[#This Row],[Clt4]],Tableau8[[#This Row],[Clt6]])</f>
        <v>0</v>
      </c>
    </row>
    <row r="295" spans="1:16" x14ac:dyDescent="0.35">
      <c r="A295" s="91">
        <f t="shared" si="8"/>
        <v>149</v>
      </c>
      <c r="B295" s="54" t="s">
        <v>626</v>
      </c>
      <c r="C295" s="54" t="s">
        <v>136</v>
      </c>
      <c r="D295" s="54" t="s">
        <v>137</v>
      </c>
      <c r="E295" s="54" t="s">
        <v>18</v>
      </c>
      <c r="F295" s="54" t="s">
        <v>714</v>
      </c>
      <c r="G295" s="92" t="str">
        <f>IF(ISBLANK(Tableau8[[#This Row],[Points]]),"",RANK(Tableau8[[#This Row],[Points]],H:H))</f>
        <v/>
      </c>
      <c r="H295" s="37"/>
      <c r="I295" s="42"/>
      <c r="J295" s="88">
        <f>IF(ISBLANK(I295),,VLOOKUP(I295,Classement_points[],2,FALSE)*Paramètres!$M$4)</f>
        <v>0</v>
      </c>
      <c r="K295" s="41">
        <v>0</v>
      </c>
      <c r="L295" s="88">
        <f>IF(ISBLANK(K295),,VLOOKUP(K295,Classement_points[],2,FALSE)*Paramètres!$M$5)</f>
        <v>0</v>
      </c>
      <c r="M295" s="42"/>
      <c r="N295" s="88">
        <f>IF(ISBLANK(M295),,VLOOKUP(M295,Classement_points[],2,FALSE)*Paramètres!$M$6)</f>
        <v>0</v>
      </c>
      <c r="O295" s="89">
        <f t="shared" si="9"/>
        <v>0</v>
      </c>
      <c r="P295" s="90">
        <f>COUNTA(Tableau8[[#This Row],[Points]],Tableau8[[#This Row],[Clt2]],Tableau8[[#This Row],[Clt4]],Tableau8[[#This Row],[Clt6]])</f>
        <v>1</v>
      </c>
    </row>
    <row r="296" spans="1:16" x14ac:dyDescent="0.35">
      <c r="A296" s="91">
        <f t="shared" si="8"/>
        <v>149</v>
      </c>
      <c r="B296" s="37" t="s">
        <v>4932</v>
      </c>
      <c r="C296" s="37" t="s">
        <v>833</v>
      </c>
      <c r="D296" s="37" t="s">
        <v>4933</v>
      </c>
      <c r="E296" s="37" t="s">
        <v>4555</v>
      </c>
      <c r="F296" s="52" t="s">
        <v>2956</v>
      </c>
      <c r="G296" s="92" t="str">
        <f>IF(ISBLANK(Tableau8[[#This Row],[Points]]),"",RANK(Tableau8[[#This Row],[Points]],H:H))</f>
        <v/>
      </c>
      <c r="H296" s="37"/>
      <c r="I296" s="42"/>
      <c r="J296" s="88">
        <f>IF(ISBLANK(I296),,VLOOKUP(I296,Classement_points[],2,FALSE)*Paramètres!$M$4)</f>
        <v>0</v>
      </c>
      <c r="K296" s="41"/>
      <c r="L296" s="88">
        <f>IF(ISBLANK(K296),,VLOOKUP(K296,Classement_points[],2,FALSE)*Paramètres!$M$5)</f>
        <v>0</v>
      </c>
      <c r="M296" s="42"/>
      <c r="N296" s="88">
        <f>IF(ISBLANK(M296),,VLOOKUP(M296,Classement_points[],2,FALSE)*Paramètres!$M$6)</f>
        <v>0</v>
      </c>
      <c r="O296" s="89">
        <f t="shared" si="9"/>
        <v>0</v>
      </c>
      <c r="P296" s="90">
        <f>COUNTA(Tableau8[[#This Row],[Points]],Tableau8[[#This Row],[Clt2]],Tableau8[[#This Row],[Clt4]],Tableau8[[#This Row],[Clt6]])</f>
        <v>0</v>
      </c>
    </row>
    <row r="297" spans="1:16" x14ac:dyDescent="0.35">
      <c r="A297" s="91">
        <f t="shared" si="8"/>
        <v>149</v>
      </c>
      <c r="B297" s="54" t="s">
        <v>639</v>
      </c>
      <c r="C297" s="54" t="s">
        <v>55</v>
      </c>
      <c r="D297" s="54" t="s">
        <v>140</v>
      </c>
      <c r="E297" s="54" t="s">
        <v>39</v>
      </c>
      <c r="F297" s="54" t="s">
        <v>714</v>
      </c>
      <c r="G297" s="92" t="str">
        <f>IF(ISBLANK(Tableau8[[#This Row],[Points]]),"",RANK(Tableau8[[#This Row],[Points]],H:H))</f>
        <v/>
      </c>
      <c r="H297" s="37"/>
      <c r="I297" s="42"/>
      <c r="J297" s="88">
        <f>IF(ISBLANK(I297),,VLOOKUP(I297,Classement_points[],2,FALSE)*Paramètres!$M$4)</f>
        <v>0</v>
      </c>
      <c r="K297" s="41"/>
      <c r="L297" s="88">
        <f>IF(ISBLANK(K297),,VLOOKUP(K297,Classement_points[],2,FALSE)*Paramètres!$M$5)</f>
        <v>0</v>
      </c>
      <c r="M297" s="42"/>
      <c r="N297" s="88">
        <f>IF(ISBLANK(M297),,VLOOKUP(M297,Classement_points[],2,FALSE)*Paramètres!$M$6)</f>
        <v>0</v>
      </c>
      <c r="O297" s="89">
        <f t="shared" si="9"/>
        <v>0</v>
      </c>
      <c r="P297" s="90">
        <f>COUNTA(Tableau8[[#This Row],[Points]],Tableau8[[#This Row],[Clt2]],Tableau8[[#This Row],[Clt4]],Tableau8[[#This Row],[Clt6]])</f>
        <v>0</v>
      </c>
    </row>
    <row r="298" spans="1:16" x14ac:dyDescent="0.35">
      <c r="A298" s="91">
        <f t="shared" si="8"/>
        <v>149</v>
      </c>
      <c r="B298" s="37" t="s">
        <v>2742</v>
      </c>
      <c r="C298" s="37" t="s">
        <v>69</v>
      </c>
      <c r="D298" s="37" t="s">
        <v>2743</v>
      </c>
      <c r="E298" s="52" t="s">
        <v>649</v>
      </c>
      <c r="F298" s="52" t="s">
        <v>648</v>
      </c>
      <c r="G298" s="92" t="str">
        <f>IF(ISBLANK(Tableau8[[#This Row],[Points]]),"",RANK(Tableau8[[#This Row],[Points]],H:H))</f>
        <v/>
      </c>
      <c r="H298" s="37"/>
      <c r="I298" s="42"/>
      <c r="J298" s="88">
        <f>IF(ISBLANK(I298),,VLOOKUP(I298,Classement_points[],2,FALSE)*Paramètres!$M$4)</f>
        <v>0</v>
      </c>
      <c r="K298" s="41"/>
      <c r="L298" s="88">
        <f>IF(ISBLANK(K298),,VLOOKUP(K298,Classement_points[],2,FALSE)*Paramètres!$M$5)</f>
        <v>0</v>
      </c>
      <c r="M298" s="42"/>
      <c r="N298" s="88">
        <f>IF(ISBLANK(M298),,VLOOKUP(M298,Classement_points[],2,FALSE)*Paramètres!$M$6)</f>
        <v>0</v>
      </c>
      <c r="O298" s="89">
        <f t="shared" si="9"/>
        <v>0</v>
      </c>
      <c r="P298" s="90">
        <f>COUNTA(Tableau8[[#This Row],[Points]],Tableau8[[#This Row],[Clt2]],Tableau8[[#This Row],[Clt4]],Tableau8[[#This Row],[Clt6]])</f>
        <v>0</v>
      </c>
    </row>
    <row r="299" spans="1:16" x14ac:dyDescent="0.35">
      <c r="A299" s="91">
        <f t="shared" si="8"/>
        <v>149</v>
      </c>
      <c r="B299" s="37" t="s">
        <v>2744</v>
      </c>
      <c r="C299" s="37" t="s">
        <v>2745</v>
      </c>
      <c r="D299" s="37" t="s">
        <v>2746</v>
      </c>
      <c r="E299" s="52" t="s">
        <v>695</v>
      </c>
      <c r="F299" s="52" t="s">
        <v>648</v>
      </c>
      <c r="G299" s="92" t="str">
        <f>IF(ISBLANK(Tableau8[[#This Row],[Points]]),"",RANK(Tableau8[[#This Row],[Points]],H:H))</f>
        <v/>
      </c>
      <c r="H299" s="37"/>
      <c r="I299" s="42"/>
      <c r="J299" s="88">
        <f>IF(ISBLANK(I299),,VLOOKUP(I299,Classement_points[],2,FALSE)*Paramètres!$M$4)</f>
        <v>0</v>
      </c>
      <c r="K299" s="41"/>
      <c r="L299" s="88">
        <f>IF(ISBLANK(K299),,VLOOKUP(K299,Classement_points[],2,FALSE)*Paramètres!$M$5)</f>
        <v>0</v>
      </c>
      <c r="M299" s="42"/>
      <c r="N299" s="88">
        <f>IF(ISBLANK(M299),,VLOOKUP(M299,Classement_points[],2,FALSE)*Paramètres!$M$6)</f>
        <v>0</v>
      </c>
      <c r="O299" s="89">
        <f t="shared" si="9"/>
        <v>0</v>
      </c>
      <c r="P299" s="90">
        <f>COUNTA(Tableau8[[#This Row],[Points]],Tableau8[[#This Row],[Clt2]],Tableau8[[#This Row],[Clt4]],Tableau8[[#This Row],[Clt6]])</f>
        <v>0</v>
      </c>
    </row>
    <row r="300" spans="1:16" x14ac:dyDescent="0.35">
      <c r="A300" s="91">
        <f t="shared" si="8"/>
        <v>149</v>
      </c>
      <c r="B300" s="37" t="s">
        <v>2747</v>
      </c>
      <c r="C300" s="37" t="s">
        <v>2449</v>
      </c>
      <c r="D300" s="37" t="s">
        <v>2748</v>
      </c>
      <c r="E300" s="52" t="s">
        <v>647</v>
      </c>
      <c r="F300" s="52" t="s">
        <v>648</v>
      </c>
      <c r="G300" s="92" t="str">
        <f>IF(ISBLANK(Tableau8[[#This Row],[Points]]),"",RANK(Tableau8[[#This Row],[Points]],H:H))</f>
        <v/>
      </c>
      <c r="H300" s="37"/>
      <c r="I300" s="42"/>
      <c r="J300" s="88">
        <f>IF(ISBLANK(I300),,VLOOKUP(I300,Classement_points[],2,FALSE)*Paramètres!$M$4)</f>
        <v>0</v>
      </c>
      <c r="K300" s="41"/>
      <c r="L300" s="88">
        <f>IF(ISBLANK(K300),,VLOOKUP(K300,Classement_points[],2,FALSE)*Paramètres!$M$5)</f>
        <v>0</v>
      </c>
      <c r="M300" s="42"/>
      <c r="N300" s="88">
        <f>IF(ISBLANK(M300),,VLOOKUP(M300,Classement_points[],2,FALSE)*Paramètres!$M$6)</f>
        <v>0</v>
      </c>
      <c r="O300" s="89">
        <f t="shared" si="9"/>
        <v>0</v>
      </c>
      <c r="P300" s="90">
        <f>COUNTA(Tableau8[[#This Row],[Points]],Tableau8[[#This Row],[Clt2]],Tableau8[[#This Row],[Clt4]],Tableau8[[#This Row],[Clt6]])</f>
        <v>0</v>
      </c>
    </row>
    <row r="301" spans="1:16" x14ac:dyDescent="0.35">
      <c r="A301" s="91">
        <f t="shared" si="8"/>
        <v>149</v>
      </c>
      <c r="B301" s="37" t="s">
        <v>3819</v>
      </c>
      <c r="C301" s="37" t="s">
        <v>802</v>
      </c>
      <c r="D301" s="37" t="s">
        <v>3820</v>
      </c>
      <c r="E301" s="37" t="s">
        <v>2912</v>
      </c>
      <c r="F301" s="37" t="s">
        <v>2957</v>
      </c>
      <c r="G301" s="92" t="str">
        <f>IF(ISBLANK(Tableau8[[#This Row],[Points]]),"",RANK(Tableau8[[#This Row],[Points]],H:H))</f>
        <v/>
      </c>
      <c r="H301" s="37"/>
      <c r="I301" s="42"/>
      <c r="J301" s="88">
        <f>IF(ISBLANK(I301),,VLOOKUP(I301,Classement_points[],2,FALSE)*Paramètres!$M$4)</f>
        <v>0</v>
      </c>
      <c r="K301" s="41"/>
      <c r="L301" s="88">
        <f>IF(ISBLANK(K301),,VLOOKUP(K301,Classement_points[],2,FALSE)*Paramètres!$M$5)</f>
        <v>0</v>
      </c>
      <c r="M301" s="42"/>
      <c r="N301" s="88">
        <f>IF(ISBLANK(M301),,VLOOKUP(M301,Classement_points[],2,FALSE)*Paramètres!$M$6)</f>
        <v>0</v>
      </c>
      <c r="O301" s="89">
        <f t="shared" si="9"/>
        <v>0</v>
      </c>
      <c r="P301" s="90">
        <f>COUNTA(Tableau8[[#This Row],[Points]],Tableau8[[#This Row],[Clt2]],Tableau8[[#This Row],[Clt4]],Tableau8[[#This Row],[Clt6]])</f>
        <v>0</v>
      </c>
    </row>
    <row r="302" spans="1:16" x14ac:dyDescent="0.35">
      <c r="A302" s="91">
        <f t="shared" si="8"/>
        <v>149</v>
      </c>
      <c r="B302" s="37" t="s">
        <v>4934</v>
      </c>
      <c r="C302" s="37" t="s">
        <v>3873</v>
      </c>
      <c r="D302" s="37" t="s">
        <v>4785</v>
      </c>
      <c r="E302" s="37" t="s">
        <v>3939</v>
      </c>
      <c r="F302" s="52" t="s">
        <v>2956</v>
      </c>
      <c r="G302" s="92" t="str">
        <f>IF(ISBLANK(Tableau8[[#This Row],[Points]]),"",RANK(Tableau8[[#This Row],[Points]],H:H))</f>
        <v/>
      </c>
      <c r="H302" s="37"/>
      <c r="I302" s="42"/>
      <c r="J302" s="88">
        <f>IF(ISBLANK(I302),,VLOOKUP(I302,Classement_points[],2,FALSE)*Paramètres!$M$4)</f>
        <v>0</v>
      </c>
      <c r="K302" s="41"/>
      <c r="L302" s="88">
        <f>IF(ISBLANK(K302),,VLOOKUP(K302,Classement_points[],2,FALSE)*Paramètres!$M$5)</f>
        <v>0</v>
      </c>
      <c r="M302" s="42"/>
      <c r="N302" s="88">
        <f>IF(ISBLANK(M302),,VLOOKUP(M302,Classement_points[],2,FALSE)*Paramètres!$M$6)</f>
        <v>0</v>
      </c>
      <c r="O302" s="89">
        <f t="shared" si="9"/>
        <v>0</v>
      </c>
      <c r="P302" s="90">
        <f>COUNTA(Tableau8[[#This Row],[Points]],Tableau8[[#This Row],[Clt2]],Tableau8[[#This Row],[Clt4]],Tableau8[[#This Row],[Clt6]])</f>
        <v>0</v>
      </c>
    </row>
    <row r="303" spans="1:16" x14ac:dyDescent="0.35">
      <c r="A303" s="91">
        <f t="shared" si="8"/>
        <v>149</v>
      </c>
      <c r="B303" s="37" t="s">
        <v>2753</v>
      </c>
      <c r="C303" s="37" t="s">
        <v>2754</v>
      </c>
      <c r="D303" s="37" t="s">
        <v>2755</v>
      </c>
      <c r="E303" s="52" t="s">
        <v>691</v>
      </c>
      <c r="F303" s="52" t="s">
        <v>648</v>
      </c>
      <c r="G303" s="92" t="str">
        <f>IF(ISBLANK(Tableau8[[#This Row],[Points]]),"",RANK(Tableau8[[#This Row],[Points]],H:H))</f>
        <v/>
      </c>
      <c r="H303" s="37"/>
      <c r="I303" s="42"/>
      <c r="J303" s="88">
        <f>IF(ISBLANK(I303),,VLOOKUP(I303,Classement_points[],2,FALSE)*Paramètres!$M$4)</f>
        <v>0</v>
      </c>
      <c r="K303" s="41"/>
      <c r="L303" s="88">
        <f>IF(ISBLANK(K303),,VLOOKUP(K303,Classement_points[],2,FALSE)*Paramètres!$M$5)</f>
        <v>0</v>
      </c>
      <c r="M303" s="42"/>
      <c r="N303" s="88">
        <f>IF(ISBLANK(M303),,VLOOKUP(M303,Classement_points[],2,FALSE)*Paramètres!$M$6)</f>
        <v>0</v>
      </c>
      <c r="O303" s="89">
        <f t="shared" si="9"/>
        <v>0</v>
      </c>
      <c r="P303" s="90">
        <f>COUNTA(Tableau8[[#This Row],[Points]],Tableau8[[#This Row],[Clt2]],Tableau8[[#This Row],[Clt4]],Tableau8[[#This Row],[Clt6]])</f>
        <v>0</v>
      </c>
    </row>
    <row r="304" spans="1:16" x14ac:dyDescent="0.35">
      <c r="A304" s="91">
        <f t="shared" si="8"/>
        <v>149</v>
      </c>
      <c r="B304" s="37" t="s">
        <v>3812</v>
      </c>
      <c r="C304" s="37" t="s">
        <v>102</v>
      </c>
      <c r="D304" s="37" t="s">
        <v>3813</v>
      </c>
      <c r="E304" s="37" t="s">
        <v>2925</v>
      </c>
      <c r="F304" s="37" t="s">
        <v>2957</v>
      </c>
      <c r="G304" s="92" t="str">
        <f>IF(ISBLANK(Tableau8[[#This Row],[Points]]),"",RANK(Tableau8[[#This Row],[Points]],H:H))</f>
        <v/>
      </c>
      <c r="H304" s="37"/>
      <c r="I304" s="42"/>
      <c r="J304" s="88">
        <f>IF(ISBLANK(I304),,VLOOKUP(I304,Classement_points[],2,FALSE)*Paramètres!$M$4)</f>
        <v>0</v>
      </c>
      <c r="K304" s="41"/>
      <c r="L304" s="88">
        <f>IF(ISBLANK(K304),,VLOOKUP(K304,Classement_points[],2,FALSE)*Paramètres!$M$5)</f>
        <v>0</v>
      </c>
      <c r="M304" s="42"/>
      <c r="N304" s="88">
        <f>IF(ISBLANK(M304),,VLOOKUP(M304,Classement_points[],2,FALSE)*Paramètres!$M$6)</f>
        <v>0</v>
      </c>
      <c r="O304" s="89">
        <f t="shared" si="9"/>
        <v>0</v>
      </c>
      <c r="P304" s="90">
        <f>COUNTA(Tableau8[[#This Row],[Points]],Tableau8[[#This Row],[Clt2]],Tableau8[[#This Row],[Clt4]],Tableau8[[#This Row],[Clt6]])</f>
        <v>0</v>
      </c>
    </row>
    <row r="305" spans="1:16" x14ac:dyDescent="0.35">
      <c r="A305" s="91">
        <f t="shared" si="8"/>
        <v>149</v>
      </c>
      <c r="B305" s="54" t="s">
        <v>1188</v>
      </c>
      <c r="C305" s="54" t="s">
        <v>60</v>
      </c>
      <c r="D305" s="54" t="s">
        <v>1189</v>
      </c>
      <c r="E305" s="54" t="s">
        <v>39</v>
      </c>
      <c r="F305" s="54" t="s">
        <v>714</v>
      </c>
      <c r="G305" s="92" t="str">
        <f>IF(ISBLANK(Tableau8[[#This Row],[Points]]),"",RANK(Tableau8[[#This Row],[Points]],H:H))</f>
        <v/>
      </c>
      <c r="H305" s="37"/>
      <c r="I305" s="42"/>
      <c r="J305" s="88">
        <f>IF(ISBLANK(I305),,VLOOKUP(I305,Classement_points[],2,FALSE)*Paramètres!$M$4)</f>
        <v>0</v>
      </c>
      <c r="K305" s="41"/>
      <c r="L305" s="88">
        <f>IF(ISBLANK(K305),,VLOOKUP(K305,Classement_points[],2,FALSE)*Paramètres!$M$5)</f>
        <v>0</v>
      </c>
      <c r="M305" s="42"/>
      <c r="N305" s="88">
        <f>IF(ISBLANK(M305),,VLOOKUP(M305,Classement_points[],2,FALSE)*Paramètres!$M$6)</f>
        <v>0</v>
      </c>
      <c r="O305" s="89">
        <f t="shared" si="9"/>
        <v>0</v>
      </c>
      <c r="P305" s="90">
        <f>COUNTA(Tableau8[[#This Row],[Points]],Tableau8[[#This Row],[Clt2]],Tableau8[[#This Row],[Clt4]],Tableau8[[#This Row],[Clt6]])</f>
        <v>0</v>
      </c>
    </row>
    <row r="306" spans="1:16" x14ac:dyDescent="0.35">
      <c r="A306" s="91">
        <f t="shared" si="8"/>
        <v>149</v>
      </c>
      <c r="B306" s="37" t="s">
        <v>2756</v>
      </c>
      <c r="C306" s="37" t="s">
        <v>123</v>
      </c>
      <c r="D306" s="37" t="s">
        <v>2757</v>
      </c>
      <c r="E306" s="52" t="s">
        <v>691</v>
      </c>
      <c r="F306" s="52" t="s">
        <v>648</v>
      </c>
      <c r="G306" s="92" t="str">
        <f>IF(ISBLANK(Tableau8[[#This Row],[Points]]),"",RANK(Tableau8[[#This Row],[Points]],H:H))</f>
        <v/>
      </c>
      <c r="H306" s="37"/>
      <c r="I306" s="42"/>
      <c r="J306" s="88">
        <f>IF(ISBLANK(I306),,VLOOKUP(I306,Classement_points[],2,FALSE)*Paramètres!$M$4)</f>
        <v>0</v>
      </c>
      <c r="K306" s="41"/>
      <c r="L306" s="88">
        <f>IF(ISBLANK(K306),,VLOOKUP(K306,Classement_points[],2,FALSE)*Paramètres!$M$5)</f>
        <v>0</v>
      </c>
      <c r="M306" s="42"/>
      <c r="N306" s="88">
        <f>IF(ISBLANK(M306),,VLOOKUP(M306,Classement_points[],2,FALSE)*Paramètres!$M$6)</f>
        <v>0</v>
      </c>
      <c r="O306" s="89">
        <f t="shared" si="9"/>
        <v>0</v>
      </c>
      <c r="P306" s="90">
        <f>COUNTA(Tableau8[[#This Row],[Points]],Tableau8[[#This Row],[Clt2]],Tableau8[[#This Row],[Clt4]],Tableau8[[#This Row],[Clt6]])</f>
        <v>0</v>
      </c>
    </row>
    <row r="307" spans="1:16" x14ac:dyDescent="0.35">
      <c r="A307" s="91">
        <f t="shared" si="8"/>
        <v>149</v>
      </c>
      <c r="B307" s="37" t="s">
        <v>4938</v>
      </c>
      <c r="C307" s="37" t="s">
        <v>88</v>
      </c>
      <c r="D307" s="37" t="s">
        <v>4939</v>
      </c>
      <c r="E307" s="37" t="s">
        <v>3971</v>
      </c>
      <c r="F307" s="52" t="s">
        <v>2956</v>
      </c>
      <c r="G307" s="92" t="str">
        <f>IF(ISBLANK(Tableau8[[#This Row],[Points]]),"",RANK(Tableau8[[#This Row],[Points]],H:H))</f>
        <v/>
      </c>
      <c r="H307" s="37"/>
      <c r="I307" s="42"/>
      <c r="J307" s="88">
        <f>IF(ISBLANK(I307),,VLOOKUP(I307,Classement_points[],2,FALSE)*Paramètres!$M$4)</f>
        <v>0</v>
      </c>
      <c r="K307" s="41"/>
      <c r="L307" s="88">
        <f>IF(ISBLANK(K307),,VLOOKUP(K307,Classement_points[],2,FALSE)*Paramètres!$M$5)</f>
        <v>0</v>
      </c>
      <c r="M307" s="42"/>
      <c r="N307" s="88">
        <f>IF(ISBLANK(M307),,VLOOKUP(M307,Classement_points[],2,FALSE)*Paramètres!$M$6)</f>
        <v>0</v>
      </c>
      <c r="O307" s="89">
        <f t="shared" si="9"/>
        <v>0</v>
      </c>
      <c r="P307" s="90">
        <f>COUNTA(Tableau8[[#This Row],[Points]],Tableau8[[#This Row],[Clt2]],Tableau8[[#This Row],[Clt4]],Tableau8[[#This Row],[Clt6]])</f>
        <v>0</v>
      </c>
    </row>
    <row r="308" spans="1:16" x14ac:dyDescent="0.35">
      <c r="A308" s="91">
        <f t="shared" si="8"/>
        <v>149</v>
      </c>
      <c r="B308" s="37" t="s">
        <v>2766</v>
      </c>
      <c r="C308" s="37" t="s">
        <v>86</v>
      </c>
      <c r="D308" s="37" t="s">
        <v>2767</v>
      </c>
      <c r="E308" s="37" t="s">
        <v>691</v>
      </c>
      <c r="F308" s="52" t="s">
        <v>648</v>
      </c>
      <c r="G308" s="92" t="str">
        <f>IF(ISBLANK(Tableau8[[#This Row],[Points]]),"",RANK(Tableau8[[#This Row],[Points]],H:H))</f>
        <v/>
      </c>
      <c r="H308" s="37"/>
      <c r="I308" s="42"/>
      <c r="J308" s="88">
        <f>IF(ISBLANK(I308),,VLOOKUP(I308,Classement_points[],2,FALSE)*Paramètres!$M$4)</f>
        <v>0</v>
      </c>
      <c r="K308" s="41"/>
      <c r="L308" s="88">
        <f>IF(ISBLANK(K308),,VLOOKUP(K308,Classement_points[],2,FALSE)*Paramètres!$M$5)</f>
        <v>0</v>
      </c>
      <c r="M308" s="42"/>
      <c r="N308" s="88">
        <f>IF(ISBLANK(M308),,VLOOKUP(M308,Classement_points[],2,FALSE)*Paramètres!$M$6)</f>
        <v>0</v>
      </c>
      <c r="O308" s="89">
        <f t="shared" si="9"/>
        <v>0</v>
      </c>
      <c r="P308" s="90">
        <f>COUNTA(Tableau8[[#This Row],[Points]],Tableau8[[#This Row],[Clt2]],Tableau8[[#This Row],[Clt4]],Tableau8[[#This Row],[Clt6]])</f>
        <v>0</v>
      </c>
    </row>
    <row r="309" spans="1:16" x14ac:dyDescent="0.35">
      <c r="A309" s="91">
        <f t="shared" si="8"/>
        <v>149</v>
      </c>
      <c r="B309" s="37" t="s">
        <v>2768</v>
      </c>
      <c r="C309" s="37" t="s">
        <v>1146</v>
      </c>
      <c r="D309" s="37" t="s">
        <v>2769</v>
      </c>
      <c r="E309" s="37" t="s">
        <v>701</v>
      </c>
      <c r="F309" s="52" t="s">
        <v>648</v>
      </c>
      <c r="G309" s="92" t="str">
        <f>IF(ISBLANK(Tableau8[[#This Row],[Points]]),"",RANK(Tableau8[[#This Row],[Points]],H:H))</f>
        <v/>
      </c>
      <c r="H309" s="37"/>
      <c r="I309" s="42"/>
      <c r="J309" s="88">
        <f>IF(ISBLANK(I309),,VLOOKUP(I309,Classement_points[],2,FALSE)*Paramètres!$M$4)</f>
        <v>0</v>
      </c>
      <c r="K309" s="41"/>
      <c r="L309" s="88">
        <f>IF(ISBLANK(K309),,VLOOKUP(K309,Classement_points[],2,FALSE)*Paramètres!$M$5)</f>
        <v>0</v>
      </c>
      <c r="M309" s="42"/>
      <c r="N309" s="88">
        <f>IF(ISBLANK(M309),,VLOOKUP(M309,Classement_points[],2,FALSE)*Paramètres!$M$6)</f>
        <v>0</v>
      </c>
      <c r="O309" s="89">
        <f t="shared" si="9"/>
        <v>0</v>
      </c>
      <c r="P309" s="90">
        <f>COUNTA(Tableau8[[#This Row],[Points]],Tableau8[[#This Row],[Clt2]],Tableau8[[#This Row],[Clt4]],Tableau8[[#This Row],[Clt6]])</f>
        <v>0</v>
      </c>
    </row>
    <row r="310" spans="1:16" x14ac:dyDescent="0.35">
      <c r="A310" s="91">
        <f t="shared" si="8"/>
        <v>149</v>
      </c>
      <c r="B310" s="54" t="s">
        <v>1170</v>
      </c>
      <c r="C310" s="54" t="s">
        <v>51</v>
      </c>
      <c r="D310" s="54" t="s">
        <v>1171</v>
      </c>
      <c r="E310" s="54" t="s">
        <v>32</v>
      </c>
      <c r="F310" s="54" t="s">
        <v>714</v>
      </c>
      <c r="G310" s="92" t="str">
        <f>IF(ISBLANK(Tableau8[[#This Row],[Points]]),"",RANK(Tableau8[[#This Row],[Points]],H:H))</f>
        <v/>
      </c>
      <c r="H310" s="37"/>
      <c r="I310" s="42"/>
      <c r="J310" s="88">
        <f>IF(ISBLANK(I310),,VLOOKUP(I310,Classement_points[],2,FALSE)*Paramètres!$M$4)</f>
        <v>0</v>
      </c>
      <c r="K310" s="41"/>
      <c r="L310" s="88">
        <f>IF(ISBLANK(K310),,VLOOKUP(K310,Classement_points[],2,FALSE)*Paramètres!$M$5)</f>
        <v>0</v>
      </c>
      <c r="M310" s="42"/>
      <c r="N310" s="88">
        <f>IF(ISBLANK(M310),,VLOOKUP(M310,Classement_points[],2,FALSE)*Paramètres!$M$6)</f>
        <v>0</v>
      </c>
      <c r="O310" s="89">
        <f t="shared" si="9"/>
        <v>0</v>
      </c>
      <c r="P310" s="90">
        <f>COUNTA(Tableau8[[#This Row],[Points]],Tableau8[[#This Row],[Clt2]],Tableau8[[#This Row],[Clt4]],Tableau8[[#This Row],[Clt6]])</f>
        <v>0</v>
      </c>
    </row>
    <row r="311" spans="1:16" x14ac:dyDescent="0.35">
      <c r="A311" s="91">
        <f t="shared" si="8"/>
        <v>149</v>
      </c>
      <c r="B311" s="37" t="s">
        <v>3814</v>
      </c>
      <c r="C311" s="37" t="s">
        <v>88</v>
      </c>
      <c r="D311" s="37" t="s">
        <v>3815</v>
      </c>
      <c r="E311" s="37" t="s">
        <v>2914</v>
      </c>
      <c r="F311" s="37" t="s">
        <v>2957</v>
      </c>
      <c r="G311" s="92" t="str">
        <f>IF(ISBLANK(Tableau8[[#This Row],[Points]]),"",RANK(Tableau8[[#This Row],[Points]],H:H))</f>
        <v/>
      </c>
      <c r="H311" s="37"/>
      <c r="I311" s="42"/>
      <c r="J311" s="88">
        <f>IF(ISBLANK(I311),,VLOOKUP(I311,Classement_points[],2,FALSE)*Paramètres!$M$4)</f>
        <v>0</v>
      </c>
      <c r="K311" s="41"/>
      <c r="L311" s="88">
        <f>IF(ISBLANK(K311),,VLOOKUP(K311,Classement_points[],2,FALSE)*Paramètres!$M$5)</f>
        <v>0</v>
      </c>
      <c r="M311" s="42"/>
      <c r="N311" s="88">
        <f>IF(ISBLANK(M311),,VLOOKUP(M311,Classement_points[],2,FALSE)*Paramètres!$M$6)</f>
        <v>0</v>
      </c>
      <c r="O311" s="89">
        <f t="shared" si="9"/>
        <v>0</v>
      </c>
      <c r="P311" s="90">
        <f>COUNTA(Tableau8[[#This Row],[Points]],Tableau8[[#This Row],[Clt2]],Tableau8[[#This Row],[Clt4]],Tableau8[[#This Row],[Clt6]])</f>
        <v>0</v>
      </c>
    </row>
    <row r="312" spans="1:16" x14ac:dyDescent="0.35">
      <c r="A312" s="91">
        <f t="shared" si="8"/>
        <v>149</v>
      </c>
      <c r="B312" s="37" t="s">
        <v>4946</v>
      </c>
      <c r="C312" s="37" t="s">
        <v>4947</v>
      </c>
      <c r="D312" s="37" t="s">
        <v>4948</v>
      </c>
      <c r="E312" s="37" t="s">
        <v>3963</v>
      </c>
      <c r="F312" s="52" t="s">
        <v>2956</v>
      </c>
      <c r="G312" s="92" t="str">
        <f>IF(ISBLANK(Tableau8[[#This Row],[Points]]),"",RANK(Tableau8[[#This Row],[Points]],H:H))</f>
        <v/>
      </c>
      <c r="H312" s="37"/>
      <c r="I312" s="42"/>
      <c r="J312" s="88">
        <f>IF(ISBLANK(I312),,VLOOKUP(I312,Classement_points[],2,FALSE)*Paramètres!$M$4)</f>
        <v>0</v>
      </c>
      <c r="K312" s="41"/>
      <c r="L312" s="88">
        <f>IF(ISBLANK(K312),,VLOOKUP(K312,Classement_points[],2,FALSE)*Paramètres!$M$5)</f>
        <v>0</v>
      </c>
      <c r="M312" s="42"/>
      <c r="N312" s="88">
        <f>IF(ISBLANK(M312),,VLOOKUP(M312,Classement_points[],2,FALSE)*Paramètres!$M$6)</f>
        <v>0</v>
      </c>
      <c r="O312" s="89">
        <f t="shared" si="9"/>
        <v>0</v>
      </c>
      <c r="P312" s="90">
        <f>COUNTA(Tableau8[[#This Row],[Points]],Tableau8[[#This Row],[Clt2]],Tableau8[[#This Row],[Clt4]],Tableau8[[#This Row],[Clt6]])</f>
        <v>0</v>
      </c>
    </row>
    <row r="313" spans="1:16" x14ac:dyDescent="0.35">
      <c r="A313" s="91">
        <f t="shared" si="8"/>
        <v>149</v>
      </c>
      <c r="B313" s="54" t="s">
        <v>1210</v>
      </c>
      <c r="C313" s="54" t="s">
        <v>106</v>
      </c>
      <c r="D313" s="54" t="s">
        <v>152</v>
      </c>
      <c r="E313" s="54" t="s">
        <v>41</v>
      </c>
      <c r="F313" s="54" t="s">
        <v>714</v>
      </c>
      <c r="G313" s="92" t="str">
        <f>IF(ISBLANK(Tableau8[[#This Row],[Points]]),"",RANK(Tableau8[[#This Row],[Points]],H:H))</f>
        <v/>
      </c>
      <c r="H313" s="37"/>
      <c r="I313" s="42"/>
      <c r="J313" s="88">
        <f>IF(ISBLANK(I313),,VLOOKUP(I313,Classement_points[],2,FALSE)*Paramètres!$M$4)</f>
        <v>0</v>
      </c>
      <c r="K313" s="41"/>
      <c r="L313" s="88">
        <f>IF(ISBLANK(K313),,VLOOKUP(K313,Classement_points[],2,FALSE)*Paramètres!$M$5)</f>
        <v>0</v>
      </c>
      <c r="M313" s="42"/>
      <c r="N313" s="88">
        <f>IF(ISBLANK(M313),,VLOOKUP(M313,Classement_points[],2,FALSE)*Paramètres!$M$6)</f>
        <v>0</v>
      </c>
      <c r="O313" s="89">
        <f t="shared" si="9"/>
        <v>0</v>
      </c>
      <c r="P313" s="90">
        <f>COUNTA(Tableau8[[#This Row],[Points]],Tableau8[[#This Row],[Clt2]],Tableau8[[#This Row],[Clt4]],Tableau8[[#This Row],[Clt6]])</f>
        <v>0</v>
      </c>
    </row>
    <row r="314" spans="1:16" x14ac:dyDescent="0.35">
      <c r="A314" s="91">
        <f t="shared" si="8"/>
        <v>149</v>
      </c>
      <c r="B314" s="37" t="s">
        <v>2774</v>
      </c>
      <c r="C314" s="37" t="s">
        <v>505</v>
      </c>
      <c r="D314" s="37" t="s">
        <v>2254</v>
      </c>
      <c r="E314" s="37" t="s">
        <v>681</v>
      </c>
      <c r="F314" s="52" t="s">
        <v>648</v>
      </c>
      <c r="G314" s="92" t="str">
        <f>IF(ISBLANK(Tableau8[[#This Row],[Points]]),"",RANK(Tableau8[[#This Row],[Points]],H:H))</f>
        <v/>
      </c>
      <c r="H314" s="37"/>
      <c r="I314" s="42"/>
      <c r="J314" s="88">
        <f>IF(ISBLANK(I314),,VLOOKUP(I314,Classement_points[],2,FALSE)*Paramètres!$M$4)</f>
        <v>0</v>
      </c>
      <c r="K314" s="41"/>
      <c r="L314" s="88">
        <f>IF(ISBLANK(K314),,VLOOKUP(K314,Classement_points[],2,FALSE)*Paramètres!$M$5)</f>
        <v>0</v>
      </c>
      <c r="M314" s="42"/>
      <c r="N314" s="88">
        <f>IF(ISBLANK(M314),,VLOOKUP(M314,Classement_points[],2,FALSE)*Paramètres!$M$6)</f>
        <v>0</v>
      </c>
      <c r="O314" s="89">
        <f t="shared" si="9"/>
        <v>0</v>
      </c>
      <c r="P314" s="90">
        <f>COUNTA(Tableau8[[#This Row],[Points]],Tableau8[[#This Row],[Clt2]],Tableau8[[#This Row],[Clt4]],Tableau8[[#This Row],[Clt6]])</f>
        <v>0</v>
      </c>
    </row>
    <row r="315" spans="1:16" x14ac:dyDescent="0.35">
      <c r="A315" s="91">
        <f t="shared" si="8"/>
        <v>149</v>
      </c>
      <c r="B315" s="37" t="s">
        <v>4951</v>
      </c>
      <c r="C315" s="37" t="s">
        <v>151</v>
      </c>
      <c r="D315" s="37" t="s">
        <v>4952</v>
      </c>
      <c r="E315" s="37" t="s">
        <v>4007</v>
      </c>
      <c r="F315" s="52" t="s">
        <v>2956</v>
      </c>
      <c r="G315" s="92" t="str">
        <f>IF(ISBLANK(Tableau8[[#This Row],[Points]]),"",RANK(Tableau8[[#This Row],[Points]],H:H))</f>
        <v/>
      </c>
      <c r="H315" s="37"/>
      <c r="I315" s="42"/>
      <c r="J315" s="88">
        <f>IF(ISBLANK(I315),,VLOOKUP(I315,Classement_points[],2,FALSE)*Paramètres!$M$4)</f>
        <v>0</v>
      </c>
      <c r="K315" s="41"/>
      <c r="L315" s="88">
        <f>IF(ISBLANK(K315),,VLOOKUP(K315,Classement_points[],2,FALSE)*Paramètres!$M$5)</f>
        <v>0</v>
      </c>
      <c r="M315" s="42"/>
      <c r="N315" s="88">
        <f>IF(ISBLANK(M315),,VLOOKUP(M315,Classement_points[],2,FALSE)*Paramètres!$M$6)</f>
        <v>0</v>
      </c>
      <c r="O315" s="89">
        <f t="shared" si="9"/>
        <v>0</v>
      </c>
      <c r="P315" s="90">
        <f>COUNTA(Tableau8[[#This Row],[Points]],Tableau8[[#This Row],[Clt2]],Tableau8[[#This Row],[Clt4]],Tableau8[[#This Row],[Clt6]])</f>
        <v>0</v>
      </c>
    </row>
    <row r="316" spans="1:16" x14ac:dyDescent="0.35">
      <c r="A316" s="91">
        <f t="shared" si="8"/>
        <v>149</v>
      </c>
      <c r="B316" s="37" t="s">
        <v>3816</v>
      </c>
      <c r="C316" s="37" t="s">
        <v>54</v>
      </c>
      <c r="D316" s="37" t="s">
        <v>3817</v>
      </c>
      <c r="E316" s="37" t="s">
        <v>2937</v>
      </c>
      <c r="F316" s="37" t="s">
        <v>2957</v>
      </c>
      <c r="G316" s="92" t="str">
        <f>IF(ISBLANK(Tableau8[[#This Row],[Points]]),"",RANK(Tableau8[[#This Row],[Points]],H:H))</f>
        <v/>
      </c>
      <c r="H316" s="37"/>
      <c r="I316" s="42"/>
      <c r="J316" s="88">
        <f>IF(ISBLANK(I316),,VLOOKUP(I316,Classement_points[],2,FALSE)*Paramètres!$M$4)</f>
        <v>0</v>
      </c>
      <c r="K316" s="41"/>
      <c r="L316" s="88">
        <f>IF(ISBLANK(K316),,VLOOKUP(K316,Classement_points[],2,FALSE)*Paramètres!$M$5)</f>
        <v>0</v>
      </c>
      <c r="M316" s="42"/>
      <c r="N316" s="88">
        <f>IF(ISBLANK(M316),,VLOOKUP(M316,Classement_points[],2,FALSE)*Paramètres!$M$6)</f>
        <v>0</v>
      </c>
      <c r="O316" s="89">
        <f t="shared" si="9"/>
        <v>0</v>
      </c>
      <c r="P316" s="90">
        <f>COUNTA(Tableau8[[#This Row],[Points]],Tableau8[[#This Row],[Clt2]],Tableau8[[#This Row],[Clt4]],Tableau8[[#This Row],[Clt6]])</f>
        <v>0</v>
      </c>
    </row>
    <row r="317" spans="1:16" x14ac:dyDescent="0.35">
      <c r="A317" s="91">
        <f t="shared" si="8"/>
        <v>149</v>
      </c>
      <c r="B317" s="37" t="s">
        <v>4953</v>
      </c>
      <c r="C317" s="37" t="s">
        <v>857</v>
      </c>
      <c r="D317" s="37" t="s">
        <v>4954</v>
      </c>
      <c r="E317" s="37" t="s">
        <v>4020</v>
      </c>
      <c r="F317" s="52" t="s">
        <v>2956</v>
      </c>
      <c r="G317" s="92" t="str">
        <f>IF(ISBLANK(Tableau8[[#This Row],[Points]]),"",RANK(Tableau8[[#This Row],[Points]],H:H))</f>
        <v/>
      </c>
      <c r="H317" s="37"/>
      <c r="I317" s="42"/>
      <c r="J317" s="88">
        <f>IF(ISBLANK(I317),,VLOOKUP(I317,Classement_points[],2,FALSE)*Paramètres!$M$4)</f>
        <v>0</v>
      </c>
      <c r="K317" s="41">
        <v>0</v>
      </c>
      <c r="L317" s="88">
        <f>IF(ISBLANK(K317),,VLOOKUP(K317,Classement_points[],2,FALSE)*Paramètres!$M$5)</f>
        <v>0</v>
      </c>
      <c r="M317" s="42"/>
      <c r="N317" s="88">
        <f>IF(ISBLANK(M317),,VLOOKUP(M317,Classement_points[],2,FALSE)*Paramètres!$M$6)</f>
        <v>0</v>
      </c>
      <c r="O317" s="89">
        <f t="shared" si="9"/>
        <v>0</v>
      </c>
      <c r="P317" s="90">
        <f>COUNTA(Tableau8[[#This Row],[Points]],Tableau8[[#This Row],[Clt2]],Tableau8[[#This Row],[Clt4]],Tableau8[[#This Row],[Clt6]])</f>
        <v>1</v>
      </c>
    </row>
    <row r="318" spans="1:16" x14ac:dyDescent="0.35">
      <c r="A318" s="91">
        <f t="shared" si="8"/>
        <v>149</v>
      </c>
      <c r="B318" s="37" t="s">
        <v>4955</v>
      </c>
      <c r="C318" s="37" t="s">
        <v>54</v>
      </c>
      <c r="D318" s="37" t="s">
        <v>4956</v>
      </c>
      <c r="E318" s="37" t="s">
        <v>3976</v>
      </c>
      <c r="F318" s="52" t="s">
        <v>2956</v>
      </c>
      <c r="G318" s="92" t="str">
        <f>IF(ISBLANK(Tableau8[[#This Row],[Points]]),"",RANK(Tableau8[[#This Row],[Points]],H:H))</f>
        <v/>
      </c>
      <c r="H318" s="37"/>
      <c r="I318" s="42"/>
      <c r="J318" s="88">
        <f>IF(ISBLANK(I318),,VLOOKUP(I318,Classement_points[],2,FALSE)*Paramètres!$M$4)</f>
        <v>0</v>
      </c>
      <c r="K318" s="41"/>
      <c r="L318" s="88">
        <f>IF(ISBLANK(K318),,VLOOKUP(K318,Classement_points[],2,FALSE)*Paramètres!$M$5)</f>
        <v>0</v>
      </c>
      <c r="M318" s="42"/>
      <c r="N318" s="88">
        <f>IF(ISBLANK(M318),,VLOOKUP(M318,Classement_points[],2,FALSE)*Paramètres!$M$6)</f>
        <v>0</v>
      </c>
      <c r="O318" s="89">
        <f t="shared" si="9"/>
        <v>0</v>
      </c>
      <c r="P318" s="90">
        <f>COUNTA(Tableau8[[#This Row],[Points]],Tableau8[[#This Row],[Clt2]],Tableau8[[#This Row],[Clt4]],Tableau8[[#This Row],[Clt6]])</f>
        <v>0</v>
      </c>
    </row>
    <row r="319" spans="1:16" x14ac:dyDescent="0.35">
      <c r="A319" s="91">
        <f t="shared" si="8"/>
        <v>149</v>
      </c>
      <c r="B319" s="37" t="s">
        <v>2779</v>
      </c>
      <c r="C319" s="37" t="s">
        <v>1432</v>
      </c>
      <c r="D319" s="37" t="s">
        <v>2780</v>
      </c>
      <c r="E319" s="37" t="s">
        <v>666</v>
      </c>
      <c r="F319" s="52" t="s">
        <v>648</v>
      </c>
      <c r="G319" s="92" t="str">
        <f>IF(ISBLANK(Tableau8[[#This Row],[Points]]),"",RANK(Tableau8[[#This Row],[Points]],H:H))</f>
        <v/>
      </c>
      <c r="H319" s="37"/>
      <c r="I319" s="42"/>
      <c r="J319" s="88">
        <f>IF(ISBLANK(I319),,VLOOKUP(I319,Classement_points[],2,FALSE)*Paramètres!$M$4)</f>
        <v>0</v>
      </c>
      <c r="K319" s="41"/>
      <c r="L319" s="88">
        <f>IF(ISBLANK(K319),,VLOOKUP(K319,Classement_points[],2,FALSE)*Paramètres!$M$5)</f>
        <v>0</v>
      </c>
      <c r="M319" s="42"/>
      <c r="N319" s="88">
        <f>IF(ISBLANK(M319),,VLOOKUP(M319,Classement_points[],2,FALSE)*Paramètres!$M$6)</f>
        <v>0</v>
      </c>
      <c r="O319" s="89">
        <f t="shared" si="9"/>
        <v>0</v>
      </c>
      <c r="P319" s="90">
        <f>COUNTA(Tableau8[[#This Row],[Points]],Tableau8[[#This Row],[Clt2]],Tableau8[[#This Row],[Clt4]],Tableau8[[#This Row],[Clt6]])</f>
        <v>0</v>
      </c>
    </row>
    <row r="320" spans="1:16" x14ac:dyDescent="0.35">
      <c r="A320" s="91">
        <f t="shared" si="8"/>
        <v>149</v>
      </c>
      <c r="B320" s="37" t="s">
        <v>2781</v>
      </c>
      <c r="C320" s="37" t="s">
        <v>2782</v>
      </c>
      <c r="D320" s="37" t="s">
        <v>2783</v>
      </c>
      <c r="E320" s="37" t="s">
        <v>664</v>
      </c>
      <c r="F320" s="52" t="s">
        <v>648</v>
      </c>
      <c r="G320" s="92" t="str">
        <f>IF(ISBLANK(Tableau8[[#This Row],[Points]]),"",RANK(Tableau8[[#This Row],[Points]],H:H))</f>
        <v/>
      </c>
      <c r="H320" s="37"/>
      <c r="I320" s="42"/>
      <c r="J320" s="88">
        <f>IF(ISBLANK(I320),,VLOOKUP(I320,Classement_points[],2,FALSE)*Paramètres!$M$4)</f>
        <v>0</v>
      </c>
      <c r="K320" s="41"/>
      <c r="L320" s="88">
        <f>IF(ISBLANK(K320),,VLOOKUP(K320,Classement_points[],2,FALSE)*Paramètres!$M$5)</f>
        <v>0</v>
      </c>
      <c r="M320" s="42"/>
      <c r="N320" s="88">
        <f>IF(ISBLANK(M320),,VLOOKUP(M320,Classement_points[],2,FALSE)*Paramètres!$M$6)</f>
        <v>0</v>
      </c>
      <c r="O320" s="89">
        <f t="shared" si="9"/>
        <v>0</v>
      </c>
      <c r="P320" s="90">
        <f>COUNTA(Tableau8[[#This Row],[Points]],Tableau8[[#This Row],[Clt2]],Tableau8[[#This Row],[Clt4]],Tableau8[[#This Row],[Clt6]])</f>
        <v>0</v>
      </c>
    </row>
    <row r="321" spans="1:16" x14ac:dyDescent="0.35">
      <c r="A321" s="91">
        <f t="shared" si="8"/>
        <v>149</v>
      </c>
      <c r="B321" s="37" t="s">
        <v>2784</v>
      </c>
      <c r="C321" s="37" t="s">
        <v>151</v>
      </c>
      <c r="D321" s="37" t="s">
        <v>1898</v>
      </c>
      <c r="E321" s="37" t="s">
        <v>647</v>
      </c>
      <c r="F321" s="52" t="s">
        <v>648</v>
      </c>
      <c r="G321" s="92" t="str">
        <f>IF(ISBLANK(Tableau8[[#This Row],[Points]]),"",RANK(Tableau8[[#This Row],[Points]],H:H))</f>
        <v/>
      </c>
      <c r="H321" s="37"/>
      <c r="I321" s="42"/>
      <c r="J321" s="88">
        <f>IF(ISBLANK(I321),,VLOOKUP(I321,Classement_points[],2,FALSE)*Paramètres!$M$4)</f>
        <v>0</v>
      </c>
      <c r="K321" s="41"/>
      <c r="L321" s="88">
        <f>IF(ISBLANK(K321),,VLOOKUP(K321,Classement_points[],2,FALSE)*Paramètres!$M$5)</f>
        <v>0</v>
      </c>
      <c r="M321" s="42"/>
      <c r="N321" s="88">
        <f>IF(ISBLANK(M321),,VLOOKUP(M321,Classement_points[],2,FALSE)*Paramètres!$M$6)</f>
        <v>0</v>
      </c>
      <c r="O321" s="89">
        <f t="shared" si="9"/>
        <v>0</v>
      </c>
      <c r="P321" s="90">
        <f>COUNTA(Tableau8[[#This Row],[Points]],Tableau8[[#This Row],[Clt2]],Tableau8[[#This Row],[Clt4]],Tableau8[[#This Row],[Clt6]])</f>
        <v>0</v>
      </c>
    </row>
    <row r="322" spans="1:16" x14ac:dyDescent="0.35">
      <c r="A322" s="91">
        <f t="shared" si="8"/>
        <v>149</v>
      </c>
      <c r="B322" s="37" t="s">
        <v>2787</v>
      </c>
      <c r="C322" s="37" t="s">
        <v>67</v>
      </c>
      <c r="D322" s="37" t="s">
        <v>2788</v>
      </c>
      <c r="E322" s="37" t="s">
        <v>681</v>
      </c>
      <c r="F322" s="52" t="s">
        <v>648</v>
      </c>
      <c r="G322" s="92" t="str">
        <f>IF(ISBLANK(Tableau8[[#This Row],[Points]]),"",RANK(Tableau8[[#This Row],[Points]],H:H))</f>
        <v/>
      </c>
      <c r="H322" s="37"/>
      <c r="I322" s="42"/>
      <c r="J322" s="88">
        <f>IF(ISBLANK(I322),,VLOOKUP(I322,Classement_points[],2,FALSE)*Paramètres!$M$4)</f>
        <v>0</v>
      </c>
      <c r="K322" s="41"/>
      <c r="L322" s="88">
        <f>IF(ISBLANK(K322),,VLOOKUP(K322,Classement_points[],2,FALSE)*Paramètres!$M$5)</f>
        <v>0</v>
      </c>
      <c r="M322" s="42"/>
      <c r="N322" s="88">
        <f>IF(ISBLANK(M322),,VLOOKUP(M322,Classement_points[],2,FALSE)*Paramètres!$M$6)</f>
        <v>0</v>
      </c>
      <c r="O322" s="89">
        <f t="shared" si="9"/>
        <v>0</v>
      </c>
      <c r="P322" s="90">
        <f>COUNTA(Tableau8[[#This Row],[Points]],Tableau8[[#This Row],[Clt2]],Tableau8[[#This Row],[Clt4]],Tableau8[[#This Row],[Clt6]])</f>
        <v>0</v>
      </c>
    </row>
  </sheetData>
  <sheetProtection sheet="1" objects="1" scenarios="1"/>
  <sortState xmlns:xlrd2="http://schemas.microsoft.com/office/spreadsheetml/2017/richdata2" ref="B5:P71">
    <sortCondition descending="1" ref="O4:O71"/>
  </sortState>
  <mergeCells count="18">
    <mergeCell ref="F1:F3"/>
    <mergeCell ref="B1:B3"/>
    <mergeCell ref="C1:D3"/>
    <mergeCell ref="E1:E3"/>
    <mergeCell ref="G1:H1"/>
    <mergeCell ref="I1:J1"/>
    <mergeCell ref="K1:L1"/>
    <mergeCell ref="M1:N1"/>
    <mergeCell ref="G3:H3"/>
    <mergeCell ref="O1:P1"/>
    <mergeCell ref="G2:H2"/>
    <mergeCell ref="I2:J2"/>
    <mergeCell ref="K2:L2"/>
    <mergeCell ref="M2:N2"/>
    <mergeCell ref="I3:J3"/>
    <mergeCell ref="K3:L3"/>
    <mergeCell ref="M3:N3"/>
    <mergeCell ref="O2:P3"/>
  </mergeCells>
  <dataValidations count="2">
    <dataValidation type="list" allowBlank="1" showInputMessage="1" showErrorMessage="1" sqref="E5:F41 E213:F213" xr:uid="{00000000-0002-0000-0800-000000000000}">
      <formula1>liste_clubs</formula1>
    </dataValidation>
    <dataValidation type="list" allowBlank="1" showInputMessage="1" sqref="B5:B41 B213" xr:uid="{00000000-0002-0000-0800-000001000000}">
      <formula1>IF(B5&lt;&gt;"",OFFSET(F_licences,MATCH(B5&amp;"*",F_licences,0)-1,,COUNTIF(F_licences,B5&amp;"*"),1),F_licences)</formula1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&amp;C&amp;"Calibri"&amp;11&amp;K000000Page &amp;P_x000D_&amp;1#&amp;"Calibri"&amp;10&amp;K0078D7C1 - Interne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2</vt:i4>
      </vt:variant>
    </vt:vector>
  </HeadingPairs>
  <TitlesOfParts>
    <vt:vector size="16" baseType="lpstr">
      <vt:lpstr>Menu</vt:lpstr>
      <vt:lpstr>BE F</vt:lpstr>
      <vt:lpstr>BE H</vt:lpstr>
      <vt:lpstr>MI F</vt:lpstr>
      <vt:lpstr>MI H</vt:lpstr>
      <vt:lpstr>CA F</vt:lpstr>
      <vt:lpstr>CA H</vt:lpstr>
      <vt:lpstr>JU F</vt:lpstr>
      <vt:lpstr>JU H</vt:lpstr>
      <vt:lpstr>CLUBS 1 ETOILE_SANS ETOILE </vt:lpstr>
      <vt:lpstr>CLUBS 2 ETOILES</vt:lpstr>
      <vt:lpstr>CLUBS 3 ETOILES</vt:lpstr>
      <vt:lpstr>Paramètres</vt:lpstr>
      <vt:lpstr>TOP5</vt:lpstr>
      <vt:lpstr>liste_clubs</vt:lpstr>
      <vt:lpstr>Type_epreuve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Challenge Jeunes Triathlon</dc:title>
  <dc:creator>Teddy SOULIS</dc:creator>
  <cp:lastModifiedBy>Célia FRANCOIS</cp:lastModifiedBy>
  <dcterms:created xsi:type="dcterms:W3CDTF">2018-03-27T08:13:56Z</dcterms:created>
  <dcterms:modified xsi:type="dcterms:W3CDTF">2025-06-26T12:28:04Z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0428da-ac0f-4a84-a429-a80e20cb35de_Enabled">
    <vt:lpwstr>True</vt:lpwstr>
  </property>
  <property fmtid="{D5CDD505-2E9C-101B-9397-08002B2CF9AE}" pid="3" name="MSIP_Label_ee0428da-ac0f-4a84-a429-a80e20cb35de_SiteId">
    <vt:lpwstr>80c03608-5f64-40bb-9c70-9394abe6011c</vt:lpwstr>
  </property>
  <property fmtid="{D5CDD505-2E9C-101B-9397-08002B2CF9AE}" pid="4" name="MSIP_Label_ee0428da-ac0f-4a84-a429-a80e20cb35de_Owner">
    <vt:lpwstr>teddy.soulis@labanquepostale.fr</vt:lpwstr>
  </property>
  <property fmtid="{D5CDD505-2E9C-101B-9397-08002B2CF9AE}" pid="5" name="MSIP_Label_ee0428da-ac0f-4a84-a429-a80e20cb35de_SetDate">
    <vt:lpwstr>2020-02-06T16:08:38.2663699Z</vt:lpwstr>
  </property>
  <property fmtid="{D5CDD505-2E9C-101B-9397-08002B2CF9AE}" pid="6" name="MSIP_Label_ee0428da-ac0f-4a84-a429-a80e20cb35de_Name">
    <vt:lpwstr>C1 - Interne</vt:lpwstr>
  </property>
  <property fmtid="{D5CDD505-2E9C-101B-9397-08002B2CF9AE}" pid="7" name="MSIP_Label_ee0428da-ac0f-4a84-a429-a80e20cb35de_Application">
    <vt:lpwstr>Microsoft Azure Information Protection</vt:lpwstr>
  </property>
  <property fmtid="{D5CDD505-2E9C-101B-9397-08002B2CF9AE}" pid="8" name="MSIP_Label_ee0428da-ac0f-4a84-a429-a80e20cb35de_ActionId">
    <vt:lpwstr>d18e8141-31cb-46b4-8261-28d2cb7d28fd</vt:lpwstr>
  </property>
  <property fmtid="{D5CDD505-2E9C-101B-9397-08002B2CF9AE}" pid="9" name="MSIP_Label_ee0428da-ac0f-4a84-a429-a80e20cb35de_Extended_MSFT_Method">
    <vt:lpwstr>Automatic</vt:lpwstr>
  </property>
  <property fmtid="{D5CDD505-2E9C-101B-9397-08002B2CF9AE}" pid="10" name="Sensitivity">
    <vt:lpwstr>C1 - Interne</vt:lpwstr>
  </property>
</Properties>
</file>