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mmu\Downloads\"/>
    </mc:Choice>
  </mc:AlternateContent>
  <xr:revisionPtr revIDLastSave="0" documentId="8_{0D49CA9D-DEE2-4733-8A30-E6256F1D7C89}" xr6:coauthVersionLast="47" xr6:coauthVersionMax="47" xr10:uidLastSave="{00000000-0000-0000-0000-000000000000}"/>
  <workbookProtection workbookAlgorithmName="SHA-512" workbookHashValue="0WqRbNUhaxlni5ENPnzEWq+scv8vwEKAWL8G1aFcF6fah96U0CHAKK0g6uG6VRdc9QmwxVlYFuyysVC+rslTXg==" workbookSaltValue="Yvh/rmniQobDQa+YNkXLew==" workbookSpinCount="100000" lockStructure="1"/>
  <bookViews>
    <workbookView xWindow="-110" yWindow="-110" windowWidth="19420" windowHeight="10300" tabRatio="796" activeTab="14" xr2:uid="{00000000-000D-0000-FFFF-FFFF00000000}"/>
  </bookViews>
  <sheets>
    <sheet name="MP F" sheetId="67" r:id="rId1"/>
    <sheet name="MP H" sheetId="54" r:id="rId2"/>
    <sheet name="PO F" sheetId="55" r:id="rId3"/>
    <sheet name="PO H" sheetId="56" r:id="rId4"/>
    <sheet name="PU F" sheetId="57" r:id="rId5"/>
    <sheet name="PU H" sheetId="58" r:id="rId6"/>
    <sheet name="BE F" sheetId="59" r:id="rId7"/>
    <sheet name="BE H" sheetId="60" r:id="rId8"/>
    <sheet name="MI F" sheetId="61" r:id="rId9"/>
    <sheet name="MI H" sheetId="62" r:id="rId10"/>
    <sheet name="CA F" sheetId="63" r:id="rId11"/>
    <sheet name="CA H" sheetId="64" r:id="rId12"/>
    <sheet name="JU F" sheetId="65" r:id="rId13"/>
    <sheet name="JU H" sheetId="66" r:id="rId14"/>
    <sheet name="CLUBS" sheetId="10" r:id="rId15"/>
    <sheet name="Paramètres" sheetId="17" state="hidden" r:id="rId16"/>
  </sheets>
  <definedNames>
    <definedName name="_xlnm._FilterDatabase" localSheetId="6" hidden="1">'BE F'!$D$5:$BP$5</definedName>
    <definedName name="_xlnm._FilterDatabase" localSheetId="7" hidden="1">'BE H'!$D$5:$BP$5</definedName>
    <definedName name="_xlnm._FilterDatabase" localSheetId="10" hidden="1">'CA F'!$D$5:$BP$5</definedName>
    <definedName name="_xlnm._FilterDatabase" localSheetId="11" hidden="1">'CA H'!$D$5:$BP$5</definedName>
    <definedName name="_xlnm._FilterDatabase" localSheetId="14" hidden="1">CLUBS!$A$5:$BG$5</definedName>
    <definedName name="_xlnm._FilterDatabase" localSheetId="12" hidden="1">'JU F'!$D$5:$BP$5</definedName>
    <definedName name="_xlnm._FilterDatabase" localSheetId="13" hidden="1">'JU H'!$D$5:$BP$5</definedName>
    <definedName name="_xlnm._FilterDatabase" localSheetId="8" hidden="1">'MI F'!$D$5:$BP$5</definedName>
    <definedName name="_xlnm._FilterDatabase" localSheetId="9" hidden="1">'MI H'!$D$5:$BP$5</definedName>
    <definedName name="_xlnm._FilterDatabase" localSheetId="0" hidden="1">'MP F'!$D$5:$BP$5</definedName>
    <definedName name="_xlnm._FilterDatabase" localSheetId="1" hidden="1">'MP H'!$D$5:$BP$5</definedName>
    <definedName name="_xlnm._FilterDatabase" localSheetId="2" hidden="1">'PO F'!$D$5:$BP$5</definedName>
    <definedName name="_xlnm._FilterDatabase" localSheetId="3" hidden="1">'PO H'!$D$5:$BP$5</definedName>
    <definedName name="_xlnm._FilterDatabase" localSheetId="4" hidden="1">'PU F'!$D$5:$BP$5</definedName>
    <definedName name="_xlnm._FilterDatabase" localSheetId="5" hidden="1">'PU H'!$D$5:$BP$5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4" i="64" l="1"/>
  <c r="C75" i="64"/>
  <c r="J74" i="64"/>
  <c r="H74" i="64" s="1"/>
  <c r="J75" i="64"/>
  <c r="AM75" i="64" s="1"/>
  <c r="L74" i="64"/>
  <c r="AN74" i="64" s="1"/>
  <c r="L75" i="64"/>
  <c r="N74" i="64"/>
  <c r="N75" i="64"/>
  <c r="AO75" i="64" s="1"/>
  <c r="P74" i="64"/>
  <c r="P75" i="64"/>
  <c r="AP75" i="64" s="1"/>
  <c r="R74" i="64"/>
  <c r="AQ74" i="64" s="1"/>
  <c r="R75" i="64"/>
  <c r="AQ75" i="64" s="1"/>
  <c r="T74" i="64"/>
  <c r="AR74" i="64" s="1"/>
  <c r="T75" i="64"/>
  <c r="V74" i="64"/>
  <c r="V75" i="64"/>
  <c r="AS75" i="64" s="1"/>
  <c r="X74" i="64"/>
  <c r="X75" i="64"/>
  <c r="Z74" i="64"/>
  <c r="AU74" i="64" s="1"/>
  <c r="Z75" i="64"/>
  <c r="AU75" i="64" s="1"/>
  <c r="AB74" i="64"/>
  <c r="AV74" i="64" s="1"/>
  <c r="AB75" i="64"/>
  <c r="AD74" i="64"/>
  <c r="AD75" i="64"/>
  <c r="AW75" i="64" s="1"/>
  <c r="AF74" i="64"/>
  <c r="AF75" i="64"/>
  <c r="AH74" i="64"/>
  <c r="AY74" i="64" s="1"/>
  <c r="AH75" i="64"/>
  <c r="AY75" i="64" s="1"/>
  <c r="AJ74" i="64"/>
  <c r="AZ74" i="64" s="1"/>
  <c r="AJ75" i="64"/>
  <c r="AL74" i="64"/>
  <c r="AL75" i="64"/>
  <c r="BA75" i="64" s="1"/>
  <c r="AN75" i="64"/>
  <c r="AO74" i="64"/>
  <c r="AP74" i="64"/>
  <c r="AR75" i="64"/>
  <c r="AS74" i="64"/>
  <c r="AT74" i="64"/>
  <c r="AT75" i="64"/>
  <c r="AV75" i="64"/>
  <c r="AW74" i="64"/>
  <c r="AX74" i="64"/>
  <c r="AX75" i="64"/>
  <c r="AZ75" i="64"/>
  <c r="BA74" i="64"/>
  <c r="BB75" i="64" l="1"/>
  <c r="BC75" i="64" s="1"/>
  <c r="BD75" i="64" s="1"/>
  <c r="BE75" i="64" s="1"/>
  <c r="BF75" i="64" s="1"/>
  <c r="BG75" i="64" s="1"/>
  <c r="H75" i="64"/>
  <c r="AM74" i="64"/>
  <c r="BB74" i="64" s="1"/>
  <c r="BC74" i="64" s="1"/>
  <c r="BD74" i="64" s="1"/>
  <c r="BE74" i="64" s="1"/>
  <c r="BF74" i="64" s="1"/>
  <c r="BG74" i="64" s="1"/>
  <c r="D43" i="10"/>
  <c r="C73" i="64"/>
  <c r="AH27" i="10"/>
  <c r="AH28" i="10"/>
  <c r="AH29" i="10"/>
  <c r="AH30" i="10"/>
  <c r="AH32" i="10"/>
  <c r="AH35" i="10"/>
  <c r="AH37" i="10"/>
  <c r="AH38" i="10"/>
  <c r="AH40" i="10"/>
  <c r="AH41" i="10"/>
  <c r="AH42" i="10"/>
  <c r="BH74" i="64" l="1"/>
  <c r="BI74" i="64" s="1"/>
  <c r="BJ74" i="64" s="1"/>
  <c r="BK74" i="64" s="1"/>
  <c r="BL74" i="64" s="1"/>
  <c r="BM74" i="64" s="1"/>
  <c r="BN74" i="64" s="1"/>
  <c r="BO74" i="64" s="1"/>
  <c r="BP74" i="64" s="1"/>
  <c r="B74" i="64" a="1"/>
  <c r="B74" i="64" s="1"/>
  <c r="A74" i="64" s="1"/>
  <c r="BH75" i="64"/>
  <c r="BI75" i="64" s="1"/>
  <c r="BJ75" i="64" s="1"/>
  <c r="BK75" i="64" s="1"/>
  <c r="BL75" i="64" s="1"/>
  <c r="BM75" i="64" s="1"/>
  <c r="BN75" i="64" s="1"/>
  <c r="BO75" i="64" s="1"/>
  <c r="BP75" i="64" s="1"/>
  <c r="B75" i="64" a="1"/>
  <c r="B75" i="64" s="1"/>
  <c r="A75" i="64" s="1"/>
  <c r="S27" i="10"/>
  <c r="S28" i="10"/>
  <c r="S29" i="10"/>
  <c r="S30" i="10"/>
  <c r="S32" i="10"/>
  <c r="S35" i="10"/>
  <c r="S37" i="10"/>
  <c r="S38" i="10"/>
  <c r="S40" i="10"/>
  <c r="S41" i="10"/>
  <c r="S42" i="10"/>
  <c r="C43" i="10"/>
  <c r="C62" i="66"/>
  <c r="J62" i="66"/>
  <c r="L62" i="66"/>
  <c r="AN62" i="66" s="1"/>
  <c r="N62" i="66"/>
  <c r="AO62" i="66" s="1"/>
  <c r="P62" i="66"/>
  <c r="AP62" i="66" s="1"/>
  <c r="R62" i="66"/>
  <c r="AQ62" i="66" s="1"/>
  <c r="T62" i="66"/>
  <c r="AR62" i="66" s="1"/>
  <c r="V62" i="66"/>
  <c r="AS62" i="66" s="1"/>
  <c r="X62" i="66"/>
  <c r="AT62" i="66" s="1"/>
  <c r="Z62" i="66"/>
  <c r="AU62" i="66" s="1"/>
  <c r="AB62" i="66"/>
  <c r="AV62" i="66" s="1"/>
  <c r="AD62" i="66"/>
  <c r="AW62" i="66" s="1"/>
  <c r="AF62" i="66"/>
  <c r="AX62" i="66" s="1"/>
  <c r="AH62" i="66"/>
  <c r="AY62" i="66" s="1"/>
  <c r="AJ62" i="66"/>
  <c r="AZ62" i="66" s="1"/>
  <c r="AL62" i="66"/>
  <c r="BA62" i="66" s="1"/>
  <c r="C61" i="66"/>
  <c r="J61" i="66"/>
  <c r="AM61" i="66" s="1"/>
  <c r="L61" i="66"/>
  <c r="AN61" i="66" s="1"/>
  <c r="N61" i="66"/>
  <c r="P61" i="66"/>
  <c r="AP61" i="66" s="1"/>
  <c r="R61" i="66"/>
  <c r="AQ61" i="66" s="1"/>
  <c r="T61" i="66"/>
  <c r="AR61" i="66" s="1"/>
  <c r="V61" i="66"/>
  <c r="AS61" i="66" s="1"/>
  <c r="X61" i="66"/>
  <c r="AT61" i="66" s="1"/>
  <c r="Z61" i="66"/>
  <c r="AU61" i="66" s="1"/>
  <c r="AB61" i="66"/>
  <c r="AV61" i="66" s="1"/>
  <c r="AD61" i="66"/>
  <c r="AW61" i="66" s="1"/>
  <c r="AF61" i="66"/>
  <c r="AX61" i="66" s="1"/>
  <c r="AH61" i="66"/>
  <c r="AY61" i="66" s="1"/>
  <c r="AJ61" i="66"/>
  <c r="AZ61" i="66" s="1"/>
  <c r="AL61" i="66"/>
  <c r="BA61" i="66" s="1"/>
  <c r="C60" i="66"/>
  <c r="J60" i="66"/>
  <c r="L60" i="66"/>
  <c r="AN60" i="66" s="1"/>
  <c r="N60" i="66"/>
  <c r="AO60" i="66" s="1"/>
  <c r="P60" i="66"/>
  <c r="AP60" i="66" s="1"/>
  <c r="R60" i="66"/>
  <c r="AQ60" i="66" s="1"/>
  <c r="T60" i="66"/>
  <c r="AR60" i="66" s="1"/>
  <c r="V60" i="66"/>
  <c r="AS60" i="66" s="1"/>
  <c r="X60" i="66"/>
  <c r="AT60" i="66" s="1"/>
  <c r="Z60" i="66"/>
  <c r="AU60" i="66" s="1"/>
  <c r="AB60" i="66"/>
  <c r="AV60" i="66" s="1"/>
  <c r="AD60" i="66"/>
  <c r="AW60" i="66" s="1"/>
  <c r="AF60" i="66"/>
  <c r="AX60" i="66" s="1"/>
  <c r="AH60" i="66"/>
  <c r="AY60" i="66" s="1"/>
  <c r="AJ60" i="66"/>
  <c r="AZ60" i="66" s="1"/>
  <c r="AL60" i="66"/>
  <c r="BA60" i="66" s="1"/>
  <c r="C59" i="66"/>
  <c r="J59" i="66"/>
  <c r="L59" i="66"/>
  <c r="AN59" i="66" s="1"/>
  <c r="N59" i="66"/>
  <c r="AO59" i="66" s="1"/>
  <c r="P59" i="66"/>
  <c r="AP59" i="66" s="1"/>
  <c r="R59" i="66"/>
  <c r="AQ59" i="66" s="1"/>
  <c r="T59" i="66"/>
  <c r="AR59" i="66" s="1"/>
  <c r="V59" i="66"/>
  <c r="AS59" i="66" s="1"/>
  <c r="X59" i="66"/>
  <c r="AT59" i="66" s="1"/>
  <c r="Z59" i="66"/>
  <c r="AU59" i="66" s="1"/>
  <c r="AB59" i="66"/>
  <c r="AV59" i="66" s="1"/>
  <c r="AD59" i="66"/>
  <c r="AW59" i="66" s="1"/>
  <c r="AF59" i="66"/>
  <c r="AX59" i="66" s="1"/>
  <c r="AH59" i="66"/>
  <c r="AY59" i="66" s="1"/>
  <c r="AJ59" i="66"/>
  <c r="AZ59" i="66" s="1"/>
  <c r="AL59" i="66"/>
  <c r="BA59" i="66" s="1"/>
  <c r="H62" i="66" l="1"/>
  <c r="AM62" i="66"/>
  <c r="BB62" i="66" s="1"/>
  <c r="BC62" i="66" s="1"/>
  <c r="BD62" i="66" s="1"/>
  <c r="BE62" i="66" s="1"/>
  <c r="BF62" i="66" s="1"/>
  <c r="BG62" i="66" s="1"/>
  <c r="BH62" i="66" s="1"/>
  <c r="H61" i="66"/>
  <c r="AO61" i="66"/>
  <c r="BB61" i="66" s="1"/>
  <c r="BC61" i="66" s="1"/>
  <c r="BD61" i="66" s="1"/>
  <c r="BE61" i="66" s="1"/>
  <c r="BF61" i="66" s="1"/>
  <c r="BG61" i="66" s="1"/>
  <c r="BH61" i="66" s="1"/>
  <c r="H60" i="66"/>
  <c r="AM60" i="66"/>
  <c r="BB60" i="66" s="1"/>
  <c r="BC60" i="66" s="1"/>
  <c r="BD60" i="66" s="1"/>
  <c r="BE60" i="66" s="1"/>
  <c r="BF60" i="66" s="1"/>
  <c r="BG60" i="66" s="1"/>
  <c r="BH60" i="66" s="1"/>
  <c r="H59" i="66"/>
  <c r="AM59" i="66"/>
  <c r="BB59" i="66" s="1"/>
  <c r="BC59" i="66" s="1"/>
  <c r="BD59" i="66" s="1"/>
  <c r="BE59" i="66" s="1"/>
  <c r="BF59" i="66" s="1"/>
  <c r="BG59" i="66" s="1"/>
  <c r="BH59" i="66" s="1"/>
  <c r="C72" i="64"/>
  <c r="C71" i="64"/>
  <c r="C56" i="63"/>
  <c r="J56" i="63"/>
  <c r="AM56" i="63" s="1"/>
  <c r="L56" i="63"/>
  <c r="AN56" i="63" s="1"/>
  <c r="N56" i="63"/>
  <c r="AO56" i="63" s="1"/>
  <c r="P56" i="63"/>
  <c r="AP56" i="63" s="1"/>
  <c r="R56" i="63"/>
  <c r="AQ56" i="63" s="1"/>
  <c r="T56" i="63"/>
  <c r="AR56" i="63" s="1"/>
  <c r="V56" i="63"/>
  <c r="AS56" i="63" s="1"/>
  <c r="X56" i="63"/>
  <c r="AT56" i="63" s="1"/>
  <c r="Z56" i="63"/>
  <c r="AU56" i="63" s="1"/>
  <c r="AB56" i="63"/>
  <c r="AV56" i="63" s="1"/>
  <c r="AD56" i="63"/>
  <c r="AW56" i="63" s="1"/>
  <c r="AF56" i="63"/>
  <c r="AX56" i="63" s="1"/>
  <c r="AH56" i="63"/>
  <c r="AY56" i="63" s="1"/>
  <c r="AJ56" i="63"/>
  <c r="AZ56" i="63" s="1"/>
  <c r="AL56" i="63"/>
  <c r="BA56" i="63" s="1"/>
  <c r="C105" i="62"/>
  <c r="J105" i="62"/>
  <c r="AM105" i="62" s="1"/>
  <c r="L105" i="62"/>
  <c r="AN105" i="62" s="1"/>
  <c r="N105" i="62"/>
  <c r="AO105" i="62" s="1"/>
  <c r="P105" i="62"/>
  <c r="AP105" i="62" s="1"/>
  <c r="R105" i="62"/>
  <c r="AQ105" i="62" s="1"/>
  <c r="T105" i="62"/>
  <c r="AR105" i="62" s="1"/>
  <c r="V105" i="62"/>
  <c r="AS105" i="62" s="1"/>
  <c r="X105" i="62"/>
  <c r="Z105" i="62"/>
  <c r="AU105" i="62" s="1"/>
  <c r="AB105" i="62"/>
  <c r="AV105" i="62" s="1"/>
  <c r="AD105" i="62"/>
  <c r="AW105" i="62" s="1"/>
  <c r="AF105" i="62"/>
  <c r="AX105" i="62" s="1"/>
  <c r="AH105" i="62"/>
  <c r="AY105" i="62" s="1"/>
  <c r="AJ105" i="62"/>
  <c r="AZ105" i="62" s="1"/>
  <c r="AL105" i="62"/>
  <c r="BA105" i="62" s="1"/>
  <c r="AT105" i="62"/>
  <c r="C104" i="62"/>
  <c r="J104" i="62"/>
  <c r="L104" i="62"/>
  <c r="AN104" i="62" s="1"/>
  <c r="N104" i="62"/>
  <c r="AO104" i="62" s="1"/>
  <c r="P104" i="62"/>
  <c r="AP104" i="62" s="1"/>
  <c r="R104" i="62"/>
  <c r="AQ104" i="62" s="1"/>
  <c r="T104" i="62"/>
  <c r="AR104" i="62" s="1"/>
  <c r="V104" i="62"/>
  <c r="AS104" i="62" s="1"/>
  <c r="X104" i="62"/>
  <c r="AT104" i="62" s="1"/>
  <c r="Z104" i="62"/>
  <c r="AU104" i="62" s="1"/>
  <c r="AB104" i="62"/>
  <c r="AV104" i="62" s="1"/>
  <c r="AD104" i="62"/>
  <c r="AW104" i="62" s="1"/>
  <c r="AF104" i="62"/>
  <c r="AX104" i="62" s="1"/>
  <c r="AH104" i="62"/>
  <c r="AY104" i="62" s="1"/>
  <c r="AJ104" i="62"/>
  <c r="AZ104" i="62" s="1"/>
  <c r="AL104" i="62"/>
  <c r="BA104" i="62" s="1"/>
  <c r="C103" i="62"/>
  <c r="J103" i="62"/>
  <c r="L103" i="62"/>
  <c r="AN103" i="62" s="1"/>
  <c r="N103" i="62"/>
  <c r="AO103" i="62" s="1"/>
  <c r="P103" i="62"/>
  <c r="AP103" i="62" s="1"/>
  <c r="R103" i="62"/>
  <c r="AQ103" i="62" s="1"/>
  <c r="T103" i="62"/>
  <c r="AR103" i="62" s="1"/>
  <c r="V103" i="62"/>
  <c r="AS103" i="62" s="1"/>
  <c r="X103" i="62"/>
  <c r="AT103" i="62" s="1"/>
  <c r="Z103" i="62"/>
  <c r="AU103" i="62" s="1"/>
  <c r="AB103" i="62"/>
  <c r="AV103" i="62" s="1"/>
  <c r="AD103" i="62"/>
  <c r="AW103" i="62" s="1"/>
  <c r="AF103" i="62"/>
  <c r="AX103" i="62" s="1"/>
  <c r="AH103" i="62"/>
  <c r="AY103" i="62" s="1"/>
  <c r="AJ103" i="62"/>
  <c r="AZ103" i="62" s="1"/>
  <c r="AL103" i="62"/>
  <c r="BA103" i="62" s="1"/>
  <c r="C102" i="62"/>
  <c r="J102" i="62"/>
  <c r="AM102" i="62" s="1"/>
  <c r="L102" i="62"/>
  <c r="AN102" i="62" s="1"/>
  <c r="N102" i="62"/>
  <c r="AO102" i="62" s="1"/>
  <c r="P102" i="62"/>
  <c r="AP102" i="62" s="1"/>
  <c r="R102" i="62"/>
  <c r="AQ102" i="62" s="1"/>
  <c r="T102" i="62"/>
  <c r="AR102" i="62" s="1"/>
  <c r="V102" i="62"/>
  <c r="AS102" i="62" s="1"/>
  <c r="X102" i="62"/>
  <c r="AT102" i="62" s="1"/>
  <c r="Z102" i="62"/>
  <c r="AU102" i="62" s="1"/>
  <c r="AB102" i="62"/>
  <c r="AV102" i="62" s="1"/>
  <c r="AD102" i="62"/>
  <c r="AW102" i="62" s="1"/>
  <c r="AF102" i="62"/>
  <c r="AX102" i="62" s="1"/>
  <c r="AH102" i="62"/>
  <c r="AY102" i="62" s="1"/>
  <c r="AJ102" i="62"/>
  <c r="AZ102" i="62" s="1"/>
  <c r="AL102" i="62"/>
  <c r="BA102" i="62" s="1"/>
  <c r="C101" i="62"/>
  <c r="J101" i="62"/>
  <c r="AM101" i="62" s="1"/>
  <c r="L101" i="62"/>
  <c r="AN101" i="62" s="1"/>
  <c r="N101" i="62"/>
  <c r="AO101" i="62" s="1"/>
  <c r="P101" i="62"/>
  <c r="AP101" i="62" s="1"/>
  <c r="R101" i="62"/>
  <c r="AQ101" i="62" s="1"/>
  <c r="T101" i="62"/>
  <c r="AR101" i="62" s="1"/>
  <c r="V101" i="62"/>
  <c r="AS101" i="62" s="1"/>
  <c r="X101" i="62"/>
  <c r="AT101" i="62" s="1"/>
  <c r="Z101" i="62"/>
  <c r="AU101" i="62" s="1"/>
  <c r="AB101" i="62"/>
  <c r="AV101" i="62" s="1"/>
  <c r="AD101" i="62"/>
  <c r="AW101" i="62" s="1"/>
  <c r="AF101" i="62"/>
  <c r="AX101" i="62" s="1"/>
  <c r="AH101" i="62"/>
  <c r="AY101" i="62" s="1"/>
  <c r="AJ101" i="62"/>
  <c r="AZ101" i="62" s="1"/>
  <c r="AL101" i="62"/>
  <c r="BA101" i="62" s="1"/>
  <c r="C100" i="62"/>
  <c r="J100" i="62"/>
  <c r="AM100" i="62" s="1"/>
  <c r="L100" i="62"/>
  <c r="AN100" i="62" s="1"/>
  <c r="N100" i="62"/>
  <c r="AO100" i="62" s="1"/>
  <c r="P100" i="62"/>
  <c r="AP100" i="62" s="1"/>
  <c r="R100" i="62"/>
  <c r="AQ100" i="62" s="1"/>
  <c r="T100" i="62"/>
  <c r="AR100" i="62" s="1"/>
  <c r="V100" i="62"/>
  <c r="AS100" i="62" s="1"/>
  <c r="X100" i="62"/>
  <c r="AT100" i="62" s="1"/>
  <c r="Z100" i="62"/>
  <c r="AU100" i="62" s="1"/>
  <c r="AB100" i="62"/>
  <c r="AV100" i="62" s="1"/>
  <c r="AD100" i="62"/>
  <c r="AW100" i="62" s="1"/>
  <c r="AF100" i="62"/>
  <c r="AX100" i="62" s="1"/>
  <c r="AH100" i="62"/>
  <c r="AY100" i="62" s="1"/>
  <c r="AJ100" i="62"/>
  <c r="AZ100" i="62" s="1"/>
  <c r="AL100" i="62"/>
  <c r="BA100" i="62" s="1"/>
  <c r="C99" i="62"/>
  <c r="J99" i="62"/>
  <c r="L99" i="62"/>
  <c r="AN99" i="62" s="1"/>
  <c r="N99" i="62"/>
  <c r="AO99" i="62" s="1"/>
  <c r="P99" i="62"/>
  <c r="AP99" i="62" s="1"/>
  <c r="R99" i="62"/>
  <c r="AQ99" i="62" s="1"/>
  <c r="T99" i="62"/>
  <c r="AR99" i="62" s="1"/>
  <c r="V99" i="62"/>
  <c r="AS99" i="62" s="1"/>
  <c r="X99" i="62"/>
  <c r="AT99" i="62" s="1"/>
  <c r="Z99" i="62"/>
  <c r="AU99" i="62" s="1"/>
  <c r="AB99" i="62"/>
  <c r="AV99" i="62" s="1"/>
  <c r="AD99" i="62"/>
  <c r="AW99" i="62" s="1"/>
  <c r="AF99" i="62"/>
  <c r="AX99" i="62" s="1"/>
  <c r="AH99" i="62"/>
  <c r="AY99" i="62" s="1"/>
  <c r="AJ99" i="62"/>
  <c r="AZ99" i="62" s="1"/>
  <c r="AL99" i="62"/>
  <c r="BA99" i="62" s="1"/>
  <c r="C98" i="62"/>
  <c r="J98" i="62"/>
  <c r="AM98" i="62" s="1"/>
  <c r="L98" i="62"/>
  <c r="AN98" i="62" s="1"/>
  <c r="N98" i="62"/>
  <c r="AO98" i="62" s="1"/>
  <c r="P98" i="62"/>
  <c r="AP98" i="62" s="1"/>
  <c r="R98" i="62"/>
  <c r="AQ98" i="62" s="1"/>
  <c r="T98" i="62"/>
  <c r="AR98" i="62" s="1"/>
  <c r="V98" i="62"/>
  <c r="AS98" i="62" s="1"/>
  <c r="X98" i="62"/>
  <c r="AT98" i="62" s="1"/>
  <c r="Z98" i="62"/>
  <c r="AU98" i="62" s="1"/>
  <c r="AB98" i="62"/>
  <c r="AV98" i="62" s="1"/>
  <c r="AD98" i="62"/>
  <c r="AW98" i="62" s="1"/>
  <c r="AF98" i="62"/>
  <c r="AX98" i="62" s="1"/>
  <c r="AH98" i="62"/>
  <c r="AY98" i="62" s="1"/>
  <c r="AJ98" i="62"/>
  <c r="AZ98" i="62" s="1"/>
  <c r="AL98" i="62"/>
  <c r="BA98" i="62" s="1"/>
  <c r="C97" i="62"/>
  <c r="J97" i="62"/>
  <c r="L97" i="62"/>
  <c r="AN97" i="62" s="1"/>
  <c r="N97" i="62"/>
  <c r="AO97" i="62" s="1"/>
  <c r="P97" i="62"/>
  <c r="AP97" i="62" s="1"/>
  <c r="R97" i="62"/>
  <c r="AQ97" i="62" s="1"/>
  <c r="T97" i="62"/>
  <c r="AR97" i="62" s="1"/>
  <c r="V97" i="62"/>
  <c r="AS97" i="62" s="1"/>
  <c r="X97" i="62"/>
  <c r="AT97" i="62" s="1"/>
  <c r="Z97" i="62"/>
  <c r="AU97" i="62" s="1"/>
  <c r="AB97" i="62"/>
  <c r="AV97" i="62" s="1"/>
  <c r="AD97" i="62"/>
  <c r="AW97" i="62" s="1"/>
  <c r="AF97" i="62"/>
  <c r="AX97" i="62" s="1"/>
  <c r="AH97" i="62"/>
  <c r="AY97" i="62" s="1"/>
  <c r="AJ97" i="62"/>
  <c r="AZ97" i="62" s="1"/>
  <c r="AL97" i="62"/>
  <c r="BA97" i="62" s="1"/>
  <c r="C96" i="62"/>
  <c r="J96" i="62"/>
  <c r="L96" i="62"/>
  <c r="AN96" i="62" s="1"/>
  <c r="N96" i="62"/>
  <c r="AO96" i="62" s="1"/>
  <c r="P96" i="62"/>
  <c r="AP96" i="62" s="1"/>
  <c r="R96" i="62"/>
  <c r="AQ96" i="62" s="1"/>
  <c r="T96" i="62"/>
  <c r="AR96" i="62" s="1"/>
  <c r="V96" i="62"/>
  <c r="AS96" i="62" s="1"/>
  <c r="X96" i="62"/>
  <c r="AT96" i="62" s="1"/>
  <c r="Z96" i="62"/>
  <c r="AU96" i="62" s="1"/>
  <c r="AB96" i="62"/>
  <c r="AV96" i="62" s="1"/>
  <c r="AD96" i="62"/>
  <c r="AW96" i="62" s="1"/>
  <c r="AF96" i="62"/>
  <c r="AX96" i="62" s="1"/>
  <c r="AH96" i="62"/>
  <c r="AY96" i="62" s="1"/>
  <c r="AJ96" i="62"/>
  <c r="AZ96" i="62" s="1"/>
  <c r="AL96" i="62"/>
  <c r="BA96" i="62" s="1"/>
  <c r="C70" i="61"/>
  <c r="J70" i="61"/>
  <c r="AM70" i="61" s="1"/>
  <c r="L70" i="61"/>
  <c r="AN70" i="61" s="1"/>
  <c r="N70" i="61"/>
  <c r="AO70" i="61" s="1"/>
  <c r="P70" i="61"/>
  <c r="AP70" i="61" s="1"/>
  <c r="R70" i="61"/>
  <c r="AQ70" i="61" s="1"/>
  <c r="T70" i="61"/>
  <c r="AR70" i="61" s="1"/>
  <c r="V70" i="61"/>
  <c r="AS70" i="61" s="1"/>
  <c r="X70" i="61"/>
  <c r="AT70" i="61" s="1"/>
  <c r="Z70" i="61"/>
  <c r="AU70" i="61" s="1"/>
  <c r="AB70" i="61"/>
  <c r="AV70" i="61" s="1"/>
  <c r="AD70" i="61"/>
  <c r="AW70" i="61" s="1"/>
  <c r="AF70" i="61"/>
  <c r="AX70" i="61" s="1"/>
  <c r="AH70" i="61"/>
  <c r="AY70" i="61" s="1"/>
  <c r="AJ70" i="61"/>
  <c r="AZ70" i="61" s="1"/>
  <c r="AL70" i="61"/>
  <c r="BA70" i="61" s="1"/>
  <c r="C69" i="61"/>
  <c r="J69" i="61"/>
  <c r="AM69" i="61" s="1"/>
  <c r="L69" i="61"/>
  <c r="AN69" i="61" s="1"/>
  <c r="N69" i="61"/>
  <c r="AO69" i="61" s="1"/>
  <c r="P69" i="61"/>
  <c r="AP69" i="61" s="1"/>
  <c r="R69" i="61"/>
  <c r="AQ69" i="61" s="1"/>
  <c r="T69" i="61"/>
  <c r="AR69" i="61" s="1"/>
  <c r="V69" i="61"/>
  <c r="AS69" i="61" s="1"/>
  <c r="X69" i="61"/>
  <c r="AT69" i="61" s="1"/>
  <c r="Z69" i="61"/>
  <c r="AU69" i="61" s="1"/>
  <c r="AB69" i="61"/>
  <c r="AV69" i="61" s="1"/>
  <c r="AD69" i="61"/>
  <c r="AW69" i="61" s="1"/>
  <c r="AF69" i="61"/>
  <c r="AX69" i="61" s="1"/>
  <c r="AH69" i="61"/>
  <c r="AY69" i="61" s="1"/>
  <c r="AJ69" i="61"/>
  <c r="AZ69" i="61" s="1"/>
  <c r="AL69" i="61"/>
  <c r="BA69" i="61" s="1"/>
  <c r="C100" i="60"/>
  <c r="J100" i="60"/>
  <c r="AM100" i="60" s="1"/>
  <c r="L100" i="60"/>
  <c r="AN100" i="60" s="1"/>
  <c r="N100" i="60"/>
  <c r="AO100" i="60" s="1"/>
  <c r="P100" i="60"/>
  <c r="AP100" i="60" s="1"/>
  <c r="R100" i="60"/>
  <c r="AQ100" i="60" s="1"/>
  <c r="T100" i="60"/>
  <c r="AR100" i="60" s="1"/>
  <c r="V100" i="60"/>
  <c r="AS100" i="60" s="1"/>
  <c r="X100" i="60"/>
  <c r="AT100" i="60" s="1"/>
  <c r="Z100" i="60"/>
  <c r="AU100" i="60" s="1"/>
  <c r="AB100" i="60"/>
  <c r="AV100" i="60" s="1"/>
  <c r="AD100" i="60"/>
  <c r="AW100" i="60" s="1"/>
  <c r="AF100" i="60"/>
  <c r="AX100" i="60" s="1"/>
  <c r="AH100" i="60"/>
  <c r="AY100" i="60" s="1"/>
  <c r="AJ100" i="60"/>
  <c r="AZ100" i="60" s="1"/>
  <c r="AL100" i="60"/>
  <c r="BA100" i="60" s="1"/>
  <c r="C99" i="60"/>
  <c r="J99" i="60"/>
  <c r="L99" i="60"/>
  <c r="AN99" i="60" s="1"/>
  <c r="N99" i="60"/>
  <c r="AO99" i="60" s="1"/>
  <c r="P99" i="60"/>
  <c r="AP99" i="60" s="1"/>
  <c r="R99" i="60"/>
  <c r="AQ99" i="60" s="1"/>
  <c r="T99" i="60"/>
  <c r="AR99" i="60" s="1"/>
  <c r="V99" i="60"/>
  <c r="AS99" i="60" s="1"/>
  <c r="X99" i="60"/>
  <c r="AT99" i="60" s="1"/>
  <c r="Z99" i="60"/>
  <c r="AU99" i="60" s="1"/>
  <c r="AB99" i="60"/>
  <c r="AV99" i="60" s="1"/>
  <c r="AD99" i="60"/>
  <c r="AW99" i="60" s="1"/>
  <c r="AF99" i="60"/>
  <c r="AX99" i="60" s="1"/>
  <c r="AH99" i="60"/>
  <c r="AY99" i="60" s="1"/>
  <c r="AJ99" i="60"/>
  <c r="AZ99" i="60" s="1"/>
  <c r="AL99" i="60"/>
  <c r="BA99" i="60" s="1"/>
  <c r="C60" i="59"/>
  <c r="C82" i="58"/>
  <c r="J82" i="58"/>
  <c r="AM82" i="58" s="1"/>
  <c r="L82" i="58"/>
  <c r="AN82" i="58" s="1"/>
  <c r="N82" i="58"/>
  <c r="AO82" i="58" s="1"/>
  <c r="P82" i="58"/>
  <c r="AP82" i="58" s="1"/>
  <c r="R82" i="58"/>
  <c r="AQ82" i="58" s="1"/>
  <c r="T82" i="58"/>
  <c r="AR82" i="58" s="1"/>
  <c r="V82" i="58"/>
  <c r="AS82" i="58" s="1"/>
  <c r="X82" i="58"/>
  <c r="AT82" i="58" s="1"/>
  <c r="Z82" i="58"/>
  <c r="AU82" i="58" s="1"/>
  <c r="AB82" i="58"/>
  <c r="AV82" i="58" s="1"/>
  <c r="AD82" i="58"/>
  <c r="AW82" i="58" s="1"/>
  <c r="AF82" i="58"/>
  <c r="AX82" i="58" s="1"/>
  <c r="AH82" i="58"/>
  <c r="AY82" i="58" s="1"/>
  <c r="AJ82" i="58"/>
  <c r="AZ82" i="58" s="1"/>
  <c r="AL82" i="58"/>
  <c r="BA82" i="58" s="1"/>
  <c r="C81" i="58"/>
  <c r="J81" i="58"/>
  <c r="AM81" i="58" s="1"/>
  <c r="L81" i="58"/>
  <c r="AN81" i="58" s="1"/>
  <c r="N81" i="58"/>
  <c r="AO81" i="58" s="1"/>
  <c r="P81" i="58"/>
  <c r="AP81" i="58" s="1"/>
  <c r="R81" i="58"/>
  <c r="AQ81" i="58" s="1"/>
  <c r="T81" i="58"/>
  <c r="AR81" i="58" s="1"/>
  <c r="V81" i="58"/>
  <c r="AS81" i="58" s="1"/>
  <c r="X81" i="58"/>
  <c r="AT81" i="58" s="1"/>
  <c r="Z81" i="58"/>
  <c r="AU81" i="58" s="1"/>
  <c r="AB81" i="58"/>
  <c r="AV81" i="58" s="1"/>
  <c r="AD81" i="58"/>
  <c r="AW81" i="58" s="1"/>
  <c r="AF81" i="58"/>
  <c r="AX81" i="58" s="1"/>
  <c r="AH81" i="58"/>
  <c r="AY81" i="58" s="1"/>
  <c r="AJ81" i="58"/>
  <c r="AZ81" i="58" s="1"/>
  <c r="AL81" i="58"/>
  <c r="BA81" i="58" s="1"/>
  <c r="C80" i="58"/>
  <c r="J80" i="58"/>
  <c r="AM80" i="58" s="1"/>
  <c r="L80" i="58"/>
  <c r="AN80" i="58" s="1"/>
  <c r="N80" i="58"/>
  <c r="AO80" i="58" s="1"/>
  <c r="P80" i="58"/>
  <c r="AP80" i="58" s="1"/>
  <c r="R80" i="58"/>
  <c r="AQ80" i="58" s="1"/>
  <c r="T80" i="58"/>
  <c r="AR80" i="58" s="1"/>
  <c r="V80" i="58"/>
  <c r="AS80" i="58" s="1"/>
  <c r="X80" i="58"/>
  <c r="AT80" i="58" s="1"/>
  <c r="Z80" i="58"/>
  <c r="AU80" i="58" s="1"/>
  <c r="AB80" i="58"/>
  <c r="AV80" i="58" s="1"/>
  <c r="AD80" i="58"/>
  <c r="AW80" i="58" s="1"/>
  <c r="AF80" i="58"/>
  <c r="AX80" i="58" s="1"/>
  <c r="AH80" i="58"/>
  <c r="AY80" i="58" s="1"/>
  <c r="AJ80" i="58"/>
  <c r="AZ80" i="58" s="1"/>
  <c r="AL80" i="58"/>
  <c r="BA80" i="58" s="1"/>
  <c r="C79" i="58"/>
  <c r="J79" i="58"/>
  <c r="AM79" i="58" s="1"/>
  <c r="L79" i="58"/>
  <c r="AN79" i="58" s="1"/>
  <c r="N79" i="58"/>
  <c r="AO79" i="58" s="1"/>
  <c r="P79" i="58"/>
  <c r="AP79" i="58" s="1"/>
  <c r="R79" i="58"/>
  <c r="AQ79" i="58" s="1"/>
  <c r="T79" i="58"/>
  <c r="AR79" i="58" s="1"/>
  <c r="V79" i="58"/>
  <c r="AS79" i="58" s="1"/>
  <c r="X79" i="58"/>
  <c r="AT79" i="58" s="1"/>
  <c r="Z79" i="58"/>
  <c r="AU79" i="58" s="1"/>
  <c r="AB79" i="58"/>
  <c r="AV79" i="58" s="1"/>
  <c r="AD79" i="58"/>
  <c r="AW79" i="58" s="1"/>
  <c r="AF79" i="58"/>
  <c r="AX79" i="58" s="1"/>
  <c r="AH79" i="58"/>
  <c r="AY79" i="58" s="1"/>
  <c r="AJ79" i="58"/>
  <c r="AZ79" i="58" s="1"/>
  <c r="AL79" i="58"/>
  <c r="BA79" i="58" s="1"/>
  <c r="C78" i="58"/>
  <c r="J78" i="58"/>
  <c r="AM78" i="58" s="1"/>
  <c r="L78" i="58"/>
  <c r="AN78" i="58" s="1"/>
  <c r="N78" i="58"/>
  <c r="AO78" i="58" s="1"/>
  <c r="P78" i="58"/>
  <c r="AP78" i="58" s="1"/>
  <c r="R78" i="58"/>
  <c r="AQ78" i="58" s="1"/>
  <c r="T78" i="58"/>
  <c r="AR78" i="58" s="1"/>
  <c r="V78" i="58"/>
  <c r="AS78" i="58" s="1"/>
  <c r="X78" i="58"/>
  <c r="AT78" i="58" s="1"/>
  <c r="Z78" i="58"/>
  <c r="AU78" i="58" s="1"/>
  <c r="AB78" i="58"/>
  <c r="AV78" i="58" s="1"/>
  <c r="AD78" i="58"/>
  <c r="AW78" i="58" s="1"/>
  <c r="AF78" i="58"/>
  <c r="AX78" i="58" s="1"/>
  <c r="AH78" i="58"/>
  <c r="AY78" i="58" s="1"/>
  <c r="AJ78" i="58"/>
  <c r="AZ78" i="58" s="1"/>
  <c r="AL78" i="58"/>
  <c r="BA78" i="58" s="1"/>
  <c r="C77" i="58"/>
  <c r="J77" i="58"/>
  <c r="L77" i="58"/>
  <c r="AN77" i="58" s="1"/>
  <c r="N77" i="58"/>
  <c r="AO77" i="58" s="1"/>
  <c r="P77" i="58"/>
  <c r="AP77" i="58" s="1"/>
  <c r="R77" i="58"/>
  <c r="AQ77" i="58" s="1"/>
  <c r="T77" i="58"/>
  <c r="AR77" i="58" s="1"/>
  <c r="V77" i="58"/>
  <c r="AS77" i="58" s="1"/>
  <c r="X77" i="58"/>
  <c r="AT77" i="58" s="1"/>
  <c r="Z77" i="58"/>
  <c r="AU77" i="58" s="1"/>
  <c r="AB77" i="58"/>
  <c r="AV77" i="58" s="1"/>
  <c r="AD77" i="58"/>
  <c r="AW77" i="58" s="1"/>
  <c r="AF77" i="58"/>
  <c r="AX77" i="58" s="1"/>
  <c r="AH77" i="58"/>
  <c r="AY77" i="58" s="1"/>
  <c r="AJ77" i="58"/>
  <c r="AZ77" i="58" s="1"/>
  <c r="AL77" i="58"/>
  <c r="BA77" i="58" s="1"/>
  <c r="C67" i="57"/>
  <c r="J67" i="57"/>
  <c r="L67" i="57"/>
  <c r="AN67" i="57" s="1"/>
  <c r="N67" i="57"/>
  <c r="AO67" i="57" s="1"/>
  <c r="P67" i="57"/>
  <c r="AP67" i="57" s="1"/>
  <c r="R67" i="57"/>
  <c r="AQ67" i="57" s="1"/>
  <c r="T67" i="57"/>
  <c r="AR67" i="57" s="1"/>
  <c r="V67" i="57"/>
  <c r="AS67" i="57" s="1"/>
  <c r="X67" i="57"/>
  <c r="AT67" i="57" s="1"/>
  <c r="Z67" i="57"/>
  <c r="AU67" i="57" s="1"/>
  <c r="AB67" i="57"/>
  <c r="AV67" i="57" s="1"/>
  <c r="AD67" i="57"/>
  <c r="AW67" i="57" s="1"/>
  <c r="AF67" i="57"/>
  <c r="AX67" i="57" s="1"/>
  <c r="AH67" i="57"/>
  <c r="AY67" i="57" s="1"/>
  <c r="AJ67" i="57"/>
  <c r="AZ67" i="57" s="1"/>
  <c r="AL67" i="57"/>
  <c r="BA67" i="57" s="1"/>
  <c r="C36" i="57"/>
  <c r="C66" i="57"/>
  <c r="J66" i="57"/>
  <c r="AM66" i="57" s="1"/>
  <c r="L66" i="57"/>
  <c r="AN66" i="57" s="1"/>
  <c r="N66" i="57"/>
  <c r="AO66" i="57" s="1"/>
  <c r="P66" i="57"/>
  <c r="AP66" i="57" s="1"/>
  <c r="R66" i="57"/>
  <c r="AQ66" i="57" s="1"/>
  <c r="T66" i="57"/>
  <c r="AR66" i="57" s="1"/>
  <c r="V66" i="57"/>
  <c r="AS66" i="57" s="1"/>
  <c r="X66" i="57"/>
  <c r="AT66" i="57" s="1"/>
  <c r="Z66" i="57"/>
  <c r="AU66" i="57" s="1"/>
  <c r="AB66" i="57"/>
  <c r="AV66" i="57" s="1"/>
  <c r="AD66" i="57"/>
  <c r="AW66" i="57" s="1"/>
  <c r="AF66" i="57"/>
  <c r="AX66" i="57" s="1"/>
  <c r="AH66" i="57"/>
  <c r="AY66" i="57" s="1"/>
  <c r="AJ66" i="57"/>
  <c r="AZ66" i="57" s="1"/>
  <c r="AL66" i="57"/>
  <c r="BA66" i="57" s="1"/>
  <c r="C79" i="56"/>
  <c r="J79" i="56"/>
  <c r="AM79" i="56" s="1"/>
  <c r="L79" i="56"/>
  <c r="AN79" i="56" s="1"/>
  <c r="N79" i="56"/>
  <c r="AO79" i="56" s="1"/>
  <c r="P79" i="56"/>
  <c r="AP79" i="56" s="1"/>
  <c r="R79" i="56"/>
  <c r="AQ79" i="56" s="1"/>
  <c r="T79" i="56"/>
  <c r="AR79" i="56" s="1"/>
  <c r="V79" i="56"/>
  <c r="AS79" i="56" s="1"/>
  <c r="X79" i="56"/>
  <c r="AT79" i="56" s="1"/>
  <c r="Z79" i="56"/>
  <c r="AU79" i="56" s="1"/>
  <c r="AB79" i="56"/>
  <c r="AV79" i="56" s="1"/>
  <c r="AD79" i="56"/>
  <c r="AW79" i="56" s="1"/>
  <c r="AF79" i="56"/>
  <c r="AX79" i="56" s="1"/>
  <c r="AH79" i="56"/>
  <c r="AY79" i="56" s="1"/>
  <c r="AJ79" i="56"/>
  <c r="AZ79" i="56" s="1"/>
  <c r="AL79" i="56"/>
  <c r="BA79" i="56" s="1"/>
  <c r="C78" i="56"/>
  <c r="J78" i="56"/>
  <c r="AM78" i="56" s="1"/>
  <c r="L78" i="56"/>
  <c r="AN78" i="56" s="1"/>
  <c r="N78" i="56"/>
  <c r="AO78" i="56" s="1"/>
  <c r="P78" i="56"/>
  <c r="AP78" i="56" s="1"/>
  <c r="R78" i="56"/>
  <c r="AQ78" i="56" s="1"/>
  <c r="T78" i="56"/>
  <c r="AR78" i="56" s="1"/>
  <c r="V78" i="56"/>
  <c r="AS78" i="56" s="1"/>
  <c r="X78" i="56"/>
  <c r="AT78" i="56" s="1"/>
  <c r="Z78" i="56"/>
  <c r="AU78" i="56" s="1"/>
  <c r="AB78" i="56"/>
  <c r="AV78" i="56" s="1"/>
  <c r="AD78" i="56"/>
  <c r="AW78" i="56" s="1"/>
  <c r="AF78" i="56"/>
  <c r="AX78" i="56" s="1"/>
  <c r="AH78" i="56"/>
  <c r="AY78" i="56" s="1"/>
  <c r="AJ78" i="56"/>
  <c r="AZ78" i="56" s="1"/>
  <c r="AL78" i="56"/>
  <c r="BA78" i="56" s="1"/>
  <c r="C77" i="56"/>
  <c r="J77" i="56"/>
  <c r="AM77" i="56" s="1"/>
  <c r="L77" i="56"/>
  <c r="AN77" i="56" s="1"/>
  <c r="N77" i="56"/>
  <c r="AO77" i="56" s="1"/>
  <c r="P77" i="56"/>
  <c r="AP77" i="56" s="1"/>
  <c r="R77" i="56"/>
  <c r="AQ77" i="56" s="1"/>
  <c r="T77" i="56"/>
  <c r="AR77" i="56" s="1"/>
  <c r="V77" i="56"/>
  <c r="AS77" i="56" s="1"/>
  <c r="X77" i="56"/>
  <c r="AT77" i="56" s="1"/>
  <c r="Z77" i="56"/>
  <c r="AU77" i="56" s="1"/>
  <c r="AB77" i="56"/>
  <c r="AV77" i="56" s="1"/>
  <c r="AD77" i="56"/>
  <c r="AW77" i="56" s="1"/>
  <c r="AF77" i="56"/>
  <c r="AX77" i="56" s="1"/>
  <c r="AH77" i="56"/>
  <c r="AY77" i="56" s="1"/>
  <c r="AJ77" i="56"/>
  <c r="AZ77" i="56" s="1"/>
  <c r="AL77" i="56"/>
  <c r="BA77" i="56" s="1"/>
  <c r="C76" i="56"/>
  <c r="J76" i="56"/>
  <c r="AM76" i="56" s="1"/>
  <c r="L76" i="56"/>
  <c r="AN76" i="56" s="1"/>
  <c r="N76" i="56"/>
  <c r="AO76" i="56" s="1"/>
  <c r="P76" i="56"/>
  <c r="AP76" i="56" s="1"/>
  <c r="R76" i="56"/>
  <c r="AQ76" i="56" s="1"/>
  <c r="T76" i="56"/>
  <c r="AR76" i="56" s="1"/>
  <c r="V76" i="56"/>
  <c r="AS76" i="56" s="1"/>
  <c r="X76" i="56"/>
  <c r="AT76" i="56" s="1"/>
  <c r="Z76" i="56"/>
  <c r="AU76" i="56" s="1"/>
  <c r="AB76" i="56"/>
  <c r="AV76" i="56" s="1"/>
  <c r="AD76" i="56"/>
  <c r="AW76" i="56" s="1"/>
  <c r="AF76" i="56"/>
  <c r="AX76" i="56" s="1"/>
  <c r="AH76" i="56"/>
  <c r="AY76" i="56" s="1"/>
  <c r="AJ76" i="56"/>
  <c r="AZ76" i="56" s="1"/>
  <c r="AL76" i="56"/>
  <c r="BA76" i="56" s="1"/>
  <c r="C75" i="56"/>
  <c r="J75" i="56"/>
  <c r="AM75" i="56" s="1"/>
  <c r="L75" i="56"/>
  <c r="AN75" i="56" s="1"/>
  <c r="N75" i="56"/>
  <c r="AO75" i="56" s="1"/>
  <c r="P75" i="56"/>
  <c r="AP75" i="56" s="1"/>
  <c r="R75" i="56"/>
  <c r="AQ75" i="56" s="1"/>
  <c r="T75" i="56"/>
  <c r="AR75" i="56" s="1"/>
  <c r="V75" i="56"/>
  <c r="AS75" i="56" s="1"/>
  <c r="X75" i="56"/>
  <c r="AT75" i="56" s="1"/>
  <c r="Z75" i="56"/>
  <c r="AU75" i="56" s="1"/>
  <c r="AB75" i="56"/>
  <c r="AV75" i="56" s="1"/>
  <c r="AD75" i="56"/>
  <c r="AW75" i="56" s="1"/>
  <c r="AF75" i="56"/>
  <c r="AX75" i="56" s="1"/>
  <c r="AH75" i="56"/>
  <c r="AY75" i="56" s="1"/>
  <c r="AJ75" i="56"/>
  <c r="AZ75" i="56" s="1"/>
  <c r="AL75" i="56"/>
  <c r="BA75" i="56" s="1"/>
  <c r="C74" i="56"/>
  <c r="J74" i="56"/>
  <c r="L74" i="56"/>
  <c r="AN74" i="56" s="1"/>
  <c r="N74" i="56"/>
  <c r="AO74" i="56" s="1"/>
  <c r="P74" i="56"/>
  <c r="AP74" i="56" s="1"/>
  <c r="R74" i="56"/>
  <c r="AQ74" i="56" s="1"/>
  <c r="T74" i="56"/>
  <c r="AR74" i="56" s="1"/>
  <c r="V74" i="56"/>
  <c r="AS74" i="56" s="1"/>
  <c r="X74" i="56"/>
  <c r="AT74" i="56" s="1"/>
  <c r="Z74" i="56"/>
  <c r="AU74" i="56" s="1"/>
  <c r="AB74" i="56"/>
  <c r="AV74" i="56" s="1"/>
  <c r="AD74" i="56"/>
  <c r="AW74" i="56" s="1"/>
  <c r="AF74" i="56"/>
  <c r="AX74" i="56" s="1"/>
  <c r="AH74" i="56"/>
  <c r="AY74" i="56" s="1"/>
  <c r="AJ74" i="56"/>
  <c r="AZ74" i="56" s="1"/>
  <c r="AL74" i="56"/>
  <c r="BA74" i="56" s="1"/>
  <c r="C73" i="56"/>
  <c r="J73" i="56"/>
  <c r="AM73" i="56" s="1"/>
  <c r="L73" i="56"/>
  <c r="AN73" i="56" s="1"/>
  <c r="N73" i="56"/>
  <c r="AO73" i="56" s="1"/>
  <c r="P73" i="56"/>
  <c r="AP73" i="56" s="1"/>
  <c r="R73" i="56"/>
  <c r="AQ73" i="56" s="1"/>
  <c r="T73" i="56"/>
  <c r="AR73" i="56" s="1"/>
  <c r="V73" i="56"/>
  <c r="AS73" i="56" s="1"/>
  <c r="X73" i="56"/>
  <c r="AT73" i="56" s="1"/>
  <c r="Z73" i="56"/>
  <c r="AU73" i="56" s="1"/>
  <c r="AB73" i="56"/>
  <c r="AV73" i="56" s="1"/>
  <c r="AD73" i="56"/>
  <c r="AW73" i="56" s="1"/>
  <c r="AF73" i="56"/>
  <c r="AX73" i="56" s="1"/>
  <c r="AH73" i="56"/>
  <c r="AY73" i="56" s="1"/>
  <c r="AJ73" i="56"/>
  <c r="AZ73" i="56" s="1"/>
  <c r="AL73" i="56"/>
  <c r="BA73" i="56" s="1"/>
  <c r="C72" i="56"/>
  <c r="J72" i="56"/>
  <c r="L72" i="56"/>
  <c r="AN72" i="56" s="1"/>
  <c r="N72" i="56"/>
  <c r="AO72" i="56" s="1"/>
  <c r="P72" i="56"/>
  <c r="AP72" i="56" s="1"/>
  <c r="R72" i="56"/>
  <c r="AQ72" i="56" s="1"/>
  <c r="T72" i="56"/>
  <c r="AR72" i="56" s="1"/>
  <c r="V72" i="56"/>
  <c r="AS72" i="56" s="1"/>
  <c r="X72" i="56"/>
  <c r="AT72" i="56" s="1"/>
  <c r="Z72" i="56"/>
  <c r="AU72" i="56" s="1"/>
  <c r="AB72" i="56"/>
  <c r="AV72" i="56" s="1"/>
  <c r="AD72" i="56"/>
  <c r="AW72" i="56" s="1"/>
  <c r="AF72" i="56"/>
  <c r="AX72" i="56" s="1"/>
  <c r="AH72" i="56"/>
  <c r="AY72" i="56" s="1"/>
  <c r="AJ72" i="56"/>
  <c r="AZ72" i="56" s="1"/>
  <c r="AL72" i="56"/>
  <c r="BA72" i="56" s="1"/>
  <c r="C60" i="55"/>
  <c r="J60" i="55"/>
  <c r="L60" i="55"/>
  <c r="AN60" i="55" s="1"/>
  <c r="N60" i="55"/>
  <c r="AO60" i="55" s="1"/>
  <c r="P60" i="55"/>
  <c r="AP60" i="55" s="1"/>
  <c r="R60" i="55"/>
  <c r="AQ60" i="55" s="1"/>
  <c r="T60" i="55"/>
  <c r="AR60" i="55" s="1"/>
  <c r="V60" i="55"/>
  <c r="AS60" i="55" s="1"/>
  <c r="X60" i="55"/>
  <c r="AT60" i="55" s="1"/>
  <c r="Z60" i="55"/>
  <c r="AU60" i="55" s="1"/>
  <c r="AB60" i="55"/>
  <c r="AV60" i="55" s="1"/>
  <c r="AD60" i="55"/>
  <c r="AW60" i="55" s="1"/>
  <c r="AF60" i="55"/>
  <c r="AX60" i="55" s="1"/>
  <c r="AH60" i="55"/>
  <c r="AY60" i="55" s="1"/>
  <c r="AJ60" i="55"/>
  <c r="AZ60" i="55" s="1"/>
  <c r="AL60" i="55"/>
  <c r="BA60" i="55" s="1"/>
  <c r="C59" i="55"/>
  <c r="J59" i="55"/>
  <c r="AM59" i="55" s="1"/>
  <c r="L59" i="55"/>
  <c r="AN59" i="55" s="1"/>
  <c r="N59" i="55"/>
  <c r="AO59" i="55" s="1"/>
  <c r="P59" i="55"/>
  <c r="AP59" i="55" s="1"/>
  <c r="R59" i="55"/>
  <c r="AQ59" i="55" s="1"/>
  <c r="T59" i="55"/>
  <c r="AR59" i="55" s="1"/>
  <c r="V59" i="55"/>
  <c r="AS59" i="55" s="1"/>
  <c r="X59" i="55"/>
  <c r="AT59" i="55" s="1"/>
  <c r="Z59" i="55"/>
  <c r="AU59" i="55" s="1"/>
  <c r="AB59" i="55"/>
  <c r="AV59" i="55" s="1"/>
  <c r="AD59" i="55"/>
  <c r="AW59" i="55" s="1"/>
  <c r="AF59" i="55"/>
  <c r="AX59" i="55" s="1"/>
  <c r="AH59" i="55"/>
  <c r="AY59" i="55" s="1"/>
  <c r="AJ59" i="55"/>
  <c r="AZ59" i="55" s="1"/>
  <c r="AL59" i="55"/>
  <c r="BA59" i="55" s="1"/>
  <c r="C58" i="55"/>
  <c r="J58" i="55"/>
  <c r="L58" i="55"/>
  <c r="AN58" i="55" s="1"/>
  <c r="N58" i="55"/>
  <c r="AO58" i="55" s="1"/>
  <c r="P58" i="55"/>
  <c r="AP58" i="55" s="1"/>
  <c r="R58" i="55"/>
  <c r="AQ58" i="55" s="1"/>
  <c r="T58" i="55"/>
  <c r="AR58" i="55" s="1"/>
  <c r="V58" i="55"/>
  <c r="AS58" i="55" s="1"/>
  <c r="X58" i="55"/>
  <c r="AT58" i="55" s="1"/>
  <c r="Z58" i="55"/>
  <c r="AU58" i="55" s="1"/>
  <c r="AB58" i="55"/>
  <c r="AV58" i="55" s="1"/>
  <c r="AD58" i="55"/>
  <c r="AW58" i="55" s="1"/>
  <c r="AF58" i="55"/>
  <c r="AX58" i="55" s="1"/>
  <c r="AH58" i="55"/>
  <c r="AY58" i="55" s="1"/>
  <c r="AJ58" i="55"/>
  <c r="AZ58" i="55" s="1"/>
  <c r="AL58" i="55"/>
  <c r="BA58" i="55" s="1"/>
  <c r="C32" i="67"/>
  <c r="J32" i="67"/>
  <c r="AM32" i="67" s="1"/>
  <c r="L32" i="67"/>
  <c r="AN32" i="67" s="1"/>
  <c r="N32" i="67"/>
  <c r="AO32" i="67" s="1"/>
  <c r="P32" i="67"/>
  <c r="AP32" i="67" s="1"/>
  <c r="R32" i="67"/>
  <c r="AQ32" i="67" s="1"/>
  <c r="T32" i="67"/>
  <c r="AR32" i="67" s="1"/>
  <c r="V32" i="67"/>
  <c r="AS32" i="67" s="1"/>
  <c r="X32" i="67"/>
  <c r="AT32" i="67" s="1"/>
  <c r="Z32" i="67"/>
  <c r="AU32" i="67" s="1"/>
  <c r="AB32" i="67"/>
  <c r="AV32" i="67" s="1"/>
  <c r="AD32" i="67"/>
  <c r="AW32" i="67" s="1"/>
  <c r="AF32" i="67"/>
  <c r="AX32" i="67" s="1"/>
  <c r="AH32" i="67"/>
  <c r="AY32" i="67" s="1"/>
  <c r="AJ32" i="67"/>
  <c r="AZ32" i="67" s="1"/>
  <c r="AL32" i="67"/>
  <c r="BA32" i="67" s="1"/>
  <c r="C58" i="66"/>
  <c r="J58" i="66"/>
  <c r="L58" i="66"/>
  <c r="AN58" i="66" s="1"/>
  <c r="N58" i="66"/>
  <c r="AO58" i="66" s="1"/>
  <c r="P58" i="66"/>
  <c r="AP58" i="66" s="1"/>
  <c r="R58" i="66"/>
  <c r="AQ58" i="66" s="1"/>
  <c r="T58" i="66"/>
  <c r="AR58" i="66" s="1"/>
  <c r="V58" i="66"/>
  <c r="AS58" i="66" s="1"/>
  <c r="X58" i="66"/>
  <c r="AT58" i="66" s="1"/>
  <c r="Z58" i="66"/>
  <c r="AU58" i="66" s="1"/>
  <c r="AB58" i="66"/>
  <c r="AV58" i="66" s="1"/>
  <c r="AD58" i="66"/>
  <c r="AW58" i="66" s="1"/>
  <c r="AF58" i="66"/>
  <c r="AX58" i="66" s="1"/>
  <c r="AH58" i="66"/>
  <c r="AY58" i="66" s="1"/>
  <c r="AJ58" i="66"/>
  <c r="AZ58" i="66" s="1"/>
  <c r="AL58" i="66"/>
  <c r="BA58" i="66" s="1"/>
  <c r="C57" i="66"/>
  <c r="J57" i="66"/>
  <c r="L57" i="66"/>
  <c r="AN57" i="66" s="1"/>
  <c r="N57" i="66"/>
  <c r="AO57" i="66" s="1"/>
  <c r="P57" i="66"/>
  <c r="AP57" i="66" s="1"/>
  <c r="R57" i="66"/>
  <c r="AQ57" i="66" s="1"/>
  <c r="T57" i="66"/>
  <c r="AR57" i="66" s="1"/>
  <c r="V57" i="66"/>
  <c r="AS57" i="66" s="1"/>
  <c r="X57" i="66"/>
  <c r="AT57" i="66" s="1"/>
  <c r="Z57" i="66"/>
  <c r="AU57" i="66" s="1"/>
  <c r="AB57" i="66"/>
  <c r="AV57" i="66" s="1"/>
  <c r="AD57" i="66"/>
  <c r="AW57" i="66" s="1"/>
  <c r="AF57" i="66"/>
  <c r="AX57" i="66" s="1"/>
  <c r="AH57" i="66"/>
  <c r="AY57" i="66" s="1"/>
  <c r="AJ57" i="66"/>
  <c r="AZ57" i="66" s="1"/>
  <c r="AL57" i="66"/>
  <c r="BA57" i="66" s="1"/>
  <c r="C56" i="66"/>
  <c r="J56" i="66"/>
  <c r="AM56" i="66" s="1"/>
  <c r="L56" i="66"/>
  <c r="AN56" i="66" s="1"/>
  <c r="N56" i="66"/>
  <c r="AO56" i="66" s="1"/>
  <c r="P56" i="66"/>
  <c r="AP56" i="66" s="1"/>
  <c r="R56" i="66"/>
  <c r="AQ56" i="66" s="1"/>
  <c r="T56" i="66"/>
  <c r="AR56" i="66" s="1"/>
  <c r="V56" i="66"/>
  <c r="AS56" i="66" s="1"/>
  <c r="X56" i="66"/>
  <c r="AT56" i="66" s="1"/>
  <c r="Z56" i="66"/>
  <c r="AU56" i="66" s="1"/>
  <c r="AB56" i="66"/>
  <c r="AV56" i="66" s="1"/>
  <c r="AD56" i="66"/>
  <c r="AW56" i="66" s="1"/>
  <c r="AF56" i="66"/>
  <c r="AX56" i="66" s="1"/>
  <c r="AH56" i="66"/>
  <c r="AY56" i="66" s="1"/>
  <c r="AJ56" i="66"/>
  <c r="AZ56" i="66" s="1"/>
  <c r="AL56" i="66"/>
  <c r="BA56" i="66" s="1"/>
  <c r="C38" i="65"/>
  <c r="J38" i="65"/>
  <c r="AM38" i="65" s="1"/>
  <c r="L38" i="65"/>
  <c r="AN38" i="65" s="1"/>
  <c r="N38" i="65"/>
  <c r="AO38" i="65" s="1"/>
  <c r="P38" i="65"/>
  <c r="AP38" i="65" s="1"/>
  <c r="R38" i="65"/>
  <c r="AQ38" i="65" s="1"/>
  <c r="T38" i="65"/>
  <c r="AR38" i="65" s="1"/>
  <c r="V38" i="65"/>
  <c r="AS38" i="65" s="1"/>
  <c r="X38" i="65"/>
  <c r="AT38" i="65" s="1"/>
  <c r="Z38" i="65"/>
  <c r="AU38" i="65" s="1"/>
  <c r="AB38" i="65"/>
  <c r="AV38" i="65" s="1"/>
  <c r="AD38" i="65"/>
  <c r="AW38" i="65" s="1"/>
  <c r="AF38" i="65"/>
  <c r="AX38" i="65" s="1"/>
  <c r="AH38" i="65"/>
  <c r="AY38" i="65" s="1"/>
  <c r="AJ38" i="65"/>
  <c r="AZ38" i="65" s="1"/>
  <c r="AL38" i="65"/>
  <c r="BA38" i="65" s="1"/>
  <c r="C37" i="65"/>
  <c r="J37" i="65"/>
  <c r="L37" i="65"/>
  <c r="AN37" i="65" s="1"/>
  <c r="N37" i="65"/>
  <c r="AO37" i="65" s="1"/>
  <c r="P37" i="65"/>
  <c r="AP37" i="65" s="1"/>
  <c r="R37" i="65"/>
  <c r="AQ37" i="65" s="1"/>
  <c r="T37" i="65"/>
  <c r="AR37" i="65" s="1"/>
  <c r="V37" i="65"/>
  <c r="AS37" i="65" s="1"/>
  <c r="X37" i="65"/>
  <c r="AT37" i="65" s="1"/>
  <c r="Z37" i="65"/>
  <c r="AU37" i="65" s="1"/>
  <c r="AB37" i="65"/>
  <c r="AV37" i="65" s="1"/>
  <c r="AD37" i="65"/>
  <c r="AW37" i="65" s="1"/>
  <c r="AF37" i="65"/>
  <c r="AX37" i="65" s="1"/>
  <c r="AH37" i="65"/>
  <c r="AY37" i="65" s="1"/>
  <c r="AJ37" i="65"/>
  <c r="AZ37" i="65" s="1"/>
  <c r="AL37" i="65"/>
  <c r="BA37" i="65" s="1"/>
  <c r="C36" i="65"/>
  <c r="J36" i="65"/>
  <c r="L36" i="65"/>
  <c r="AN36" i="65" s="1"/>
  <c r="N36" i="65"/>
  <c r="AO36" i="65" s="1"/>
  <c r="P36" i="65"/>
  <c r="AP36" i="65" s="1"/>
  <c r="R36" i="65"/>
  <c r="AQ36" i="65" s="1"/>
  <c r="T36" i="65"/>
  <c r="AR36" i="65" s="1"/>
  <c r="V36" i="65"/>
  <c r="AS36" i="65" s="1"/>
  <c r="X36" i="65"/>
  <c r="AT36" i="65" s="1"/>
  <c r="Z36" i="65"/>
  <c r="AU36" i="65" s="1"/>
  <c r="AB36" i="65"/>
  <c r="AV36" i="65" s="1"/>
  <c r="AD36" i="65"/>
  <c r="AW36" i="65" s="1"/>
  <c r="AF36" i="65"/>
  <c r="AX36" i="65" s="1"/>
  <c r="AH36" i="65"/>
  <c r="AY36" i="65" s="1"/>
  <c r="AJ36" i="65"/>
  <c r="AZ36" i="65" s="1"/>
  <c r="AL36" i="65"/>
  <c r="BA36" i="65" s="1"/>
  <c r="C35" i="65"/>
  <c r="J35" i="65"/>
  <c r="AM35" i="65" s="1"/>
  <c r="L35" i="65"/>
  <c r="AN35" i="65" s="1"/>
  <c r="N35" i="65"/>
  <c r="AO35" i="65" s="1"/>
  <c r="P35" i="65"/>
  <c r="AP35" i="65" s="1"/>
  <c r="R35" i="65"/>
  <c r="AQ35" i="65" s="1"/>
  <c r="T35" i="65"/>
  <c r="AR35" i="65" s="1"/>
  <c r="V35" i="65"/>
  <c r="AS35" i="65" s="1"/>
  <c r="X35" i="65"/>
  <c r="Z35" i="65"/>
  <c r="AU35" i="65" s="1"/>
  <c r="AB35" i="65"/>
  <c r="AV35" i="65" s="1"/>
  <c r="AD35" i="65"/>
  <c r="AW35" i="65" s="1"/>
  <c r="AF35" i="65"/>
  <c r="AX35" i="65" s="1"/>
  <c r="AH35" i="65"/>
  <c r="AY35" i="65" s="1"/>
  <c r="AJ35" i="65"/>
  <c r="AZ35" i="65" s="1"/>
  <c r="AL35" i="65"/>
  <c r="BA35" i="65" s="1"/>
  <c r="C70" i="64"/>
  <c r="C69" i="64"/>
  <c r="C95" i="62"/>
  <c r="J95" i="62"/>
  <c r="L95" i="62"/>
  <c r="AN95" i="62" s="1"/>
  <c r="N95" i="62"/>
  <c r="AO95" i="62" s="1"/>
  <c r="P95" i="62"/>
  <c r="AP95" i="62" s="1"/>
  <c r="R95" i="62"/>
  <c r="AQ95" i="62" s="1"/>
  <c r="T95" i="62"/>
  <c r="AR95" i="62" s="1"/>
  <c r="V95" i="62"/>
  <c r="AS95" i="62" s="1"/>
  <c r="X95" i="62"/>
  <c r="AT95" i="62" s="1"/>
  <c r="Z95" i="62"/>
  <c r="AU95" i="62" s="1"/>
  <c r="AB95" i="62"/>
  <c r="AV95" i="62" s="1"/>
  <c r="AD95" i="62"/>
  <c r="AW95" i="62" s="1"/>
  <c r="AF95" i="62"/>
  <c r="AX95" i="62" s="1"/>
  <c r="AH95" i="62"/>
  <c r="AY95" i="62" s="1"/>
  <c r="AJ95" i="62"/>
  <c r="AZ95" i="62" s="1"/>
  <c r="AL95" i="62"/>
  <c r="BA95" i="62" s="1"/>
  <c r="C76" i="58"/>
  <c r="J76" i="58"/>
  <c r="AM76" i="58" s="1"/>
  <c r="L76" i="58"/>
  <c r="AN76" i="58" s="1"/>
  <c r="N76" i="58"/>
  <c r="AO76" i="58" s="1"/>
  <c r="P76" i="58"/>
  <c r="AP76" i="58" s="1"/>
  <c r="R76" i="58"/>
  <c r="AQ76" i="58" s="1"/>
  <c r="T76" i="58"/>
  <c r="AR76" i="58" s="1"/>
  <c r="V76" i="58"/>
  <c r="AS76" i="58" s="1"/>
  <c r="X76" i="58"/>
  <c r="AT76" i="58" s="1"/>
  <c r="Z76" i="58"/>
  <c r="AU76" i="58" s="1"/>
  <c r="AB76" i="58"/>
  <c r="AV76" i="58" s="1"/>
  <c r="AD76" i="58"/>
  <c r="AW76" i="58" s="1"/>
  <c r="AF76" i="58"/>
  <c r="AX76" i="58" s="1"/>
  <c r="AH76" i="58"/>
  <c r="AY76" i="58" s="1"/>
  <c r="AJ76" i="58"/>
  <c r="AZ76" i="58" s="1"/>
  <c r="AL76" i="58"/>
  <c r="BA76" i="58" s="1"/>
  <c r="C75" i="58"/>
  <c r="J75" i="58"/>
  <c r="AM75" i="58" s="1"/>
  <c r="L75" i="58"/>
  <c r="AN75" i="58" s="1"/>
  <c r="N75" i="58"/>
  <c r="AO75" i="58" s="1"/>
  <c r="P75" i="58"/>
  <c r="AP75" i="58" s="1"/>
  <c r="R75" i="58"/>
  <c r="AQ75" i="58" s="1"/>
  <c r="T75" i="58"/>
  <c r="AR75" i="58" s="1"/>
  <c r="V75" i="58"/>
  <c r="AS75" i="58" s="1"/>
  <c r="X75" i="58"/>
  <c r="AT75" i="58" s="1"/>
  <c r="Z75" i="58"/>
  <c r="AU75" i="58" s="1"/>
  <c r="AB75" i="58"/>
  <c r="AV75" i="58" s="1"/>
  <c r="AD75" i="58"/>
  <c r="AW75" i="58" s="1"/>
  <c r="AF75" i="58"/>
  <c r="AX75" i="58" s="1"/>
  <c r="AH75" i="58"/>
  <c r="AY75" i="58" s="1"/>
  <c r="AJ75" i="58"/>
  <c r="AZ75" i="58" s="1"/>
  <c r="AL75" i="58"/>
  <c r="BA75" i="58" s="1"/>
  <c r="C74" i="58"/>
  <c r="J74" i="58"/>
  <c r="AM74" i="58" s="1"/>
  <c r="L74" i="58"/>
  <c r="AN74" i="58" s="1"/>
  <c r="N74" i="58"/>
  <c r="AO74" i="58" s="1"/>
  <c r="P74" i="58"/>
  <c r="AP74" i="58" s="1"/>
  <c r="R74" i="58"/>
  <c r="AQ74" i="58" s="1"/>
  <c r="T74" i="58"/>
  <c r="AR74" i="58" s="1"/>
  <c r="V74" i="58"/>
  <c r="AS74" i="58" s="1"/>
  <c r="X74" i="58"/>
  <c r="AT74" i="58" s="1"/>
  <c r="Z74" i="58"/>
  <c r="AU74" i="58" s="1"/>
  <c r="AB74" i="58"/>
  <c r="AV74" i="58" s="1"/>
  <c r="AD74" i="58"/>
  <c r="AW74" i="58" s="1"/>
  <c r="AF74" i="58"/>
  <c r="AX74" i="58" s="1"/>
  <c r="AH74" i="58"/>
  <c r="AY74" i="58" s="1"/>
  <c r="AJ74" i="58"/>
  <c r="AZ74" i="58" s="1"/>
  <c r="AL74" i="58"/>
  <c r="BA74" i="58" s="1"/>
  <c r="C73" i="58"/>
  <c r="J73" i="58"/>
  <c r="L73" i="58"/>
  <c r="AN73" i="58" s="1"/>
  <c r="N73" i="58"/>
  <c r="AO73" i="58" s="1"/>
  <c r="P73" i="58"/>
  <c r="AP73" i="58" s="1"/>
  <c r="R73" i="58"/>
  <c r="AQ73" i="58" s="1"/>
  <c r="T73" i="58"/>
  <c r="AR73" i="58" s="1"/>
  <c r="V73" i="58"/>
  <c r="AS73" i="58" s="1"/>
  <c r="X73" i="58"/>
  <c r="AT73" i="58" s="1"/>
  <c r="Z73" i="58"/>
  <c r="AU73" i="58" s="1"/>
  <c r="AB73" i="58"/>
  <c r="AV73" i="58" s="1"/>
  <c r="AD73" i="58"/>
  <c r="AW73" i="58" s="1"/>
  <c r="AF73" i="58"/>
  <c r="AX73" i="58" s="1"/>
  <c r="AH73" i="58"/>
  <c r="AY73" i="58" s="1"/>
  <c r="AJ73" i="58"/>
  <c r="AZ73" i="58" s="1"/>
  <c r="AL73" i="58"/>
  <c r="BA73" i="58" s="1"/>
  <c r="AA2" i="58"/>
  <c r="C71" i="56"/>
  <c r="J71" i="56"/>
  <c r="L71" i="56"/>
  <c r="AN71" i="56" s="1"/>
  <c r="N71" i="56"/>
  <c r="AO71" i="56" s="1"/>
  <c r="P71" i="56"/>
  <c r="AP71" i="56" s="1"/>
  <c r="R71" i="56"/>
  <c r="AQ71" i="56" s="1"/>
  <c r="T71" i="56"/>
  <c r="AR71" i="56" s="1"/>
  <c r="V71" i="56"/>
  <c r="AS71" i="56" s="1"/>
  <c r="X71" i="56"/>
  <c r="AT71" i="56" s="1"/>
  <c r="Z71" i="56"/>
  <c r="AU71" i="56" s="1"/>
  <c r="AB71" i="56"/>
  <c r="AV71" i="56" s="1"/>
  <c r="AD71" i="56"/>
  <c r="AW71" i="56" s="1"/>
  <c r="AF71" i="56"/>
  <c r="AX71" i="56" s="1"/>
  <c r="AH71" i="56"/>
  <c r="AY71" i="56" s="1"/>
  <c r="AJ71" i="56"/>
  <c r="AZ71" i="56" s="1"/>
  <c r="AL71" i="56"/>
  <c r="BA71" i="56" s="1"/>
  <c r="C70" i="56"/>
  <c r="J70" i="56"/>
  <c r="AM70" i="56" s="1"/>
  <c r="L70" i="56"/>
  <c r="AN70" i="56" s="1"/>
  <c r="N70" i="56"/>
  <c r="AO70" i="56" s="1"/>
  <c r="P70" i="56"/>
  <c r="AP70" i="56" s="1"/>
  <c r="R70" i="56"/>
  <c r="AQ70" i="56" s="1"/>
  <c r="T70" i="56"/>
  <c r="AR70" i="56" s="1"/>
  <c r="V70" i="56"/>
  <c r="AS70" i="56" s="1"/>
  <c r="X70" i="56"/>
  <c r="AT70" i="56" s="1"/>
  <c r="Z70" i="56"/>
  <c r="AU70" i="56" s="1"/>
  <c r="AB70" i="56"/>
  <c r="AV70" i="56" s="1"/>
  <c r="AD70" i="56"/>
  <c r="AW70" i="56" s="1"/>
  <c r="AF70" i="56"/>
  <c r="AX70" i="56" s="1"/>
  <c r="AH70" i="56"/>
  <c r="AY70" i="56" s="1"/>
  <c r="AJ70" i="56"/>
  <c r="AZ70" i="56" s="1"/>
  <c r="AL70" i="56"/>
  <c r="BA70" i="56" s="1"/>
  <c r="C69" i="56"/>
  <c r="J69" i="56"/>
  <c r="AM69" i="56" s="1"/>
  <c r="L69" i="56"/>
  <c r="AN69" i="56" s="1"/>
  <c r="N69" i="56"/>
  <c r="AO69" i="56" s="1"/>
  <c r="P69" i="56"/>
  <c r="AP69" i="56" s="1"/>
  <c r="R69" i="56"/>
  <c r="AQ69" i="56" s="1"/>
  <c r="T69" i="56"/>
  <c r="AR69" i="56" s="1"/>
  <c r="V69" i="56"/>
  <c r="AS69" i="56" s="1"/>
  <c r="X69" i="56"/>
  <c r="AT69" i="56" s="1"/>
  <c r="Z69" i="56"/>
  <c r="AU69" i="56" s="1"/>
  <c r="AB69" i="56"/>
  <c r="AV69" i="56" s="1"/>
  <c r="AD69" i="56"/>
  <c r="AW69" i="56" s="1"/>
  <c r="AF69" i="56"/>
  <c r="AX69" i="56" s="1"/>
  <c r="AH69" i="56"/>
  <c r="AY69" i="56" s="1"/>
  <c r="AJ69" i="56"/>
  <c r="AZ69" i="56" s="1"/>
  <c r="AL69" i="56"/>
  <c r="BA69" i="56" s="1"/>
  <c r="C68" i="56"/>
  <c r="J68" i="56"/>
  <c r="L68" i="56"/>
  <c r="AN68" i="56" s="1"/>
  <c r="N68" i="56"/>
  <c r="AO68" i="56" s="1"/>
  <c r="P68" i="56"/>
  <c r="AP68" i="56" s="1"/>
  <c r="R68" i="56"/>
  <c r="AQ68" i="56" s="1"/>
  <c r="T68" i="56"/>
  <c r="AR68" i="56" s="1"/>
  <c r="V68" i="56"/>
  <c r="AS68" i="56" s="1"/>
  <c r="X68" i="56"/>
  <c r="AT68" i="56" s="1"/>
  <c r="Z68" i="56"/>
  <c r="AU68" i="56" s="1"/>
  <c r="AB68" i="56"/>
  <c r="AV68" i="56" s="1"/>
  <c r="AD68" i="56"/>
  <c r="AW68" i="56" s="1"/>
  <c r="AF68" i="56"/>
  <c r="AX68" i="56" s="1"/>
  <c r="AH68" i="56"/>
  <c r="AY68" i="56" s="1"/>
  <c r="AJ68" i="56"/>
  <c r="AZ68" i="56" s="1"/>
  <c r="AL68" i="56"/>
  <c r="BA68" i="56" s="1"/>
  <c r="C67" i="56"/>
  <c r="J67" i="56"/>
  <c r="L67" i="56"/>
  <c r="AN67" i="56" s="1"/>
  <c r="N67" i="56"/>
  <c r="AO67" i="56" s="1"/>
  <c r="P67" i="56"/>
  <c r="AP67" i="56" s="1"/>
  <c r="R67" i="56"/>
  <c r="AQ67" i="56" s="1"/>
  <c r="T67" i="56"/>
  <c r="AR67" i="56" s="1"/>
  <c r="V67" i="56"/>
  <c r="AS67" i="56" s="1"/>
  <c r="X67" i="56"/>
  <c r="AT67" i="56" s="1"/>
  <c r="Z67" i="56"/>
  <c r="AU67" i="56" s="1"/>
  <c r="AB67" i="56"/>
  <c r="AV67" i="56" s="1"/>
  <c r="AD67" i="56"/>
  <c r="AW67" i="56" s="1"/>
  <c r="AF67" i="56"/>
  <c r="AX67" i="56" s="1"/>
  <c r="AH67" i="56"/>
  <c r="AY67" i="56" s="1"/>
  <c r="AJ67" i="56"/>
  <c r="AZ67" i="56" s="1"/>
  <c r="AL67" i="56"/>
  <c r="BA67" i="56" s="1"/>
  <c r="C66" i="56"/>
  <c r="J66" i="56"/>
  <c r="AM66" i="56" s="1"/>
  <c r="L66" i="56"/>
  <c r="AN66" i="56" s="1"/>
  <c r="N66" i="56"/>
  <c r="AO66" i="56" s="1"/>
  <c r="P66" i="56"/>
  <c r="AP66" i="56" s="1"/>
  <c r="R66" i="56"/>
  <c r="AQ66" i="56" s="1"/>
  <c r="T66" i="56"/>
  <c r="AR66" i="56" s="1"/>
  <c r="V66" i="56"/>
  <c r="AS66" i="56" s="1"/>
  <c r="X66" i="56"/>
  <c r="AT66" i="56" s="1"/>
  <c r="Z66" i="56"/>
  <c r="AU66" i="56" s="1"/>
  <c r="AB66" i="56"/>
  <c r="AV66" i="56" s="1"/>
  <c r="AD66" i="56"/>
  <c r="AW66" i="56" s="1"/>
  <c r="AF66" i="56"/>
  <c r="AX66" i="56" s="1"/>
  <c r="AH66" i="56"/>
  <c r="AY66" i="56" s="1"/>
  <c r="AJ66" i="56"/>
  <c r="AZ66" i="56" s="1"/>
  <c r="AL66" i="56"/>
  <c r="BA66" i="56" s="1"/>
  <c r="C65" i="56"/>
  <c r="J65" i="56"/>
  <c r="AM65" i="56" s="1"/>
  <c r="L65" i="56"/>
  <c r="AN65" i="56" s="1"/>
  <c r="N65" i="56"/>
  <c r="AO65" i="56" s="1"/>
  <c r="P65" i="56"/>
  <c r="AP65" i="56" s="1"/>
  <c r="R65" i="56"/>
  <c r="AQ65" i="56" s="1"/>
  <c r="T65" i="56"/>
  <c r="AR65" i="56" s="1"/>
  <c r="V65" i="56"/>
  <c r="AS65" i="56" s="1"/>
  <c r="X65" i="56"/>
  <c r="AT65" i="56" s="1"/>
  <c r="Z65" i="56"/>
  <c r="AU65" i="56" s="1"/>
  <c r="AB65" i="56"/>
  <c r="AV65" i="56" s="1"/>
  <c r="AD65" i="56"/>
  <c r="AW65" i="56" s="1"/>
  <c r="AF65" i="56"/>
  <c r="AX65" i="56" s="1"/>
  <c r="AH65" i="56"/>
  <c r="AY65" i="56" s="1"/>
  <c r="AJ65" i="56"/>
  <c r="AZ65" i="56" s="1"/>
  <c r="AL65" i="56"/>
  <c r="BA65" i="56" s="1"/>
  <c r="C64" i="56"/>
  <c r="J64" i="56"/>
  <c r="AM64" i="56" s="1"/>
  <c r="L64" i="56"/>
  <c r="AN64" i="56" s="1"/>
  <c r="N64" i="56"/>
  <c r="AO64" i="56" s="1"/>
  <c r="P64" i="56"/>
  <c r="AP64" i="56" s="1"/>
  <c r="R64" i="56"/>
  <c r="AQ64" i="56" s="1"/>
  <c r="T64" i="56"/>
  <c r="AR64" i="56" s="1"/>
  <c r="V64" i="56"/>
  <c r="AS64" i="56" s="1"/>
  <c r="X64" i="56"/>
  <c r="AT64" i="56" s="1"/>
  <c r="Z64" i="56"/>
  <c r="AU64" i="56" s="1"/>
  <c r="AB64" i="56"/>
  <c r="AV64" i="56" s="1"/>
  <c r="AD64" i="56"/>
  <c r="AW64" i="56" s="1"/>
  <c r="AF64" i="56"/>
  <c r="AX64" i="56" s="1"/>
  <c r="AH64" i="56"/>
  <c r="AY64" i="56" s="1"/>
  <c r="AJ64" i="56"/>
  <c r="AZ64" i="56" s="1"/>
  <c r="AL64" i="56"/>
  <c r="BA64" i="56" s="1"/>
  <c r="C38" i="54"/>
  <c r="J38" i="54"/>
  <c r="L38" i="54"/>
  <c r="AN38" i="54" s="1"/>
  <c r="N38" i="54"/>
  <c r="AO38" i="54" s="1"/>
  <c r="P38" i="54"/>
  <c r="AP38" i="54" s="1"/>
  <c r="R38" i="54"/>
  <c r="AQ38" i="54" s="1"/>
  <c r="T38" i="54"/>
  <c r="AR38" i="54" s="1"/>
  <c r="V38" i="54"/>
  <c r="AS38" i="54" s="1"/>
  <c r="X38" i="54"/>
  <c r="AT38" i="54" s="1"/>
  <c r="Z38" i="54"/>
  <c r="AU38" i="54" s="1"/>
  <c r="AB38" i="54"/>
  <c r="AV38" i="54" s="1"/>
  <c r="AD38" i="54"/>
  <c r="AW38" i="54" s="1"/>
  <c r="AF38" i="54"/>
  <c r="AX38" i="54" s="1"/>
  <c r="AH38" i="54"/>
  <c r="AY38" i="54" s="1"/>
  <c r="AJ38" i="54"/>
  <c r="AZ38" i="54" s="1"/>
  <c r="AL38" i="54"/>
  <c r="BA38" i="54" s="1"/>
  <c r="C68" i="61"/>
  <c r="J68" i="61"/>
  <c r="L68" i="61"/>
  <c r="AN68" i="61" s="1"/>
  <c r="N68" i="61"/>
  <c r="AO68" i="61" s="1"/>
  <c r="P68" i="61"/>
  <c r="AP68" i="61" s="1"/>
  <c r="R68" i="61"/>
  <c r="AQ68" i="61" s="1"/>
  <c r="T68" i="61"/>
  <c r="AR68" i="61" s="1"/>
  <c r="V68" i="61"/>
  <c r="AS68" i="61" s="1"/>
  <c r="X68" i="61"/>
  <c r="AT68" i="61" s="1"/>
  <c r="Z68" i="61"/>
  <c r="AU68" i="61" s="1"/>
  <c r="AB68" i="61"/>
  <c r="AV68" i="61" s="1"/>
  <c r="AD68" i="61"/>
  <c r="AW68" i="61" s="1"/>
  <c r="AF68" i="61"/>
  <c r="AX68" i="61" s="1"/>
  <c r="AH68" i="61"/>
  <c r="AY68" i="61" s="1"/>
  <c r="AJ68" i="61"/>
  <c r="AZ68" i="61" s="1"/>
  <c r="AL68" i="61"/>
  <c r="BA68" i="61" s="1"/>
  <c r="C29" i="61"/>
  <c r="BI62" i="66" l="1"/>
  <c r="BJ62" i="66" s="1"/>
  <c r="BK62" i="66" s="1"/>
  <c r="BL62" i="66" s="1"/>
  <c r="BM62" i="66" s="1"/>
  <c r="BN62" i="66" s="1"/>
  <c r="BO62" i="66" s="1"/>
  <c r="BP62" i="66" s="1"/>
  <c r="BI61" i="66"/>
  <c r="BJ61" i="66" s="1"/>
  <c r="BK61" i="66" s="1"/>
  <c r="BL61" i="66" s="1"/>
  <c r="BM61" i="66" s="1"/>
  <c r="BN61" i="66" s="1"/>
  <c r="BO61" i="66" s="1"/>
  <c r="BP61" i="66" s="1"/>
  <c r="BI60" i="66"/>
  <c r="BJ60" i="66" s="1"/>
  <c r="BK60" i="66" s="1"/>
  <c r="BL60" i="66" s="1"/>
  <c r="BM60" i="66" s="1"/>
  <c r="BN60" i="66" s="1"/>
  <c r="BO60" i="66" s="1"/>
  <c r="BP60" i="66" s="1"/>
  <c r="BI59" i="66"/>
  <c r="BJ59" i="66" s="1"/>
  <c r="BK59" i="66" s="1"/>
  <c r="BL59" i="66" s="1"/>
  <c r="BM59" i="66" s="1"/>
  <c r="BN59" i="66" s="1"/>
  <c r="BO59" i="66" s="1"/>
  <c r="BP59" i="66" s="1"/>
  <c r="BB56" i="63"/>
  <c r="BC56" i="63" s="1"/>
  <c r="BD56" i="63" s="1"/>
  <c r="BE56" i="63" s="1"/>
  <c r="BF56" i="63" s="1"/>
  <c r="BG56" i="63" s="1"/>
  <c r="BH56" i="63" s="1"/>
  <c r="H56" i="63"/>
  <c r="H105" i="62"/>
  <c r="BB105" i="62"/>
  <c r="BC105" i="62" s="1"/>
  <c r="BD105" i="62" s="1"/>
  <c r="BE105" i="62" s="1"/>
  <c r="BF105" i="62" s="1"/>
  <c r="BG105" i="62" s="1"/>
  <c r="BH105" i="62" s="1"/>
  <c r="H104" i="62"/>
  <c r="AM104" i="62"/>
  <c r="BB104" i="62" s="1"/>
  <c r="BC104" i="62" s="1"/>
  <c r="BD104" i="62" s="1"/>
  <c r="BE104" i="62" s="1"/>
  <c r="BF104" i="62" s="1"/>
  <c r="BG104" i="62" s="1"/>
  <c r="BH104" i="62" s="1"/>
  <c r="H103" i="62"/>
  <c r="AM103" i="62"/>
  <c r="BB103" i="62" s="1"/>
  <c r="BC103" i="62" s="1"/>
  <c r="BD103" i="62" s="1"/>
  <c r="BE103" i="62" s="1"/>
  <c r="BF103" i="62" s="1"/>
  <c r="BG103" i="62" s="1"/>
  <c r="BH103" i="62" s="1"/>
  <c r="H102" i="62"/>
  <c r="BB102" i="62"/>
  <c r="BC102" i="62" s="1"/>
  <c r="BD102" i="62" s="1"/>
  <c r="BE102" i="62" s="1"/>
  <c r="BF102" i="62" s="1"/>
  <c r="BG102" i="62" s="1"/>
  <c r="BH102" i="62" s="1"/>
  <c r="BB101" i="62"/>
  <c r="BC101" i="62" s="1"/>
  <c r="BD101" i="62" s="1"/>
  <c r="BE101" i="62" s="1"/>
  <c r="BF101" i="62" s="1"/>
  <c r="BG101" i="62" s="1"/>
  <c r="BH101" i="62" s="1"/>
  <c r="H101" i="62"/>
  <c r="BB100" i="62"/>
  <c r="BC100" i="62" s="1"/>
  <c r="BD100" i="62" s="1"/>
  <c r="BE100" i="62" s="1"/>
  <c r="BF100" i="62" s="1"/>
  <c r="BG100" i="62" s="1"/>
  <c r="BH100" i="62" s="1"/>
  <c r="H100" i="62"/>
  <c r="H99" i="62"/>
  <c r="AM99" i="62"/>
  <c r="BB99" i="62" s="1"/>
  <c r="BC99" i="62" s="1"/>
  <c r="BD99" i="62" s="1"/>
  <c r="BE99" i="62" s="1"/>
  <c r="BF99" i="62" s="1"/>
  <c r="BG99" i="62" s="1"/>
  <c r="BH99" i="62" s="1"/>
  <c r="BB98" i="62"/>
  <c r="BC98" i="62" s="1"/>
  <c r="BD98" i="62" s="1"/>
  <c r="BE98" i="62" s="1"/>
  <c r="BF98" i="62" s="1"/>
  <c r="BG98" i="62" s="1"/>
  <c r="BH98" i="62" s="1"/>
  <c r="H98" i="62"/>
  <c r="H97" i="62"/>
  <c r="AM97" i="62"/>
  <c r="BB97" i="62" s="1"/>
  <c r="BC97" i="62" s="1"/>
  <c r="BD97" i="62" s="1"/>
  <c r="BE97" i="62" s="1"/>
  <c r="BF97" i="62" s="1"/>
  <c r="BG97" i="62" s="1"/>
  <c r="BH97" i="62" s="1"/>
  <c r="H96" i="62"/>
  <c r="AM96" i="62"/>
  <c r="BB96" i="62" s="1"/>
  <c r="BC96" i="62" s="1"/>
  <c r="BD96" i="62" s="1"/>
  <c r="BE96" i="62" s="1"/>
  <c r="BF96" i="62" s="1"/>
  <c r="BG96" i="62" s="1"/>
  <c r="BH96" i="62" s="1"/>
  <c r="BB70" i="61"/>
  <c r="BC70" i="61" s="1"/>
  <c r="BD70" i="61" s="1"/>
  <c r="BE70" i="61" s="1"/>
  <c r="BF70" i="61" s="1"/>
  <c r="BG70" i="61" s="1"/>
  <c r="BH70" i="61" s="1"/>
  <c r="H70" i="61"/>
  <c r="BB69" i="61"/>
  <c r="BC69" i="61" s="1"/>
  <c r="BD69" i="61" s="1"/>
  <c r="BE69" i="61" s="1"/>
  <c r="BF69" i="61" s="1"/>
  <c r="BG69" i="61" s="1"/>
  <c r="BH69" i="61" s="1"/>
  <c r="H69" i="61"/>
  <c r="BB100" i="60"/>
  <c r="BC100" i="60" s="1"/>
  <c r="BD100" i="60" s="1"/>
  <c r="BE100" i="60" s="1"/>
  <c r="BF100" i="60" s="1"/>
  <c r="BG100" i="60" s="1"/>
  <c r="BH100" i="60" s="1"/>
  <c r="H100" i="60"/>
  <c r="H99" i="60"/>
  <c r="AM99" i="60"/>
  <c r="BB99" i="60" s="1"/>
  <c r="BC99" i="60" s="1"/>
  <c r="BD99" i="60" s="1"/>
  <c r="BE99" i="60" s="1"/>
  <c r="BF99" i="60" s="1"/>
  <c r="BG99" i="60" s="1"/>
  <c r="BH99" i="60" s="1"/>
  <c r="BB82" i="58"/>
  <c r="BC82" i="58" s="1"/>
  <c r="BD82" i="58" s="1"/>
  <c r="BE82" i="58" s="1"/>
  <c r="BF82" i="58" s="1"/>
  <c r="BG82" i="58" s="1"/>
  <c r="H82" i="58"/>
  <c r="BB81" i="58"/>
  <c r="BC81" i="58" s="1"/>
  <c r="BD81" i="58" s="1"/>
  <c r="BE81" i="58" s="1"/>
  <c r="BF81" i="58" s="1"/>
  <c r="BG81" i="58" s="1"/>
  <c r="H81" i="58"/>
  <c r="BB80" i="58"/>
  <c r="BC80" i="58" s="1"/>
  <c r="BD80" i="58" s="1"/>
  <c r="BE80" i="58" s="1"/>
  <c r="BF80" i="58" s="1"/>
  <c r="BG80" i="58" s="1"/>
  <c r="H80" i="58"/>
  <c r="BB79" i="58"/>
  <c r="BC79" i="58" s="1"/>
  <c r="BD79" i="58" s="1"/>
  <c r="BE79" i="58" s="1"/>
  <c r="BF79" i="58" s="1"/>
  <c r="BG79" i="58" s="1"/>
  <c r="H79" i="58"/>
  <c r="BB78" i="58"/>
  <c r="BC78" i="58" s="1"/>
  <c r="BD78" i="58" s="1"/>
  <c r="BE78" i="58" s="1"/>
  <c r="BF78" i="58" s="1"/>
  <c r="BG78" i="58" s="1"/>
  <c r="H78" i="58"/>
  <c r="H77" i="58"/>
  <c r="AM77" i="58"/>
  <c r="BB77" i="58" s="1"/>
  <c r="BC77" i="58" s="1"/>
  <c r="BD77" i="58" s="1"/>
  <c r="BE77" i="58" s="1"/>
  <c r="BF77" i="58" s="1"/>
  <c r="BG77" i="58" s="1"/>
  <c r="H67" i="57"/>
  <c r="AM67" i="57"/>
  <c r="BB67" i="57" s="1"/>
  <c r="BC67" i="57" s="1"/>
  <c r="BD67" i="57" s="1"/>
  <c r="BE67" i="57" s="1"/>
  <c r="BF67" i="57" s="1"/>
  <c r="BG67" i="57" s="1"/>
  <c r="BB66" i="57"/>
  <c r="BC66" i="57" s="1"/>
  <c r="BD66" i="57" s="1"/>
  <c r="BE66" i="57" s="1"/>
  <c r="BF66" i="57" s="1"/>
  <c r="BG66" i="57" s="1"/>
  <c r="H66" i="57"/>
  <c r="H79" i="56"/>
  <c r="BB79" i="56"/>
  <c r="BC79" i="56" s="1"/>
  <c r="BD79" i="56" s="1"/>
  <c r="BE79" i="56" s="1"/>
  <c r="BF79" i="56" s="1"/>
  <c r="BG79" i="56" s="1"/>
  <c r="BB78" i="56"/>
  <c r="BC78" i="56" s="1"/>
  <c r="BD78" i="56" s="1"/>
  <c r="BE78" i="56" s="1"/>
  <c r="BF78" i="56" s="1"/>
  <c r="BG78" i="56" s="1"/>
  <c r="H78" i="56"/>
  <c r="H77" i="56"/>
  <c r="BB77" i="56"/>
  <c r="BC77" i="56" s="1"/>
  <c r="BD77" i="56" s="1"/>
  <c r="BE77" i="56" s="1"/>
  <c r="BF77" i="56" s="1"/>
  <c r="BG77" i="56" s="1"/>
  <c r="H76" i="56"/>
  <c r="BB76" i="56"/>
  <c r="BC76" i="56" s="1"/>
  <c r="BD76" i="56" s="1"/>
  <c r="BE76" i="56" s="1"/>
  <c r="BF76" i="56" s="1"/>
  <c r="BG76" i="56" s="1"/>
  <c r="H75" i="56"/>
  <c r="BB75" i="56"/>
  <c r="BC75" i="56" s="1"/>
  <c r="BD75" i="56" s="1"/>
  <c r="BE75" i="56" s="1"/>
  <c r="BF75" i="56" s="1"/>
  <c r="BG75" i="56" s="1"/>
  <c r="H74" i="56"/>
  <c r="AM74" i="56"/>
  <c r="BB74" i="56" s="1"/>
  <c r="BC74" i="56" s="1"/>
  <c r="BD74" i="56" s="1"/>
  <c r="BE74" i="56" s="1"/>
  <c r="BF74" i="56" s="1"/>
  <c r="BG74" i="56" s="1"/>
  <c r="BB73" i="56"/>
  <c r="BC73" i="56" s="1"/>
  <c r="BD73" i="56" s="1"/>
  <c r="BE73" i="56" s="1"/>
  <c r="BF73" i="56" s="1"/>
  <c r="BG73" i="56" s="1"/>
  <c r="H73" i="56"/>
  <c r="H72" i="56"/>
  <c r="AM72" i="56"/>
  <c r="BB72" i="56" s="1"/>
  <c r="BC72" i="56" s="1"/>
  <c r="BD72" i="56" s="1"/>
  <c r="BE72" i="56" s="1"/>
  <c r="BF72" i="56" s="1"/>
  <c r="BG72" i="56" s="1"/>
  <c r="H60" i="55"/>
  <c r="AM60" i="55"/>
  <c r="BB60" i="55" s="1"/>
  <c r="BC60" i="55" s="1"/>
  <c r="BD60" i="55" s="1"/>
  <c r="BE60" i="55" s="1"/>
  <c r="BF60" i="55" s="1"/>
  <c r="BG60" i="55" s="1"/>
  <c r="BB59" i="55"/>
  <c r="BC59" i="55" s="1"/>
  <c r="BD59" i="55" s="1"/>
  <c r="BE59" i="55" s="1"/>
  <c r="BF59" i="55" s="1"/>
  <c r="BG59" i="55" s="1"/>
  <c r="H59" i="55"/>
  <c r="H58" i="55"/>
  <c r="AM58" i="55"/>
  <c r="BB58" i="55" s="1"/>
  <c r="BC58" i="55" s="1"/>
  <c r="BD58" i="55" s="1"/>
  <c r="BE58" i="55" s="1"/>
  <c r="BF58" i="55" s="1"/>
  <c r="BG58" i="55" s="1"/>
  <c r="H32" i="67"/>
  <c r="BB32" i="67"/>
  <c r="BC32" i="67" s="1"/>
  <c r="BD32" i="67" s="1"/>
  <c r="BE32" i="67" s="1"/>
  <c r="BF32" i="67" s="1"/>
  <c r="BG32" i="67" s="1"/>
  <c r="H58" i="66"/>
  <c r="AM58" i="66"/>
  <c r="BB58" i="66" s="1"/>
  <c r="BC58" i="66" s="1"/>
  <c r="BD58" i="66" s="1"/>
  <c r="BE58" i="66" s="1"/>
  <c r="BF58" i="66" s="1"/>
  <c r="BG58" i="66" s="1"/>
  <c r="BH58" i="66" s="1"/>
  <c r="H57" i="66"/>
  <c r="AM57" i="66"/>
  <c r="BB57" i="66" s="1"/>
  <c r="BC57" i="66" s="1"/>
  <c r="BD57" i="66" s="1"/>
  <c r="BE57" i="66" s="1"/>
  <c r="BF57" i="66" s="1"/>
  <c r="BG57" i="66" s="1"/>
  <c r="BH57" i="66" s="1"/>
  <c r="BB56" i="66"/>
  <c r="BC56" i="66" s="1"/>
  <c r="BD56" i="66" s="1"/>
  <c r="BE56" i="66" s="1"/>
  <c r="BF56" i="66" s="1"/>
  <c r="BG56" i="66" s="1"/>
  <c r="BH56" i="66" s="1"/>
  <c r="BI56" i="66" s="1"/>
  <c r="BJ56" i="66" s="1"/>
  <c r="BK56" i="66" s="1"/>
  <c r="BL56" i="66" s="1"/>
  <c r="BM56" i="66" s="1"/>
  <c r="BN56" i="66" s="1"/>
  <c r="BO56" i="66" s="1"/>
  <c r="BP56" i="66" s="1"/>
  <c r="H56" i="66"/>
  <c r="BB38" i="65"/>
  <c r="BC38" i="65" s="1"/>
  <c r="BD38" i="65" s="1"/>
  <c r="BE38" i="65" s="1"/>
  <c r="BF38" i="65" s="1"/>
  <c r="BG38" i="65" s="1"/>
  <c r="BH38" i="65" s="1"/>
  <c r="H38" i="65"/>
  <c r="H37" i="65"/>
  <c r="AM37" i="65"/>
  <c r="BB37" i="65" s="1"/>
  <c r="BC37" i="65" s="1"/>
  <c r="BD37" i="65" s="1"/>
  <c r="BE37" i="65" s="1"/>
  <c r="BF37" i="65" s="1"/>
  <c r="BG37" i="65" s="1"/>
  <c r="BH37" i="65" s="1"/>
  <c r="H36" i="65"/>
  <c r="AM36" i="65"/>
  <c r="BB36" i="65" s="1"/>
  <c r="BC36" i="65" s="1"/>
  <c r="BD36" i="65" s="1"/>
  <c r="BE36" i="65" s="1"/>
  <c r="BF36" i="65" s="1"/>
  <c r="BG36" i="65" s="1"/>
  <c r="BH36" i="65" s="1"/>
  <c r="H35" i="65"/>
  <c r="AT35" i="65"/>
  <c r="BB35" i="65" s="1"/>
  <c r="BC35" i="65" s="1"/>
  <c r="BD35" i="65" s="1"/>
  <c r="BE35" i="65" s="1"/>
  <c r="BF35" i="65" s="1"/>
  <c r="BG35" i="65" s="1"/>
  <c r="BH35" i="65" s="1"/>
  <c r="H95" i="62"/>
  <c r="AM95" i="62"/>
  <c r="BB95" i="62" s="1"/>
  <c r="BC95" i="62" s="1"/>
  <c r="BD95" i="62" s="1"/>
  <c r="BE95" i="62" s="1"/>
  <c r="BF95" i="62" s="1"/>
  <c r="BG95" i="62" s="1"/>
  <c r="BH95" i="62" s="1"/>
  <c r="BB76" i="58"/>
  <c r="BC76" i="58" s="1"/>
  <c r="BD76" i="58" s="1"/>
  <c r="BE76" i="58" s="1"/>
  <c r="BF76" i="58" s="1"/>
  <c r="BG76" i="58" s="1"/>
  <c r="H76" i="58"/>
  <c r="H75" i="58"/>
  <c r="BB75" i="58"/>
  <c r="BC75" i="58" s="1"/>
  <c r="BD75" i="58" s="1"/>
  <c r="BE75" i="58" s="1"/>
  <c r="BF75" i="58" s="1"/>
  <c r="BG75" i="58" s="1"/>
  <c r="BB74" i="58"/>
  <c r="BC74" i="58" s="1"/>
  <c r="BD74" i="58" s="1"/>
  <c r="BE74" i="58" s="1"/>
  <c r="BF74" i="58" s="1"/>
  <c r="BG74" i="58" s="1"/>
  <c r="H74" i="58"/>
  <c r="H73" i="58"/>
  <c r="AM73" i="58"/>
  <c r="BB73" i="58" s="1"/>
  <c r="BC73" i="58" s="1"/>
  <c r="BD73" i="58" s="1"/>
  <c r="BE73" i="58" s="1"/>
  <c r="BF73" i="58" s="1"/>
  <c r="BG73" i="58" s="1"/>
  <c r="H71" i="56"/>
  <c r="AM71" i="56"/>
  <c r="BB71" i="56" s="1"/>
  <c r="BC71" i="56" s="1"/>
  <c r="BD71" i="56" s="1"/>
  <c r="BE71" i="56" s="1"/>
  <c r="BF71" i="56" s="1"/>
  <c r="BG71" i="56" s="1"/>
  <c r="BB70" i="56"/>
  <c r="BC70" i="56" s="1"/>
  <c r="BD70" i="56" s="1"/>
  <c r="BE70" i="56" s="1"/>
  <c r="BF70" i="56" s="1"/>
  <c r="BG70" i="56" s="1"/>
  <c r="H70" i="56"/>
  <c r="BB69" i="56"/>
  <c r="BC69" i="56" s="1"/>
  <c r="BD69" i="56" s="1"/>
  <c r="BE69" i="56" s="1"/>
  <c r="BF69" i="56" s="1"/>
  <c r="BG69" i="56" s="1"/>
  <c r="H69" i="56"/>
  <c r="H68" i="56"/>
  <c r="AM68" i="56"/>
  <c r="BB68" i="56" s="1"/>
  <c r="BC68" i="56" s="1"/>
  <c r="BD68" i="56" s="1"/>
  <c r="BE68" i="56" s="1"/>
  <c r="BF68" i="56" s="1"/>
  <c r="BG68" i="56" s="1"/>
  <c r="H67" i="56"/>
  <c r="AM67" i="56"/>
  <c r="BB67" i="56" s="1"/>
  <c r="BC67" i="56" s="1"/>
  <c r="BD67" i="56" s="1"/>
  <c r="BE67" i="56" s="1"/>
  <c r="BF67" i="56" s="1"/>
  <c r="BG67" i="56" s="1"/>
  <c r="BB66" i="56"/>
  <c r="BC66" i="56" s="1"/>
  <c r="BD66" i="56" s="1"/>
  <c r="BE66" i="56" s="1"/>
  <c r="BF66" i="56" s="1"/>
  <c r="BG66" i="56" s="1"/>
  <c r="H66" i="56"/>
  <c r="BB65" i="56"/>
  <c r="BC65" i="56" s="1"/>
  <c r="BD65" i="56" s="1"/>
  <c r="BE65" i="56" s="1"/>
  <c r="BF65" i="56" s="1"/>
  <c r="BG65" i="56" s="1"/>
  <c r="H65" i="56"/>
  <c r="BB64" i="56"/>
  <c r="BC64" i="56" s="1"/>
  <c r="BD64" i="56" s="1"/>
  <c r="BE64" i="56" s="1"/>
  <c r="BF64" i="56" s="1"/>
  <c r="BG64" i="56" s="1"/>
  <c r="H64" i="56"/>
  <c r="H38" i="54"/>
  <c r="AM38" i="54"/>
  <c r="BB38" i="54" s="1"/>
  <c r="BC38" i="54" s="1"/>
  <c r="BD38" i="54" s="1"/>
  <c r="BE38" i="54" s="1"/>
  <c r="BF38" i="54" s="1"/>
  <c r="BG38" i="54" s="1"/>
  <c r="H68" i="61"/>
  <c r="AM68" i="61"/>
  <c r="BB68" i="61" s="1"/>
  <c r="BC68" i="61" s="1"/>
  <c r="BD68" i="61" s="1"/>
  <c r="BE68" i="61" s="1"/>
  <c r="BF68" i="61" s="1"/>
  <c r="BG68" i="61" s="1"/>
  <c r="BH68" i="61" s="1"/>
  <c r="C55" i="66"/>
  <c r="J55" i="66"/>
  <c r="AM55" i="66" s="1"/>
  <c r="L55" i="66"/>
  <c r="AN55" i="66" s="1"/>
  <c r="N55" i="66"/>
  <c r="AO55" i="66" s="1"/>
  <c r="P55" i="66"/>
  <c r="AP55" i="66" s="1"/>
  <c r="R55" i="66"/>
  <c r="AQ55" i="66" s="1"/>
  <c r="T55" i="66"/>
  <c r="AR55" i="66" s="1"/>
  <c r="V55" i="66"/>
  <c r="AS55" i="66" s="1"/>
  <c r="X55" i="66"/>
  <c r="AT55" i="66" s="1"/>
  <c r="Z55" i="66"/>
  <c r="AU55" i="66" s="1"/>
  <c r="AB55" i="66"/>
  <c r="AV55" i="66" s="1"/>
  <c r="AD55" i="66"/>
  <c r="AW55" i="66" s="1"/>
  <c r="AF55" i="66"/>
  <c r="AX55" i="66" s="1"/>
  <c r="AH55" i="66"/>
  <c r="AY55" i="66" s="1"/>
  <c r="AJ55" i="66"/>
  <c r="AZ55" i="66" s="1"/>
  <c r="AL55" i="66"/>
  <c r="BA55" i="66" s="1"/>
  <c r="C54" i="66"/>
  <c r="J54" i="66"/>
  <c r="AM54" i="66" s="1"/>
  <c r="L54" i="66"/>
  <c r="AN54" i="66" s="1"/>
  <c r="N54" i="66"/>
  <c r="AO54" i="66" s="1"/>
  <c r="P54" i="66"/>
  <c r="AP54" i="66" s="1"/>
  <c r="R54" i="66"/>
  <c r="AQ54" i="66" s="1"/>
  <c r="T54" i="66"/>
  <c r="AR54" i="66" s="1"/>
  <c r="V54" i="66"/>
  <c r="AS54" i="66" s="1"/>
  <c r="X54" i="66"/>
  <c r="AT54" i="66" s="1"/>
  <c r="Z54" i="66"/>
  <c r="AU54" i="66" s="1"/>
  <c r="AB54" i="66"/>
  <c r="AV54" i="66" s="1"/>
  <c r="AD54" i="66"/>
  <c r="AW54" i="66" s="1"/>
  <c r="AF54" i="66"/>
  <c r="AX54" i="66" s="1"/>
  <c r="AH54" i="66"/>
  <c r="AY54" i="66" s="1"/>
  <c r="AJ54" i="66"/>
  <c r="AZ54" i="66" s="1"/>
  <c r="AL54" i="66"/>
  <c r="BA54" i="66" s="1"/>
  <c r="C53" i="66"/>
  <c r="J53" i="66"/>
  <c r="L53" i="66"/>
  <c r="AN53" i="66" s="1"/>
  <c r="N53" i="66"/>
  <c r="AO53" i="66" s="1"/>
  <c r="P53" i="66"/>
  <c r="AP53" i="66" s="1"/>
  <c r="R53" i="66"/>
  <c r="AQ53" i="66" s="1"/>
  <c r="T53" i="66"/>
  <c r="AR53" i="66" s="1"/>
  <c r="V53" i="66"/>
  <c r="AS53" i="66" s="1"/>
  <c r="X53" i="66"/>
  <c r="AT53" i="66" s="1"/>
  <c r="Z53" i="66"/>
  <c r="AU53" i="66" s="1"/>
  <c r="AB53" i="66"/>
  <c r="AV53" i="66" s="1"/>
  <c r="AD53" i="66"/>
  <c r="AW53" i="66" s="1"/>
  <c r="AF53" i="66"/>
  <c r="AX53" i="66" s="1"/>
  <c r="AH53" i="66"/>
  <c r="AY53" i="66" s="1"/>
  <c r="AJ53" i="66"/>
  <c r="AZ53" i="66" s="1"/>
  <c r="AL53" i="66"/>
  <c r="BA53" i="66" s="1"/>
  <c r="C68" i="64"/>
  <c r="C67" i="64"/>
  <c r="C66" i="64"/>
  <c r="C52" i="66"/>
  <c r="J52" i="66"/>
  <c r="AM52" i="66" s="1"/>
  <c r="L52" i="66"/>
  <c r="AN52" i="66" s="1"/>
  <c r="N52" i="66"/>
  <c r="AO52" i="66" s="1"/>
  <c r="P52" i="66"/>
  <c r="AP52" i="66" s="1"/>
  <c r="R52" i="66"/>
  <c r="AQ52" i="66" s="1"/>
  <c r="T52" i="66"/>
  <c r="AR52" i="66" s="1"/>
  <c r="V52" i="66"/>
  <c r="AS52" i="66" s="1"/>
  <c r="X52" i="66"/>
  <c r="AT52" i="66" s="1"/>
  <c r="Z52" i="66"/>
  <c r="AU52" i="66" s="1"/>
  <c r="AB52" i="66"/>
  <c r="AV52" i="66" s="1"/>
  <c r="AD52" i="66"/>
  <c r="AW52" i="66" s="1"/>
  <c r="AF52" i="66"/>
  <c r="AX52" i="66" s="1"/>
  <c r="AH52" i="66"/>
  <c r="AY52" i="66" s="1"/>
  <c r="AJ52" i="66"/>
  <c r="AZ52" i="66" s="1"/>
  <c r="AL52" i="66"/>
  <c r="BA52" i="66" s="1"/>
  <c r="C65" i="64"/>
  <c r="C51" i="66"/>
  <c r="J51" i="66"/>
  <c r="L51" i="66"/>
  <c r="AN51" i="66" s="1"/>
  <c r="N51" i="66"/>
  <c r="AO51" i="66" s="1"/>
  <c r="P51" i="66"/>
  <c r="AP51" i="66" s="1"/>
  <c r="R51" i="66"/>
  <c r="AQ51" i="66" s="1"/>
  <c r="T51" i="66"/>
  <c r="AR51" i="66" s="1"/>
  <c r="V51" i="66"/>
  <c r="AS51" i="66" s="1"/>
  <c r="X51" i="66"/>
  <c r="AT51" i="66" s="1"/>
  <c r="Z51" i="66"/>
  <c r="AU51" i="66" s="1"/>
  <c r="AB51" i="66"/>
  <c r="AV51" i="66" s="1"/>
  <c r="AD51" i="66"/>
  <c r="AW51" i="66" s="1"/>
  <c r="AF51" i="66"/>
  <c r="AX51" i="66" s="1"/>
  <c r="AH51" i="66"/>
  <c r="AY51" i="66" s="1"/>
  <c r="AJ51" i="66"/>
  <c r="AZ51" i="66" s="1"/>
  <c r="AL51" i="66"/>
  <c r="BA51" i="66" s="1"/>
  <c r="C64" i="64"/>
  <c r="C27" i="66"/>
  <c r="C63" i="64"/>
  <c r="C33" i="66"/>
  <c r="L33" i="66"/>
  <c r="AN33" i="66" s="1"/>
  <c r="N33" i="66"/>
  <c r="AO33" i="66" s="1"/>
  <c r="P33" i="66"/>
  <c r="AP33" i="66" s="1"/>
  <c r="R33" i="66"/>
  <c r="AQ33" i="66" s="1"/>
  <c r="T33" i="66"/>
  <c r="AR33" i="66" s="1"/>
  <c r="V33" i="66"/>
  <c r="AS33" i="66" s="1"/>
  <c r="X33" i="66"/>
  <c r="AT33" i="66" s="1"/>
  <c r="Z33" i="66"/>
  <c r="AU33" i="66" s="1"/>
  <c r="AB33" i="66"/>
  <c r="AV33" i="66" s="1"/>
  <c r="AD33" i="66"/>
  <c r="AW33" i="66" s="1"/>
  <c r="AF33" i="66"/>
  <c r="AX33" i="66" s="1"/>
  <c r="AH33" i="66"/>
  <c r="AY33" i="66" s="1"/>
  <c r="AJ33" i="66"/>
  <c r="AZ33" i="66" s="1"/>
  <c r="AL33" i="66"/>
  <c r="BA33" i="66" s="1"/>
  <c r="C32" i="66"/>
  <c r="L32" i="66"/>
  <c r="AN32" i="66" s="1"/>
  <c r="N32" i="66"/>
  <c r="AO32" i="66" s="1"/>
  <c r="P32" i="66"/>
  <c r="AP32" i="66" s="1"/>
  <c r="R32" i="66"/>
  <c r="AQ32" i="66" s="1"/>
  <c r="T32" i="66"/>
  <c r="AR32" i="66" s="1"/>
  <c r="V32" i="66"/>
  <c r="AS32" i="66" s="1"/>
  <c r="X32" i="66"/>
  <c r="AT32" i="66" s="1"/>
  <c r="Z32" i="66"/>
  <c r="AU32" i="66" s="1"/>
  <c r="AB32" i="66"/>
  <c r="AV32" i="66" s="1"/>
  <c r="AD32" i="66"/>
  <c r="AW32" i="66" s="1"/>
  <c r="AF32" i="66"/>
  <c r="AX32" i="66" s="1"/>
  <c r="AH32" i="66"/>
  <c r="AY32" i="66" s="1"/>
  <c r="AJ32" i="66"/>
  <c r="AZ32" i="66" s="1"/>
  <c r="AL32" i="66"/>
  <c r="BA32" i="66" s="1"/>
  <c r="C31" i="66"/>
  <c r="L31" i="66"/>
  <c r="AN31" i="66" s="1"/>
  <c r="N31" i="66"/>
  <c r="AO31" i="66" s="1"/>
  <c r="P31" i="66"/>
  <c r="AP31" i="66" s="1"/>
  <c r="R31" i="66"/>
  <c r="AQ31" i="66" s="1"/>
  <c r="T31" i="66"/>
  <c r="AR31" i="66" s="1"/>
  <c r="V31" i="66"/>
  <c r="AS31" i="66" s="1"/>
  <c r="X31" i="66"/>
  <c r="AT31" i="66" s="1"/>
  <c r="Z31" i="66"/>
  <c r="AU31" i="66" s="1"/>
  <c r="AB31" i="66"/>
  <c r="AV31" i="66" s="1"/>
  <c r="AD31" i="66"/>
  <c r="AW31" i="66" s="1"/>
  <c r="AF31" i="66"/>
  <c r="AX31" i="66" s="1"/>
  <c r="AH31" i="66"/>
  <c r="AY31" i="66" s="1"/>
  <c r="AJ31" i="66"/>
  <c r="AZ31" i="66" s="1"/>
  <c r="AL31" i="66"/>
  <c r="BA31" i="66" s="1"/>
  <c r="C30" i="66"/>
  <c r="L30" i="66"/>
  <c r="AN30" i="66" s="1"/>
  <c r="N30" i="66"/>
  <c r="AO30" i="66" s="1"/>
  <c r="P30" i="66"/>
  <c r="AP30" i="66" s="1"/>
  <c r="R30" i="66"/>
  <c r="AQ30" i="66" s="1"/>
  <c r="T30" i="66"/>
  <c r="AR30" i="66" s="1"/>
  <c r="V30" i="66"/>
  <c r="AS30" i="66" s="1"/>
  <c r="X30" i="66"/>
  <c r="AT30" i="66" s="1"/>
  <c r="Z30" i="66"/>
  <c r="AU30" i="66" s="1"/>
  <c r="AB30" i="66"/>
  <c r="AV30" i="66" s="1"/>
  <c r="AD30" i="66"/>
  <c r="AW30" i="66" s="1"/>
  <c r="AF30" i="66"/>
  <c r="AX30" i="66" s="1"/>
  <c r="AH30" i="66"/>
  <c r="AY30" i="66" s="1"/>
  <c r="AJ30" i="66"/>
  <c r="AZ30" i="66" s="1"/>
  <c r="AL30" i="66"/>
  <c r="BA30" i="66" s="1"/>
  <c r="C62" i="64"/>
  <c r="C29" i="66"/>
  <c r="L29" i="66"/>
  <c r="AN29" i="66" s="1"/>
  <c r="N29" i="66"/>
  <c r="AO29" i="66" s="1"/>
  <c r="P29" i="66"/>
  <c r="AP29" i="66" s="1"/>
  <c r="R29" i="66"/>
  <c r="AQ29" i="66" s="1"/>
  <c r="T29" i="66"/>
  <c r="AR29" i="66" s="1"/>
  <c r="V29" i="66"/>
  <c r="AS29" i="66" s="1"/>
  <c r="X29" i="66"/>
  <c r="AT29" i="66" s="1"/>
  <c r="Z29" i="66"/>
  <c r="AU29" i="66" s="1"/>
  <c r="AB29" i="66"/>
  <c r="AV29" i="66" s="1"/>
  <c r="AD29" i="66"/>
  <c r="AW29" i="66" s="1"/>
  <c r="AF29" i="66"/>
  <c r="AX29" i="66" s="1"/>
  <c r="AH29" i="66"/>
  <c r="AY29" i="66" s="1"/>
  <c r="AJ29" i="66"/>
  <c r="AZ29" i="66" s="1"/>
  <c r="AL29" i="66"/>
  <c r="BA29" i="66" s="1"/>
  <c r="C55" i="63"/>
  <c r="J55" i="63"/>
  <c r="L55" i="63"/>
  <c r="AN55" i="63" s="1"/>
  <c r="N55" i="63"/>
  <c r="AO55" i="63" s="1"/>
  <c r="P55" i="63"/>
  <c r="AP55" i="63" s="1"/>
  <c r="R55" i="63"/>
  <c r="AQ55" i="63" s="1"/>
  <c r="T55" i="63"/>
  <c r="AR55" i="63" s="1"/>
  <c r="V55" i="63"/>
  <c r="AS55" i="63" s="1"/>
  <c r="X55" i="63"/>
  <c r="AT55" i="63" s="1"/>
  <c r="Z55" i="63"/>
  <c r="AU55" i="63" s="1"/>
  <c r="AB55" i="63"/>
  <c r="AV55" i="63" s="1"/>
  <c r="AD55" i="63"/>
  <c r="AW55" i="63" s="1"/>
  <c r="AF55" i="63"/>
  <c r="AX55" i="63" s="1"/>
  <c r="AH55" i="63"/>
  <c r="AY55" i="63" s="1"/>
  <c r="AJ55" i="63"/>
  <c r="AZ55" i="63" s="1"/>
  <c r="AL55" i="63"/>
  <c r="BA55" i="63" s="1"/>
  <c r="C94" i="62"/>
  <c r="J94" i="62"/>
  <c r="L94" i="62"/>
  <c r="AN94" i="62" s="1"/>
  <c r="N94" i="62"/>
  <c r="AO94" i="62" s="1"/>
  <c r="P94" i="62"/>
  <c r="AP94" i="62" s="1"/>
  <c r="R94" i="62"/>
  <c r="AQ94" i="62" s="1"/>
  <c r="T94" i="62"/>
  <c r="AR94" i="62" s="1"/>
  <c r="V94" i="62"/>
  <c r="AS94" i="62" s="1"/>
  <c r="X94" i="62"/>
  <c r="AT94" i="62" s="1"/>
  <c r="Z94" i="62"/>
  <c r="AU94" i="62" s="1"/>
  <c r="AB94" i="62"/>
  <c r="AV94" i="62" s="1"/>
  <c r="AD94" i="62"/>
  <c r="AW94" i="62" s="1"/>
  <c r="AF94" i="62"/>
  <c r="AX94" i="62" s="1"/>
  <c r="AH94" i="62"/>
  <c r="AY94" i="62" s="1"/>
  <c r="AJ94" i="62"/>
  <c r="AZ94" i="62" s="1"/>
  <c r="AL94" i="62"/>
  <c r="BA94" i="62" s="1"/>
  <c r="C98" i="60"/>
  <c r="J98" i="60"/>
  <c r="AM98" i="60" s="1"/>
  <c r="L98" i="60"/>
  <c r="AN98" i="60" s="1"/>
  <c r="N98" i="60"/>
  <c r="AO98" i="60" s="1"/>
  <c r="P98" i="60"/>
  <c r="AP98" i="60" s="1"/>
  <c r="R98" i="60"/>
  <c r="AQ98" i="60" s="1"/>
  <c r="T98" i="60"/>
  <c r="AR98" i="60" s="1"/>
  <c r="V98" i="60"/>
  <c r="AS98" i="60" s="1"/>
  <c r="X98" i="60"/>
  <c r="AT98" i="60" s="1"/>
  <c r="Z98" i="60"/>
  <c r="AU98" i="60" s="1"/>
  <c r="AB98" i="60"/>
  <c r="AV98" i="60" s="1"/>
  <c r="AD98" i="60"/>
  <c r="AW98" i="60" s="1"/>
  <c r="AF98" i="60"/>
  <c r="AX98" i="60" s="1"/>
  <c r="AH98" i="60"/>
  <c r="AY98" i="60" s="1"/>
  <c r="AJ98" i="60"/>
  <c r="AZ98" i="60" s="1"/>
  <c r="AL98" i="60"/>
  <c r="BA98" i="60" s="1"/>
  <c r="C93" i="62"/>
  <c r="J93" i="62"/>
  <c r="AM93" i="62" s="1"/>
  <c r="L93" i="62"/>
  <c r="AN93" i="62" s="1"/>
  <c r="N93" i="62"/>
  <c r="AO93" i="62" s="1"/>
  <c r="P93" i="62"/>
  <c r="AP93" i="62" s="1"/>
  <c r="R93" i="62"/>
  <c r="AQ93" i="62" s="1"/>
  <c r="T93" i="62"/>
  <c r="AR93" i="62" s="1"/>
  <c r="V93" i="62"/>
  <c r="AS93" i="62" s="1"/>
  <c r="X93" i="62"/>
  <c r="AT93" i="62" s="1"/>
  <c r="Z93" i="62"/>
  <c r="AU93" i="62" s="1"/>
  <c r="AB93" i="62"/>
  <c r="AV93" i="62" s="1"/>
  <c r="AD93" i="62"/>
  <c r="AW93" i="62" s="1"/>
  <c r="AF93" i="62"/>
  <c r="AX93" i="62" s="1"/>
  <c r="AH93" i="62"/>
  <c r="AY93" i="62" s="1"/>
  <c r="AJ93" i="62"/>
  <c r="AZ93" i="62" s="1"/>
  <c r="AL93" i="62"/>
  <c r="BA93" i="62" s="1"/>
  <c r="C97" i="60"/>
  <c r="J97" i="60"/>
  <c r="L97" i="60"/>
  <c r="AN97" i="60" s="1"/>
  <c r="N97" i="60"/>
  <c r="AO97" i="60" s="1"/>
  <c r="P97" i="60"/>
  <c r="AP97" i="60" s="1"/>
  <c r="R97" i="60"/>
  <c r="AQ97" i="60" s="1"/>
  <c r="T97" i="60"/>
  <c r="AR97" i="60" s="1"/>
  <c r="V97" i="60"/>
  <c r="AS97" i="60" s="1"/>
  <c r="X97" i="60"/>
  <c r="AT97" i="60" s="1"/>
  <c r="Z97" i="60"/>
  <c r="AU97" i="60" s="1"/>
  <c r="AB97" i="60"/>
  <c r="AV97" i="60" s="1"/>
  <c r="AD97" i="60"/>
  <c r="AW97" i="60" s="1"/>
  <c r="AF97" i="60"/>
  <c r="AX97" i="60" s="1"/>
  <c r="AH97" i="60"/>
  <c r="AY97" i="60" s="1"/>
  <c r="AJ97" i="60"/>
  <c r="AZ97" i="60" s="1"/>
  <c r="AL97" i="60"/>
  <c r="BA97" i="60" s="1"/>
  <c r="C96" i="60"/>
  <c r="J96" i="60"/>
  <c r="AM96" i="60" s="1"/>
  <c r="L96" i="60"/>
  <c r="N96" i="60"/>
  <c r="AO96" i="60" s="1"/>
  <c r="P96" i="60"/>
  <c r="AP96" i="60" s="1"/>
  <c r="R96" i="60"/>
  <c r="AQ96" i="60" s="1"/>
  <c r="T96" i="60"/>
  <c r="AR96" i="60" s="1"/>
  <c r="V96" i="60"/>
  <c r="AS96" i="60" s="1"/>
  <c r="X96" i="60"/>
  <c r="AT96" i="60" s="1"/>
  <c r="Z96" i="60"/>
  <c r="AU96" i="60" s="1"/>
  <c r="AB96" i="60"/>
  <c r="AV96" i="60" s="1"/>
  <c r="AD96" i="60"/>
  <c r="AW96" i="60" s="1"/>
  <c r="AF96" i="60"/>
  <c r="AX96" i="60" s="1"/>
  <c r="AH96" i="60"/>
  <c r="AY96" i="60" s="1"/>
  <c r="AJ96" i="60"/>
  <c r="AZ96" i="60" s="1"/>
  <c r="AL96" i="60"/>
  <c r="BA96" i="60" s="1"/>
  <c r="C95" i="60"/>
  <c r="J95" i="60"/>
  <c r="L95" i="60"/>
  <c r="AN95" i="60" s="1"/>
  <c r="N95" i="60"/>
  <c r="AO95" i="60" s="1"/>
  <c r="P95" i="60"/>
  <c r="AP95" i="60" s="1"/>
  <c r="R95" i="60"/>
  <c r="AQ95" i="60" s="1"/>
  <c r="T95" i="60"/>
  <c r="AR95" i="60" s="1"/>
  <c r="V95" i="60"/>
  <c r="AS95" i="60" s="1"/>
  <c r="X95" i="60"/>
  <c r="AT95" i="60" s="1"/>
  <c r="Z95" i="60"/>
  <c r="AU95" i="60" s="1"/>
  <c r="AB95" i="60"/>
  <c r="AV95" i="60" s="1"/>
  <c r="AD95" i="60"/>
  <c r="AW95" i="60" s="1"/>
  <c r="AF95" i="60"/>
  <c r="AX95" i="60" s="1"/>
  <c r="AH95" i="60"/>
  <c r="AY95" i="60" s="1"/>
  <c r="AJ95" i="60"/>
  <c r="AZ95" i="60" s="1"/>
  <c r="AL95" i="60"/>
  <c r="BA95" i="60" s="1"/>
  <c r="C94" i="60"/>
  <c r="J94" i="60"/>
  <c r="AM94" i="60" s="1"/>
  <c r="L94" i="60"/>
  <c r="AN94" i="60" s="1"/>
  <c r="N94" i="60"/>
  <c r="AO94" i="60" s="1"/>
  <c r="P94" i="60"/>
  <c r="AP94" i="60" s="1"/>
  <c r="R94" i="60"/>
  <c r="AQ94" i="60" s="1"/>
  <c r="T94" i="60"/>
  <c r="AR94" i="60" s="1"/>
  <c r="V94" i="60"/>
  <c r="AS94" i="60" s="1"/>
  <c r="X94" i="60"/>
  <c r="AT94" i="60" s="1"/>
  <c r="Z94" i="60"/>
  <c r="AU94" i="60" s="1"/>
  <c r="AB94" i="60"/>
  <c r="AV94" i="60" s="1"/>
  <c r="AD94" i="60"/>
  <c r="AW94" i="60" s="1"/>
  <c r="AF94" i="60"/>
  <c r="AX94" i="60" s="1"/>
  <c r="AH94" i="60"/>
  <c r="AY94" i="60" s="1"/>
  <c r="AJ94" i="60"/>
  <c r="AZ94" i="60" s="1"/>
  <c r="AL94" i="60"/>
  <c r="BA94" i="60" s="1"/>
  <c r="C93" i="60"/>
  <c r="J93" i="60"/>
  <c r="AM93" i="60" s="1"/>
  <c r="L93" i="60"/>
  <c r="AN93" i="60" s="1"/>
  <c r="N93" i="60"/>
  <c r="AO93" i="60" s="1"/>
  <c r="P93" i="60"/>
  <c r="AP93" i="60" s="1"/>
  <c r="R93" i="60"/>
  <c r="AQ93" i="60" s="1"/>
  <c r="T93" i="60"/>
  <c r="AR93" i="60" s="1"/>
  <c r="V93" i="60"/>
  <c r="AS93" i="60" s="1"/>
  <c r="X93" i="60"/>
  <c r="AT93" i="60" s="1"/>
  <c r="Z93" i="60"/>
  <c r="AU93" i="60" s="1"/>
  <c r="AB93" i="60"/>
  <c r="AV93" i="60" s="1"/>
  <c r="AD93" i="60"/>
  <c r="AW93" i="60" s="1"/>
  <c r="AF93" i="60"/>
  <c r="AX93" i="60" s="1"/>
  <c r="AH93" i="60"/>
  <c r="AY93" i="60" s="1"/>
  <c r="AJ93" i="60"/>
  <c r="AZ93" i="60" s="1"/>
  <c r="AL93" i="60"/>
  <c r="BA93" i="60" s="1"/>
  <c r="C92" i="60"/>
  <c r="J92" i="60"/>
  <c r="AM92" i="60" s="1"/>
  <c r="L92" i="60"/>
  <c r="AN92" i="60" s="1"/>
  <c r="N92" i="60"/>
  <c r="AO92" i="60" s="1"/>
  <c r="P92" i="60"/>
  <c r="AP92" i="60" s="1"/>
  <c r="R92" i="60"/>
  <c r="AQ92" i="60" s="1"/>
  <c r="T92" i="60"/>
  <c r="AR92" i="60" s="1"/>
  <c r="V92" i="60"/>
  <c r="AS92" i="60" s="1"/>
  <c r="X92" i="60"/>
  <c r="AT92" i="60" s="1"/>
  <c r="Z92" i="60"/>
  <c r="AU92" i="60" s="1"/>
  <c r="AB92" i="60"/>
  <c r="AV92" i="60" s="1"/>
  <c r="AD92" i="60"/>
  <c r="AW92" i="60" s="1"/>
  <c r="AF92" i="60"/>
  <c r="AX92" i="60" s="1"/>
  <c r="AH92" i="60"/>
  <c r="AY92" i="60" s="1"/>
  <c r="AJ92" i="60"/>
  <c r="AZ92" i="60" s="1"/>
  <c r="AL92" i="60"/>
  <c r="BA92" i="60" s="1"/>
  <c r="C92" i="62"/>
  <c r="J92" i="62"/>
  <c r="AM92" i="62" s="1"/>
  <c r="L92" i="62"/>
  <c r="AN92" i="62" s="1"/>
  <c r="N92" i="62"/>
  <c r="AO92" i="62" s="1"/>
  <c r="P92" i="62"/>
  <c r="AP92" i="62" s="1"/>
  <c r="R92" i="62"/>
  <c r="AQ92" i="62" s="1"/>
  <c r="T92" i="62"/>
  <c r="AR92" i="62" s="1"/>
  <c r="V92" i="62"/>
  <c r="AS92" i="62" s="1"/>
  <c r="X92" i="62"/>
  <c r="AT92" i="62" s="1"/>
  <c r="Z92" i="62"/>
  <c r="AU92" i="62" s="1"/>
  <c r="AB92" i="62"/>
  <c r="AV92" i="62" s="1"/>
  <c r="AD92" i="62"/>
  <c r="AW92" i="62" s="1"/>
  <c r="AF92" i="62"/>
  <c r="AX92" i="62" s="1"/>
  <c r="AH92" i="62"/>
  <c r="AY92" i="62" s="1"/>
  <c r="AJ92" i="62"/>
  <c r="AZ92" i="62" s="1"/>
  <c r="AL92" i="62"/>
  <c r="BA92" i="62" s="1"/>
  <c r="C91" i="60"/>
  <c r="J91" i="60"/>
  <c r="AM91" i="60" s="1"/>
  <c r="L91" i="60"/>
  <c r="AN91" i="60" s="1"/>
  <c r="N91" i="60"/>
  <c r="AO91" i="60" s="1"/>
  <c r="P91" i="60"/>
  <c r="AP91" i="60" s="1"/>
  <c r="R91" i="60"/>
  <c r="AQ91" i="60" s="1"/>
  <c r="T91" i="60"/>
  <c r="AR91" i="60" s="1"/>
  <c r="V91" i="60"/>
  <c r="AS91" i="60" s="1"/>
  <c r="X91" i="60"/>
  <c r="AT91" i="60" s="1"/>
  <c r="Z91" i="60"/>
  <c r="AU91" i="60" s="1"/>
  <c r="AB91" i="60"/>
  <c r="AV91" i="60" s="1"/>
  <c r="AD91" i="60"/>
  <c r="AW91" i="60" s="1"/>
  <c r="AF91" i="60"/>
  <c r="AX91" i="60" s="1"/>
  <c r="AH91" i="60"/>
  <c r="AY91" i="60" s="1"/>
  <c r="AJ91" i="60"/>
  <c r="AZ91" i="60" s="1"/>
  <c r="AL91" i="60"/>
  <c r="BA91" i="60" s="1"/>
  <c r="C90" i="60"/>
  <c r="J90" i="60"/>
  <c r="AM90" i="60" s="1"/>
  <c r="L90" i="60"/>
  <c r="N90" i="60"/>
  <c r="AO90" i="60" s="1"/>
  <c r="P90" i="60"/>
  <c r="AP90" i="60" s="1"/>
  <c r="R90" i="60"/>
  <c r="AQ90" i="60" s="1"/>
  <c r="T90" i="60"/>
  <c r="AR90" i="60" s="1"/>
  <c r="V90" i="60"/>
  <c r="AS90" i="60" s="1"/>
  <c r="X90" i="60"/>
  <c r="AT90" i="60" s="1"/>
  <c r="Z90" i="60"/>
  <c r="AU90" i="60" s="1"/>
  <c r="AB90" i="60"/>
  <c r="AV90" i="60" s="1"/>
  <c r="AD90" i="60"/>
  <c r="AW90" i="60" s="1"/>
  <c r="AF90" i="60"/>
  <c r="AX90" i="60" s="1"/>
  <c r="AH90" i="60"/>
  <c r="AY90" i="60" s="1"/>
  <c r="AJ90" i="60"/>
  <c r="AZ90" i="60" s="1"/>
  <c r="AL90" i="60"/>
  <c r="BA90" i="60" s="1"/>
  <c r="C91" i="62"/>
  <c r="J91" i="62"/>
  <c r="AM91" i="62" s="1"/>
  <c r="L91" i="62"/>
  <c r="AN91" i="62" s="1"/>
  <c r="N91" i="62"/>
  <c r="AO91" i="62" s="1"/>
  <c r="P91" i="62"/>
  <c r="AP91" i="62" s="1"/>
  <c r="R91" i="62"/>
  <c r="AQ91" i="62" s="1"/>
  <c r="T91" i="62"/>
  <c r="AR91" i="62" s="1"/>
  <c r="V91" i="62"/>
  <c r="AS91" i="62" s="1"/>
  <c r="X91" i="62"/>
  <c r="AT91" i="62" s="1"/>
  <c r="Z91" i="62"/>
  <c r="AU91" i="62" s="1"/>
  <c r="AB91" i="62"/>
  <c r="AV91" i="62" s="1"/>
  <c r="AD91" i="62"/>
  <c r="AW91" i="62" s="1"/>
  <c r="AF91" i="62"/>
  <c r="AX91" i="62" s="1"/>
  <c r="AH91" i="62"/>
  <c r="AY91" i="62" s="1"/>
  <c r="AJ91" i="62"/>
  <c r="AZ91" i="62" s="1"/>
  <c r="AL91" i="62"/>
  <c r="BA91" i="62" s="1"/>
  <c r="C89" i="60"/>
  <c r="J89" i="60"/>
  <c r="AM89" i="60" s="1"/>
  <c r="L89" i="60"/>
  <c r="AN89" i="60" s="1"/>
  <c r="N89" i="60"/>
  <c r="AO89" i="60" s="1"/>
  <c r="P89" i="60"/>
  <c r="AP89" i="60" s="1"/>
  <c r="R89" i="60"/>
  <c r="AQ89" i="60" s="1"/>
  <c r="T89" i="60"/>
  <c r="AR89" i="60" s="1"/>
  <c r="V89" i="60"/>
  <c r="AS89" i="60" s="1"/>
  <c r="X89" i="60"/>
  <c r="AT89" i="60" s="1"/>
  <c r="Z89" i="60"/>
  <c r="AU89" i="60" s="1"/>
  <c r="AB89" i="60"/>
  <c r="AV89" i="60" s="1"/>
  <c r="AD89" i="60"/>
  <c r="AW89" i="60" s="1"/>
  <c r="AF89" i="60"/>
  <c r="AX89" i="60" s="1"/>
  <c r="AH89" i="60"/>
  <c r="AY89" i="60" s="1"/>
  <c r="AJ89" i="60"/>
  <c r="AZ89" i="60" s="1"/>
  <c r="AL89" i="60"/>
  <c r="BA89" i="60" s="1"/>
  <c r="C90" i="62"/>
  <c r="J90" i="62"/>
  <c r="AM90" i="62" s="1"/>
  <c r="L90" i="62"/>
  <c r="AN90" i="62" s="1"/>
  <c r="N90" i="62"/>
  <c r="AO90" i="62" s="1"/>
  <c r="P90" i="62"/>
  <c r="AP90" i="62" s="1"/>
  <c r="R90" i="62"/>
  <c r="AQ90" i="62" s="1"/>
  <c r="T90" i="62"/>
  <c r="AR90" i="62" s="1"/>
  <c r="V90" i="62"/>
  <c r="AS90" i="62" s="1"/>
  <c r="X90" i="62"/>
  <c r="AT90" i="62" s="1"/>
  <c r="Z90" i="62"/>
  <c r="AU90" i="62" s="1"/>
  <c r="AB90" i="62"/>
  <c r="AV90" i="62" s="1"/>
  <c r="AD90" i="62"/>
  <c r="AW90" i="62" s="1"/>
  <c r="AF90" i="62"/>
  <c r="AX90" i="62" s="1"/>
  <c r="AH90" i="62"/>
  <c r="AY90" i="62" s="1"/>
  <c r="AJ90" i="62"/>
  <c r="AZ90" i="62" s="1"/>
  <c r="AL90" i="62"/>
  <c r="BA90" i="62" s="1"/>
  <c r="C89" i="62"/>
  <c r="J89" i="62"/>
  <c r="L89" i="62"/>
  <c r="AN89" i="62" s="1"/>
  <c r="N89" i="62"/>
  <c r="AO89" i="62" s="1"/>
  <c r="P89" i="62"/>
  <c r="AP89" i="62" s="1"/>
  <c r="R89" i="62"/>
  <c r="AQ89" i="62" s="1"/>
  <c r="T89" i="62"/>
  <c r="AR89" i="62" s="1"/>
  <c r="V89" i="62"/>
  <c r="AS89" i="62" s="1"/>
  <c r="X89" i="62"/>
  <c r="AT89" i="62" s="1"/>
  <c r="Z89" i="62"/>
  <c r="AU89" i="62" s="1"/>
  <c r="AB89" i="62"/>
  <c r="AV89" i="62" s="1"/>
  <c r="AD89" i="62"/>
  <c r="AW89" i="62" s="1"/>
  <c r="AF89" i="62"/>
  <c r="AX89" i="62" s="1"/>
  <c r="AH89" i="62"/>
  <c r="AY89" i="62" s="1"/>
  <c r="AJ89" i="62"/>
  <c r="AZ89" i="62" s="1"/>
  <c r="AL89" i="62"/>
  <c r="BA89" i="62" s="1"/>
  <c r="C88" i="60"/>
  <c r="J88" i="60"/>
  <c r="AM88" i="60" s="1"/>
  <c r="L88" i="60"/>
  <c r="AN88" i="60" s="1"/>
  <c r="N88" i="60"/>
  <c r="AO88" i="60" s="1"/>
  <c r="P88" i="60"/>
  <c r="AP88" i="60" s="1"/>
  <c r="R88" i="60"/>
  <c r="AQ88" i="60" s="1"/>
  <c r="T88" i="60"/>
  <c r="AR88" i="60" s="1"/>
  <c r="V88" i="60"/>
  <c r="AS88" i="60" s="1"/>
  <c r="X88" i="60"/>
  <c r="AT88" i="60" s="1"/>
  <c r="Z88" i="60"/>
  <c r="AU88" i="60" s="1"/>
  <c r="AB88" i="60"/>
  <c r="AV88" i="60" s="1"/>
  <c r="AD88" i="60"/>
  <c r="AW88" i="60" s="1"/>
  <c r="AF88" i="60"/>
  <c r="AX88" i="60" s="1"/>
  <c r="AH88" i="60"/>
  <c r="AY88" i="60" s="1"/>
  <c r="AJ88" i="60"/>
  <c r="AZ88" i="60" s="1"/>
  <c r="AL88" i="60"/>
  <c r="BA88" i="60" s="1"/>
  <c r="C88" i="62"/>
  <c r="J88" i="62"/>
  <c r="L88" i="62"/>
  <c r="AN88" i="62" s="1"/>
  <c r="N88" i="62"/>
  <c r="AO88" i="62" s="1"/>
  <c r="P88" i="62"/>
  <c r="AP88" i="62" s="1"/>
  <c r="R88" i="62"/>
  <c r="AQ88" i="62" s="1"/>
  <c r="T88" i="62"/>
  <c r="AR88" i="62" s="1"/>
  <c r="V88" i="62"/>
  <c r="AS88" i="62" s="1"/>
  <c r="X88" i="62"/>
  <c r="AT88" i="62" s="1"/>
  <c r="Z88" i="62"/>
  <c r="AU88" i="62" s="1"/>
  <c r="AB88" i="62"/>
  <c r="AV88" i="62" s="1"/>
  <c r="AD88" i="62"/>
  <c r="AW88" i="62" s="1"/>
  <c r="AF88" i="62"/>
  <c r="AX88" i="62" s="1"/>
  <c r="AH88" i="62"/>
  <c r="AY88" i="62" s="1"/>
  <c r="AJ88" i="62"/>
  <c r="AZ88" i="62" s="1"/>
  <c r="AL88" i="62"/>
  <c r="BA88" i="62" s="1"/>
  <c r="C87" i="62"/>
  <c r="J87" i="62"/>
  <c r="L87" i="62"/>
  <c r="AN87" i="62" s="1"/>
  <c r="N87" i="62"/>
  <c r="AO87" i="62" s="1"/>
  <c r="P87" i="62"/>
  <c r="AP87" i="62" s="1"/>
  <c r="R87" i="62"/>
  <c r="AQ87" i="62" s="1"/>
  <c r="T87" i="62"/>
  <c r="AR87" i="62" s="1"/>
  <c r="V87" i="62"/>
  <c r="AS87" i="62" s="1"/>
  <c r="X87" i="62"/>
  <c r="AT87" i="62" s="1"/>
  <c r="Z87" i="62"/>
  <c r="AU87" i="62" s="1"/>
  <c r="AB87" i="62"/>
  <c r="AV87" i="62" s="1"/>
  <c r="AD87" i="62"/>
  <c r="AW87" i="62" s="1"/>
  <c r="AF87" i="62"/>
  <c r="AX87" i="62" s="1"/>
  <c r="AH87" i="62"/>
  <c r="AY87" i="62" s="1"/>
  <c r="AJ87" i="62"/>
  <c r="AZ87" i="62" s="1"/>
  <c r="AL87" i="62"/>
  <c r="BA87" i="62" s="1"/>
  <c r="C86" i="62"/>
  <c r="J86" i="62"/>
  <c r="L86" i="62"/>
  <c r="AN86" i="62" s="1"/>
  <c r="N86" i="62"/>
  <c r="AO86" i="62" s="1"/>
  <c r="P86" i="62"/>
  <c r="AP86" i="62" s="1"/>
  <c r="R86" i="62"/>
  <c r="AQ86" i="62" s="1"/>
  <c r="T86" i="62"/>
  <c r="AR86" i="62" s="1"/>
  <c r="V86" i="62"/>
  <c r="AS86" i="62" s="1"/>
  <c r="X86" i="62"/>
  <c r="AT86" i="62" s="1"/>
  <c r="Z86" i="62"/>
  <c r="AU86" i="62" s="1"/>
  <c r="AB86" i="62"/>
  <c r="AV86" i="62" s="1"/>
  <c r="AD86" i="62"/>
  <c r="AW86" i="62" s="1"/>
  <c r="AF86" i="62"/>
  <c r="AX86" i="62" s="1"/>
  <c r="AH86" i="62"/>
  <c r="AY86" i="62" s="1"/>
  <c r="AJ86" i="62"/>
  <c r="AZ86" i="62" s="1"/>
  <c r="AL86" i="62"/>
  <c r="BA86" i="62" s="1"/>
  <c r="C85" i="62"/>
  <c r="J85" i="62"/>
  <c r="AM85" i="62" s="1"/>
  <c r="L85" i="62"/>
  <c r="AN85" i="62" s="1"/>
  <c r="N85" i="62"/>
  <c r="AO85" i="62" s="1"/>
  <c r="P85" i="62"/>
  <c r="AP85" i="62" s="1"/>
  <c r="R85" i="62"/>
  <c r="AQ85" i="62" s="1"/>
  <c r="T85" i="62"/>
  <c r="AR85" i="62" s="1"/>
  <c r="V85" i="62"/>
  <c r="AS85" i="62" s="1"/>
  <c r="X85" i="62"/>
  <c r="AT85" i="62" s="1"/>
  <c r="Z85" i="62"/>
  <c r="AU85" i="62" s="1"/>
  <c r="AB85" i="62"/>
  <c r="AV85" i="62" s="1"/>
  <c r="AD85" i="62"/>
  <c r="AW85" i="62" s="1"/>
  <c r="AF85" i="62"/>
  <c r="AX85" i="62" s="1"/>
  <c r="AH85" i="62"/>
  <c r="AY85" i="62" s="1"/>
  <c r="AJ85" i="62"/>
  <c r="AZ85" i="62" s="1"/>
  <c r="AL85" i="62"/>
  <c r="BA85" i="62" s="1"/>
  <c r="C84" i="62"/>
  <c r="J84" i="62"/>
  <c r="L84" i="62"/>
  <c r="AN84" i="62" s="1"/>
  <c r="N84" i="62"/>
  <c r="AO84" i="62" s="1"/>
  <c r="P84" i="62"/>
  <c r="AP84" i="62" s="1"/>
  <c r="R84" i="62"/>
  <c r="AQ84" i="62" s="1"/>
  <c r="T84" i="62"/>
  <c r="AR84" i="62" s="1"/>
  <c r="V84" i="62"/>
  <c r="AS84" i="62" s="1"/>
  <c r="X84" i="62"/>
  <c r="AT84" i="62" s="1"/>
  <c r="Z84" i="62"/>
  <c r="AU84" i="62" s="1"/>
  <c r="AB84" i="62"/>
  <c r="AV84" i="62" s="1"/>
  <c r="AD84" i="62"/>
  <c r="AW84" i="62" s="1"/>
  <c r="AF84" i="62"/>
  <c r="AX84" i="62" s="1"/>
  <c r="AH84" i="62"/>
  <c r="AY84" i="62" s="1"/>
  <c r="AJ84" i="62"/>
  <c r="AZ84" i="62" s="1"/>
  <c r="AL84" i="62"/>
  <c r="BA84" i="62" s="1"/>
  <c r="C87" i="60"/>
  <c r="J87" i="60"/>
  <c r="AM87" i="60" s="1"/>
  <c r="L87" i="60"/>
  <c r="AN87" i="60" s="1"/>
  <c r="N87" i="60"/>
  <c r="AO87" i="60" s="1"/>
  <c r="P87" i="60"/>
  <c r="AP87" i="60" s="1"/>
  <c r="R87" i="60"/>
  <c r="AQ87" i="60" s="1"/>
  <c r="T87" i="60"/>
  <c r="AR87" i="60" s="1"/>
  <c r="V87" i="60"/>
  <c r="AS87" i="60" s="1"/>
  <c r="X87" i="60"/>
  <c r="AT87" i="60" s="1"/>
  <c r="Z87" i="60"/>
  <c r="AU87" i="60" s="1"/>
  <c r="AB87" i="60"/>
  <c r="AV87" i="60" s="1"/>
  <c r="AD87" i="60"/>
  <c r="AW87" i="60" s="1"/>
  <c r="AF87" i="60"/>
  <c r="AX87" i="60" s="1"/>
  <c r="AH87" i="60"/>
  <c r="AY87" i="60" s="1"/>
  <c r="AJ87" i="60"/>
  <c r="AZ87" i="60" s="1"/>
  <c r="AL87" i="60"/>
  <c r="BA87" i="60" s="1"/>
  <c r="C67" i="61"/>
  <c r="J67" i="61"/>
  <c r="AM67" i="61" s="1"/>
  <c r="L67" i="61"/>
  <c r="AN67" i="61" s="1"/>
  <c r="N67" i="61"/>
  <c r="P67" i="61"/>
  <c r="AP67" i="61" s="1"/>
  <c r="R67" i="61"/>
  <c r="AQ67" i="61" s="1"/>
  <c r="T67" i="61"/>
  <c r="AR67" i="61" s="1"/>
  <c r="V67" i="61"/>
  <c r="AS67" i="61" s="1"/>
  <c r="X67" i="61"/>
  <c r="AT67" i="61" s="1"/>
  <c r="Z67" i="61"/>
  <c r="AU67" i="61" s="1"/>
  <c r="AB67" i="61"/>
  <c r="AV67" i="61" s="1"/>
  <c r="AD67" i="61"/>
  <c r="AW67" i="61" s="1"/>
  <c r="AF67" i="61"/>
  <c r="AX67" i="61" s="1"/>
  <c r="AH67" i="61"/>
  <c r="AY67" i="61" s="1"/>
  <c r="AJ67" i="61"/>
  <c r="AZ67" i="61" s="1"/>
  <c r="AL67" i="61"/>
  <c r="BA67" i="61" s="1"/>
  <c r="C66" i="61"/>
  <c r="J66" i="61"/>
  <c r="AM66" i="61" s="1"/>
  <c r="L66" i="61"/>
  <c r="AN66" i="61" s="1"/>
  <c r="N66" i="61"/>
  <c r="P66" i="61"/>
  <c r="AP66" i="61" s="1"/>
  <c r="R66" i="61"/>
  <c r="AQ66" i="61" s="1"/>
  <c r="T66" i="61"/>
  <c r="AR66" i="61" s="1"/>
  <c r="V66" i="61"/>
  <c r="AS66" i="61" s="1"/>
  <c r="X66" i="61"/>
  <c r="AT66" i="61" s="1"/>
  <c r="Z66" i="61"/>
  <c r="AU66" i="61" s="1"/>
  <c r="AB66" i="61"/>
  <c r="AV66" i="61" s="1"/>
  <c r="AD66" i="61"/>
  <c r="AW66" i="61" s="1"/>
  <c r="AF66" i="61"/>
  <c r="AX66" i="61" s="1"/>
  <c r="AH66" i="61"/>
  <c r="AY66" i="61" s="1"/>
  <c r="AJ66" i="61"/>
  <c r="AZ66" i="61" s="1"/>
  <c r="AL66" i="61"/>
  <c r="BA66" i="61" s="1"/>
  <c r="C65" i="61"/>
  <c r="J65" i="61"/>
  <c r="AM65" i="61" s="1"/>
  <c r="L65" i="61"/>
  <c r="AN65" i="61" s="1"/>
  <c r="N65" i="61"/>
  <c r="AO65" i="61" s="1"/>
  <c r="P65" i="61"/>
  <c r="AP65" i="61" s="1"/>
  <c r="R65" i="61"/>
  <c r="AQ65" i="61" s="1"/>
  <c r="T65" i="61"/>
  <c r="AR65" i="61" s="1"/>
  <c r="V65" i="61"/>
  <c r="AS65" i="61" s="1"/>
  <c r="X65" i="61"/>
  <c r="AT65" i="61" s="1"/>
  <c r="Z65" i="61"/>
  <c r="AU65" i="61" s="1"/>
  <c r="AB65" i="61"/>
  <c r="AV65" i="61" s="1"/>
  <c r="AD65" i="61"/>
  <c r="AW65" i="61" s="1"/>
  <c r="AF65" i="61"/>
  <c r="AX65" i="61" s="1"/>
  <c r="AH65" i="61"/>
  <c r="AY65" i="61" s="1"/>
  <c r="AJ65" i="61"/>
  <c r="AZ65" i="61" s="1"/>
  <c r="AL65" i="61"/>
  <c r="BA65" i="61" s="1"/>
  <c r="C64" i="61"/>
  <c r="J64" i="61"/>
  <c r="L64" i="61"/>
  <c r="AN64" i="61" s="1"/>
  <c r="N64" i="61"/>
  <c r="AO64" i="61" s="1"/>
  <c r="P64" i="61"/>
  <c r="AP64" i="61" s="1"/>
  <c r="R64" i="61"/>
  <c r="AQ64" i="61" s="1"/>
  <c r="T64" i="61"/>
  <c r="AR64" i="61" s="1"/>
  <c r="V64" i="61"/>
  <c r="AS64" i="61" s="1"/>
  <c r="X64" i="61"/>
  <c r="AT64" i="61" s="1"/>
  <c r="Z64" i="61"/>
  <c r="AU64" i="61" s="1"/>
  <c r="AB64" i="61"/>
  <c r="AV64" i="61" s="1"/>
  <c r="AD64" i="61"/>
  <c r="AW64" i="61" s="1"/>
  <c r="AF64" i="61"/>
  <c r="AX64" i="61" s="1"/>
  <c r="AH64" i="61"/>
  <c r="AY64" i="61" s="1"/>
  <c r="AJ64" i="61"/>
  <c r="AZ64" i="61" s="1"/>
  <c r="AL64" i="61"/>
  <c r="BA64" i="61" s="1"/>
  <c r="C59" i="59"/>
  <c r="C58" i="59"/>
  <c r="C63" i="61"/>
  <c r="J63" i="61"/>
  <c r="L63" i="61"/>
  <c r="AN63" i="61" s="1"/>
  <c r="N63" i="61"/>
  <c r="AO63" i="61" s="1"/>
  <c r="P63" i="61"/>
  <c r="AP63" i="61" s="1"/>
  <c r="R63" i="61"/>
  <c r="AQ63" i="61" s="1"/>
  <c r="T63" i="61"/>
  <c r="AR63" i="61" s="1"/>
  <c r="V63" i="61"/>
  <c r="AS63" i="61" s="1"/>
  <c r="X63" i="61"/>
  <c r="AT63" i="61" s="1"/>
  <c r="Z63" i="61"/>
  <c r="AU63" i="61" s="1"/>
  <c r="AB63" i="61"/>
  <c r="AV63" i="61" s="1"/>
  <c r="AD63" i="61"/>
  <c r="AW63" i="61" s="1"/>
  <c r="AF63" i="61"/>
  <c r="AX63" i="61" s="1"/>
  <c r="AH63" i="61"/>
  <c r="AY63" i="61" s="1"/>
  <c r="AJ63" i="61"/>
  <c r="AZ63" i="61" s="1"/>
  <c r="AL63" i="61"/>
  <c r="BA63" i="61" s="1"/>
  <c r="C57" i="59"/>
  <c r="C56" i="59"/>
  <c r="C32" i="61"/>
  <c r="C49" i="61"/>
  <c r="J49" i="61"/>
  <c r="L49" i="61"/>
  <c r="AN49" i="61" s="1"/>
  <c r="N49" i="61"/>
  <c r="AO49" i="61" s="1"/>
  <c r="P49" i="61"/>
  <c r="AP49" i="61" s="1"/>
  <c r="R49" i="61"/>
  <c r="AQ49" i="61" s="1"/>
  <c r="T49" i="61"/>
  <c r="AR49" i="61" s="1"/>
  <c r="V49" i="61"/>
  <c r="AS49" i="61" s="1"/>
  <c r="X49" i="61"/>
  <c r="AT49" i="61" s="1"/>
  <c r="Z49" i="61"/>
  <c r="AU49" i="61" s="1"/>
  <c r="AB49" i="61"/>
  <c r="AV49" i="61" s="1"/>
  <c r="AD49" i="61"/>
  <c r="AW49" i="61" s="1"/>
  <c r="AF49" i="61"/>
  <c r="AX49" i="61" s="1"/>
  <c r="AH49" i="61"/>
  <c r="AY49" i="61" s="1"/>
  <c r="AJ49" i="61"/>
  <c r="AZ49" i="61" s="1"/>
  <c r="AL49" i="61"/>
  <c r="BA49" i="61" s="1"/>
  <c r="C55" i="59"/>
  <c r="C48" i="61"/>
  <c r="J48" i="61"/>
  <c r="AM48" i="61" s="1"/>
  <c r="L48" i="61"/>
  <c r="AN48" i="61" s="1"/>
  <c r="N48" i="61"/>
  <c r="AO48" i="61" s="1"/>
  <c r="P48" i="61"/>
  <c r="AP48" i="61" s="1"/>
  <c r="R48" i="61"/>
  <c r="AQ48" i="61" s="1"/>
  <c r="T48" i="61"/>
  <c r="AR48" i="61" s="1"/>
  <c r="V48" i="61"/>
  <c r="AS48" i="61" s="1"/>
  <c r="X48" i="61"/>
  <c r="AT48" i="61" s="1"/>
  <c r="Z48" i="61"/>
  <c r="AU48" i="61" s="1"/>
  <c r="AB48" i="61"/>
  <c r="AV48" i="61" s="1"/>
  <c r="AD48" i="61"/>
  <c r="AW48" i="61" s="1"/>
  <c r="AF48" i="61"/>
  <c r="AX48" i="61" s="1"/>
  <c r="AH48" i="61"/>
  <c r="AY48" i="61" s="1"/>
  <c r="AJ48" i="61"/>
  <c r="AZ48" i="61" s="1"/>
  <c r="AL48" i="61"/>
  <c r="BA48" i="61" s="1"/>
  <c r="C47" i="61"/>
  <c r="J47" i="61"/>
  <c r="AM47" i="61" s="1"/>
  <c r="L47" i="61"/>
  <c r="AN47" i="61" s="1"/>
  <c r="N47" i="61"/>
  <c r="AO47" i="61" s="1"/>
  <c r="P47" i="61"/>
  <c r="AP47" i="61" s="1"/>
  <c r="R47" i="61"/>
  <c r="AQ47" i="61" s="1"/>
  <c r="T47" i="61"/>
  <c r="AR47" i="61" s="1"/>
  <c r="V47" i="61"/>
  <c r="AS47" i="61" s="1"/>
  <c r="X47" i="61"/>
  <c r="AT47" i="61" s="1"/>
  <c r="Z47" i="61"/>
  <c r="AU47" i="61" s="1"/>
  <c r="AB47" i="61"/>
  <c r="AV47" i="61" s="1"/>
  <c r="AD47" i="61"/>
  <c r="AW47" i="61" s="1"/>
  <c r="AF47" i="61"/>
  <c r="AX47" i="61" s="1"/>
  <c r="AH47" i="61"/>
  <c r="AY47" i="61" s="1"/>
  <c r="AJ47" i="61"/>
  <c r="AZ47" i="61" s="1"/>
  <c r="AL47" i="61"/>
  <c r="BA47" i="61" s="1"/>
  <c r="C46" i="61"/>
  <c r="J46" i="61"/>
  <c r="L46" i="61"/>
  <c r="AN46" i="61" s="1"/>
  <c r="N46" i="61"/>
  <c r="AO46" i="61" s="1"/>
  <c r="P46" i="61"/>
  <c r="AP46" i="61" s="1"/>
  <c r="R46" i="61"/>
  <c r="AQ46" i="61" s="1"/>
  <c r="T46" i="61"/>
  <c r="AR46" i="61" s="1"/>
  <c r="V46" i="61"/>
  <c r="AS46" i="61" s="1"/>
  <c r="X46" i="61"/>
  <c r="AT46" i="61" s="1"/>
  <c r="Z46" i="61"/>
  <c r="AU46" i="61" s="1"/>
  <c r="AB46" i="61"/>
  <c r="AV46" i="61" s="1"/>
  <c r="AD46" i="61"/>
  <c r="AW46" i="61" s="1"/>
  <c r="AF46" i="61"/>
  <c r="AX46" i="61" s="1"/>
  <c r="AH46" i="61"/>
  <c r="AY46" i="61" s="1"/>
  <c r="AJ46" i="61"/>
  <c r="AZ46" i="61" s="1"/>
  <c r="AL46" i="61"/>
  <c r="BA46" i="61" s="1"/>
  <c r="C45" i="61"/>
  <c r="L45" i="61"/>
  <c r="AN45" i="61" s="1"/>
  <c r="N45" i="61"/>
  <c r="AO45" i="61" s="1"/>
  <c r="P45" i="61"/>
  <c r="AP45" i="61" s="1"/>
  <c r="R45" i="61"/>
  <c r="AQ45" i="61" s="1"/>
  <c r="T45" i="61"/>
  <c r="AR45" i="61" s="1"/>
  <c r="V45" i="61"/>
  <c r="AS45" i="61" s="1"/>
  <c r="X45" i="61"/>
  <c r="AT45" i="61" s="1"/>
  <c r="Z45" i="61"/>
  <c r="AU45" i="61" s="1"/>
  <c r="AB45" i="61"/>
  <c r="AV45" i="61" s="1"/>
  <c r="AD45" i="61"/>
  <c r="AW45" i="61" s="1"/>
  <c r="AF45" i="61"/>
  <c r="AX45" i="61" s="1"/>
  <c r="AH45" i="61"/>
  <c r="AY45" i="61" s="1"/>
  <c r="AJ45" i="61"/>
  <c r="AZ45" i="61" s="1"/>
  <c r="AL45" i="61"/>
  <c r="BA45" i="61" s="1"/>
  <c r="C44" i="61"/>
  <c r="L44" i="61"/>
  <c r="AN44" i="61" s="1"/>
  <c r="N44" i="61"/>
  <c r="AO44" i="61" s="1"/>
  <c r="P44" i="61"/>
  <c r="AP44" i="61" s="1"/>
  <c r="R44" i="61"/>
  <c r="AQ44" i="61" s="1"/>
  <c r="T44" i="61"/>
  <c r="AR44" i="61" s="1"/>
  <c r="V44" i="61"/>
  <c r="AS44" i="61" s="1"/>
  <c r="X44" i="61"/>
  <c r="AT44" i="61" s="1"/>
  <c r="Z44" i="61"/>
  <c r="AU44" i="61" s="1"/>
  <c r="AB44" i="61"/>
  <c r="AV44" i="61" s="1"/>
  <c r="AD44" i="61"/>
  <c r="AW44" i="61" s="1"/>
  <c r="AF44" i="61"/>
  <c r="AX44" i="61" s="1"/>
  <c r="AH44" i="61"/>
  <c r="AY44" i="61" s="1"/>
  <c r="AJ44" i="61"/>
  <c r="AZ44" i="61" s="1"/>
  <c r="AL44" i="61"/>
  <c r="BA44" i="61" s="1"/>
  <c r="C54" i="59"/>
  <c r="C53" i="59"/>
  <c r="C43" i="61"/>
  <c r="L43" i="61"/>
  <c r="AN43" i="61" s="1"/>
  <c r="N43" i="61"/>
  <c r="AO43" i="61" s="1"/>
  <c r="P43" i="61"/>
  <c r="AP43" i="61" s="1"/>
  <c r="R43" i="61"/>
  <c r="AQ43" i="61" s="1"/>
  <c r="T43" i="61"/>
  <c r="AR43" i="61" s="1"/>
  <c r="V43" i="61"/>
  <c r="AS43" i="61" s="1"/>
  <c r="X43" i="61"/>
  <c r="AT43" i="61" s="1"/>
  <c r="Z43" i="61"/>
  <c r="AU43" i="61" s="1"/>
  <c r="AB43" i="61"/>
  <c r="AV43" i="61" s="1"/>
  <c r="AD43" i="61"/>
  <c r="AW43" i="61" s="1"/>
  <c r="AF43" i="61"/>
  <c r="AX43" i="61" s="1"/>
  <c r="AH43" i="61"/>
  <c r="AY43" i="61" s="1"/>
  <c r="AJ43" i="61"/>
  <c r="AZ43" i="61" s="1"/>
  <c r="AL43" i="61"/>
  <c r="BA43" i="61" s="1"/>
  <c r="BI56" i="63" l="1"/>
  <c r="BJ56" i="63" s="1"/>
  <c r="BK56" i="63" s="1"/>
  <c r="BL56" i="63" s="1"/>
  <c r="BM56" i="63" s="1"/>
  <c r="BN56" i="63" s="1"/>
  <c r="BO56" i="63" s="1"/>
  <c r="BP56" i="63" s="1"/>
  <c r="BI105" i="62"/>
  <c r="BJ105" i="62" s="1"/>
  <c r="BK105" i="62" s="1"/>
  <c r="BL105" i="62" s="1"/>
  <c r="BM105" i="62" s="1"/>
  <c r="BN105" i="62" s="1"/>
  <c r="BO105" i="62" s="1"/>
  <c r="BP105" i="62" s="1"/>
  <c r="BI104" i="62"/>
  <c r="BJ104" i="62" s="1"/>
  <c r="BK104" i="62" s="1"/>
  <c r="BL104" i="62" s="1"/>
  <c r="BM104" i="62" s="1"/>
  <c r="BN104" i="62" s="1"/>
  <c r="BO104" i="62" s="1"/>
  <c r="BP104" i="62" s="1"/>
  <c r="BI103" i="62"/>
  <c r="BJ103" i="62" s="1"/>
  <c r="BK103" i="62" s="1"/>
  <c r="BL103" i="62" s="1"/>
  <c r="BM103" i="62" s="1"/>
  <c r="BN103" i="62" s="1"/>
  <c r="BO103" i="62" s="1"/>
  <c r="BP103" i="62" s="1"/>
  <c r="BI102" i="62"/>
  <c r="BJ102" i="62" s="1"/>
  <c r="BK102" i="62" s="1"/>
  <c r="BL102" i="62" s="1"/>
  <c r="BM102" i="62" s="1"/>
  <c r="BN102" i="62" s="1"/>
  <c r="BO102" i="62" s="1"/>
  <c r="BP102" i="62" s="1"/>
  <c r="BI101" i="62"/>
  <c r="BJ101" i="62" s="1"/>
  <c r="BK101" i="62" s="1"/>
  <c r="BL101" i="62" s="1"/>
  <c r="BM101" i="62" s="1"/>
  <c r="BN101" i="62" s="1"/>
  <c r="BO101" i="62" s="1"/>
  <c r="BP101" i="62" s="1"/>
  <c r="BI100" i="62"/>
  <c r="BJ100" i="62" s="1"/>
  <c r="BK100" i="62" s="1"/>
  <c r="BL100" i="62" s="1"/>
  <c r="BM100" i="62" s="1"/>
  <c r="BN100" i="62" s="1"/>
  <c r="BO100" i="62" s="1"/>
  <c r="BP100" i="62" s="1"/>
  <c r="BI99" i="62"/>
  <c r="BJ99" i="62" s="1"/>
  <c r="BK99" i="62" s="1"/>
  <c r="BL99" i="62" s="1"/>
  <c r="BM99" i="62" s="1"/>
  <c r="BN99" i="62" s="1"/>
  <c r="BO99" i="62" s="1"/>
  <c r="BP99" i="62" s="1"/>
  <c r="BI98" i="62"/>
  <c r="BJ98" i="62" s="1"/>
  <c r="BK98" i="62" s="1"/>
  <c r="BL98" i="62" s="1"/>
  <c r="BM98" i="62" s="1"/>
  <c r="BN98" i="62" s="1"/>
  <c r="BO98" i="62" s="1"/>
  <c r="BP98" i="62" s="1"/>
  <c r="BI97" i="62"/>
  <c r="BJ97" i="62" s="1"/>
  <c r="BK97" i="62" s="1"/>
  <c r="BL97" i="62" s="1"/>
  <c r="BM97" i="62" s="1"/>
  <c r="BN97" i="62" s="1"/>
  <c r="BO97" i="62" s="1"/>
  <c r="BP97" i="62" s="1"/>
  <c r="BI96" i="62"/>
  <c r="BJ96" i="62" s="1"/>
  <c r="BK96" i="62" s="1"/>
  <c r="BL96" i="62" s="1"/>
  <c r="BM96" i="62" s="1"/>
  <c r="BN96" i="62" s="1"/>
  <c r="BO96" i="62" s="1"/>
  <c r="BP96" i="62" s="1"/>
  <c r="BI70" i="61"/>
  <c r="BJ70" i="61" s="1"/>
  <c r="BK70" i="61" s="1"/>
  <c r="BL70" i="61" s="1"/>
  <c r="BM70" i="61" s="1"/>
  <c r="BN70" i="61" s="1"/>
  <c r="BO70" i="61" s="1"/>
  <c r="BP70" i="61" s="1"/>
  <c r="BI69" i="61"/>
  <c r="BJ69" i="61" s="1"/>
  <c r="BK69" i="61" s="1"/>
  <c r="BL69" i="61" s="1"/>
  <c r="BM69" i="61" s="1"/>
  <c r="BN69" i="61" s="1"/>
  <c r="BO69" i="61" s="1"/>
  <c r="BP69" i="61" s="1"/>
  <c r="BI100" i="60"/>
  <c r="BJ100" i="60" s="1"/>
  <c r="BK100" i="60" s="1"/>
  <c r="BL100" i="60" s="1"/>
  <c r="BM100" i="60" s="1"/>
  <c r="BN100" i="60" s="1"/>
  <c r="BO100" i="60" s="1"/>
  <c r="BP100" i="60" s="1"/>
  <c r="BI99" i="60"/>
  <c r="BJ99" i="60" s="1"/>
  <c r="BK99" i="60" s="1"/>
  <c r="BL99" i="60" s="1"/>
  <c r="BM99" i="60" s="1"/>
  <c r="BN99" i="60" s="1"/>
  <c r="BO99" i="60" s="1"/>
  <c r="BP99" i="60" s="1"/>
  <c r="BH82" i="58"/>
  <c r="BI82" i="58" s="1"/>
  <c r="BJ82" i="58" s="1"/>
  <c r="BK82" i="58" s="1"/>
  <c r="BL82" i="58" s="1"/>
  <c r="BM82" i="58" s="1"/>
  <c r="BN82" i="58" s="1"/>
  <c r="BO82" i="58" s="1"/>
  <c r="BP82" i="58" s="1"/>
  <c r="BH81" i="58"/>
  <c r="BI81" i="58" s="1"/>
  <c r="BJ81" i="58" s="1"/>
  <c r="BK81" i="58" s="1"/>
  <c r="BL81" i="58" s="1"/>
  <c r="BM81" i="58" s="1"/>
  <c r="BN81" i="58" s="1"/>
  <c r="BO81" i="58" s="1"/>
  <c r="BP81" i="58" s="1"/>
  <c r="BH80" i="58"/>
  <c r="BI80" i="58" s="1"/>
  <c r="BJ80" i="58" s="1"/>
  <c r="BK80" i="58" s="1"/>
  <c r="BL80" i="58" s="1"/>
  <c r="BM80" i="58" s="1"/>
  <c r="BN80" i="58" s="1"/>
  <c r="BO80" i="58" s="1"/>
  <c r="BP80" i="58" s="1"/>
  <c r="BH79" i="58"/>
  <c r="BI79" i="58" s="1"/>
  <c r="BJ79" i="58" s="1"/>
  <c r="BK79" i="58" s="1"/>
  <c r="BL79" i="58" s="1"/>
  <c r="BM79" i="58" s="1"/>
  <c r="BN79" i="58" s="1"/>
  <c r="BO79" i="58" s="1"/>
  <c r="BP79" i="58" s="1"/>
  <c r="BH78" i="58"/>
  <c r="BI78" i="58" s="1"/>
  <c r="BJ78" i="58" s="1"/>
  <c r="BK78" i="58" s="1"/>
  <c r="BL78" i="58" s="1"/>
  <c r="BM78" i="58" s="1"/>
  <c r="BN78" i="58" s="1"/>
  <c r="BO78" i="58" s="1"/>
  <c r="BP78" i="58" s="1"/>
  <c r="BH77" i="58"/>
  <c r="BI77" i="58" s="1"/>
  <c r="BJ77" i="58" s="1"/>
  <c r="BK77" i="58" s="1"/>
  <c r="BL77" i="58" s="1"/>
  <c r="BM77" i="58" s="1"/>
  <c r="BN77" i="58" s="1"/>
  <c r="BO77" i="58" s="1"/>
  <c r="BP77" i="58" s="1"/>
  <c r="BH67" i="57"/>
  <c r="BI67" i="57" s="1"/>
  <c r="BJ67" i="57" s="1"/>
  <c r="BK67" i="57" s="1"/>
  <c r="BL67" i="57" s="1"/>
  <c r="BM67" i="57" s="1"/>
  <c r="BN67" i="57" s="1"/>
  <c r="BO67" i="57" s="1"/>
  <c r="BP67" i="57" s="1"/>
  <c r="BH66" i="57"/>
  <c r="BI66" i="57" s="1"/>
  <c r="BJ66" i="57" s="1"/>
  <c r="BK66" i="57" s="1"/>
  <c r="BL66" i="57" s="1"/>
  <c r="BM66" i="57" s="1"/>
  <c r="BN66" i="57" s="1"/>
  <c r="BO66" i="57" s="1"/>
  <c r="BP66" i="57" s="1"/>
  <c r="BH79" i="56"/>
  <c r="BI79" i="56" s="1"/>
  <c r="BJ79" i="56" s="1"/>
  <c r="BK79" i="56" s="1"/>
  <c r="BL79" i="56" s="1"/>
  <c r="BM79" i="56" s="1"/>
  <c r="BN79" i="56" s="1"/>
  <c r="BO79" i="56" s="1"/>
  <c r="BP79" i="56" s="1"/>
  <c r="BH78" i="56"/>
  <c r="BI78" i="56" s="1"/>
  <c r="BJ78" i="56" s="1"/>
  <c r="BK78" i="56" s="1"/>
  <c r="BL78" i="56" s="1"/>
  <c r="BM78" i="56" s="1"/>
  <c r="BN78" i="56" s="1"/>
  <c r="BO78" i="56" s="1"/>
  <c r="BP78" i="56" s="1"/>
  <c r="BH77" i="56"/>
  <c r="BI77" i="56" s="1"/>
  <c r="BJ77" i="56" s="1"/>
  <c r="BK77" i="56" s="1"/>
  <c r="BL77" i="56" s="1"/>
  <c r="BM77" i="56" s="1"/>
  <c r="BN77" i="56" s="1"/>
  <c r="BO77" i="56" s="1"/>
  <c r="BP77" i="56" s="1"/>
  <c r="BH76" i="56"/>
  <c r="BI76" i="56" s="1"/>
  <c r="BJ76" i="56" s="1"/>
  <c r="BK76" i="56" s="1"/>
  <c r="BL76" i="56" s="1"/>
  <c r="BM76" i="56" s="1"/>
  <c r="BN76" i="56" s="1"/>
  <c r="BO76" i="56" s="1"/>
  <c r="BP76" i="56" s="1"/>
  <c r="BH75" i="56"/>
  <c r="BI75" i="56" s="1"/>
  <c r="BJ75" i="56" s="1"/>
  <c r="BK75" i="56" s="1"/>
  <c r="BL75" i="56" s="1"/>
  <c r="BM75" i="56" s="1"/>
  <c r="BN75" i="56" s="1"/>
  <c r="BO75" i="56" s="1"/>
  <c r="BP75" i="56" s="1"/>
  <c r="BH74" i="56"/>
  <c r="BI74" i="56" s="1"/>
  <c r="BJ74" i="56" s="1"/>
  <c r="BK74" i="56" s="1"/>
  <c r="BL74" i="56" s="1"/>
  <c r="BM74" i="56" s="1"/>
  <c r="BN74" i="56" s="1"/>
  <c r="BO74" i="56" s="1"/>
  <c r="BP74" i="56" s="1"/>
  <c r="BH73" i="56"/>
  <c r="BI73" i="56" s="1"/>
  <c r="BJ73" i="56" s="1"/>
  <c r="BK73" i="56" s="1"/>
  <c r="BL73" i="56" s="1"/>
  <c r="BM73" i="56" s="1"/>
  <c r="BN73" i="56" s="1"/>
  <c r="BO73" i="56" s="1"/>
  <c r="BP73" i="56" s="1"/>
  <c r="BH72" i="56"/>
  <c r="BI72" i="56" s="1"/>
  <c r="BJ72" i="56" s="1"/>
  <c r="BK72" i="56" s="1"/>
  <c r="BL72" i="56" s="1"/>
  <c r="BM72" i="56" s="1"/>
  <c r="BN72" i="56" s="1"/>
  <c r="BO72" i="56" s="1"/>
  <c r="BP72" i="56" s="1"/>
  <c r="BH60" i="55"/>
  <c r="BI60" i="55" s="1"/>
  <c r="BJ60" i="55" s="1"/>
  <c r="BK60" i="55" s="1"/>
  <c r="BL60" i="55" s="1"/>
  <c r="BM60" i="55" s="1"/>
  <c r="BN60" i="55" s="1"/>
  <c r="BO60" i="55" s="1"/>
  <c r="BP60" i="55" s="1"/>
  <c r="BH59" i="55"/>
  <c r="BI59" i="55" s="1"/>
  <c r="BJ59" i="55" s="1"/>
  <c r="BK59" i="55" s="1"/>
  <c r="BL59" i="55" s="1"/>
  <c r="BM59" i="55" s="1"/>
  <c r="BN59" i="55" s="1"/>
  <c r="BO59" i="55" s="1"/>
  <c r="BP59" i="55" s="1"/>
  <c r="BH58" i="55"/>
  <c r="BI58" i="55" s="1"/>
  <c r="BJ58" i="55" s="1"/>
  <c r="BK58" i="55" s="1"/>
  <c r="BL58" i="55" s="1"/>
  <c r="BM58" i="55" s="1"/>
  <c r="BN58" i="55" s="1"/>
  <c r="BO58" i="55" s="1"/>
  <c r="BP58" i="55" s="1"/>
  <c r="BH32" i="67"/>
  <c r="BI32" i="67" s="1"/>
  <c r="BJ32" i="67" s="1"/>
  <c r="BK32" i="67" s="1"/>
  <c r="BL32" i="67" s="1"/>
  <c r="BM32" i="67" s="1"/>
  <c r="BN32" i="67" s="1"/>
  <c r="BO32" i="67" s="1"/>
  <c r="BP32" i="67" s="1"/>
  <c r="BI58" i="66"/>
  <c r="BJ58" i="66" s="1"/>
  <c r="BK58" i="66" s="1"/>
  <c r="BL58" i="66" s="1"/>
  <c r="BM58" i="66" s="1"/>
  <c r="BN58" i="66" s="1"/>
  <c r="BO58" i="66" s="1"/>
  <c r="BP58" i="66" s="1"/>
  <c r="BI57" i="66"/>
  <c r="BJ57" i="66" s="1"/>
  <c r="BK57" i="66" s="1"/>
  <c r="BL57" i="66" s="1"/>
  <c r="BM57" i="66" s="1"/>
  <c r="BN57" i="66" s="1"/>
  <c r="BO57" i="66" s="1"/>
  <c r="BP57" i="66" s="1"/>
  <c r="BI38" i="65"/>
  <c r="BJ38" i="65" s="1"/>
  <c r="BK38" i="65" s="1"/>
  <c r="BL38" i="65" s="1"/>
  <c r="BM38" i="65" s="1"/>
  <c r="BN38" i="65" s="1"/>
  <c r="BO38" i="65" s="1"/>
  <c r="BP38" i="65" s="1"/>
  <c r="BI37" i="65"/>
  <c r="BJ37" i="65" s="1"/>
  <c r="BK37" i="65" s="1"/>
  <c r="BL37" i="65" s="1"/>
  <c r="BM37" i="65" s="1"/>
  <c r="BN37" i="65" s="1"/>
  <c r="BO37" i="65" s="1"/>
  <c r="BP37" i="65" s="1"/>
  <c r="BI36" i="65"/>
  <c r="BJ36" i="65" s="1"/>
  <c r="BK36" i="65" s="1"/>
  <c r="BL36" i="65" s="1"/>
  <c r="BM36" i="65" s="1"/>
  <c r="BN36" i="65" s="1"/>
  <c r="BO36" i="65" s="1"/>
  <c r="BP36" i="65" s="1"/>
  <c r="BI35" i="65"/>
  <c r="BJ35" i="65" s="1"/>
  <c r="BK35" i="65" s="1"/>
  <c r="BL35" i="65" s="1"/>
  <c r="BM35" i="65" s="1"/>
  <c r="BN35" i="65" s="1"/>
  <c r="BO35" i="65" s="1"/>
  <c r="BP35" i="65" s="1"/>
  <c r="BI95" i="62"/>
  <c r="BJ95" i="62" s="1"/>
  <c r="BK95" i="62" s="1"/>
  <c r="BL95" i="62" s="1"/>
  <c r="BM95" i="62" s="1"/>
  <c r="BN95" i="62" s="1"/>
  <c r="BO95" i="62" s="1"/>
  <c r="BP95" i="62" s="1"/>
  <c r="BH76" i="58"/>
  <c r="BI76" i="58" s="1"/>
  <c r="BJ76" i="58" s="1"/>
  <c r="BK76" i="58" s="1"/>
  <c r="BL76" i="58" s="1"/>
  <c r="BM76" i="58" s="1"/>
  <c r="BN76" i="58" s="1"/>
  <c r="BO76" i="58" s="1"/>
  <c r="BP76" i="58" s="1"/>
  <c r="BH75" i="58"/>
  <c r="BI75" i="58" s="1"/>
  <c r="BJ75" i="58" s="1"/>
  <c r="BK75" i="58" s="1"/>
  <c r="BL75" i="58" s="1"/>
  <c r="BM75" i="58" s="1"/>
  <c r="BN75" i="58" s="1"/>
  <c r="BO75" i="58" s="1"/>
  <c r="BP75" i="58" s="1"/>
  <c r="BH74" i="58"/>
  <c r="BI74" i="58" s="1"/>
  <c r="BJ74" i="58" s="1"/>
  <c r="BK74" i="58" s="1"/>
  <c r="BL74" i="58" s="1"/>
  <c r="BM74" i="58" s="1"/>
  <c r="BN74" i="58" s="1"/>
  <c r="BO74" i="58" s="1"/>
  <c r="BP74" i="58" s="1"/>
  <c r="BH73" i="58"/>
  <c r="BI73" i="58" s="1"/>
  <c r="BJ73" i="58" s="1"/>
  <c r="BK73" i="58" s="1"/>
  <c r="BL73" i="58" s="1"/>
  <c r="BM73" i="58" s="1"/>
  <c r="BN73" i="58" s="1"/>
  <c r="BO73" i="58" s="1"/>
  <c r="BP73" i="58" s="1"/>
  <c r="BH71" i="56"/>
  <c r="BI71" i="56" s="1"/>
  <c r="BJ71" i="56" s="1"/>
  <c r="BK71" i="56" s="1"/>
  <c r="BL71" i="56" s="1"/>
  <c r="BM71" i="56" s="1"/>
  <c r="BN71" i="56" s="1"/>
  <c r="BO71" i="56" s="1"/>
  <c r="BP71" i="56" s="1"/>
  <c r="BH70" i="56"/>
  <c r="BI70" i="56" s="1"/>
  <c r="BJ70" i="56" s="1"/>
  <c r="BK70" i="56" s="1"/>
  <c r="BL70" i="56" s="1"/>
  <c r="BM70" i="56" s="1"/>
  <c r="BN70" i="56" s="1"/>
  <c r="BO70" i="56" s="1"/>
  <c r="BP70" i="56" s="1"/>
  <c r="BH69" i="56"/>
  <c r="BI69" i="56" s="1"/>
  <c r="BJ69" i="56" s="1"/>
  <c r="BK69" i="56" s="1"/>
  <c r="BL69" i="56" s="1"/>
  <c r="BM69" i="56" s="1"/>
  <c r="BN69" i="56" s="1"/>
  <c r="BO69" i="56" s="1"/>
  <c r="BP69" i="56" s="1"/>
  <c r="BH68" i="56"/>
  <c r="BI68" i="56" s="1"/>
  <c r="BJ68" i="56" s="1"/>
  <c r="BK68" i="56" s="1"/>
  <c r="BL68" i="56" s="1"/>
  <c r="BM68" i="56" s="1"/>
  <c r="BN68" i="56" s="1"/>
  <c r="BO68" i="56" s="1"/>
  <c r="BP68" i="56" s="1"/>
  <c r="BH67" i="56"/>
  <c r="BI67" i="56" s="1"/>
  <c r="BJ67" i="56" s="1"/>
  <c r="BK67" i="56" s="1"/>
  <c r="BL67" i="56" s="1"/>
  <c r="BM67" i="56" s="1"/>
  <c r="BN67" i="56" s="1"/>
  <c r="BO67" i="56" s="1"/>
  <c r="BP67" i="56" s="1"/>
  <c r="BH66" i="56"/>
  <c r="BI66" i="56" s="1"/>
  <c r="BJ66" i="56" s="1"/>
  <c r="BK66" i="56" s="1"/>
  <c r="BL66" i="56" s="1"/>
  <c r="BM66" i="56" s="1"/>
  <c r="BN66" i="56" s="1"/>
  <c r="BO66" i="56" s="1"/>
  <c r="BP66" i="56" s="1"/>
  <c r="BH65" i="56"/>
  <c r="BI65" i="56" s="1"/>
  <c r="BJ65" i="56" s="1"/>
  <c r="BK65" i="56" s="1"/>
  <c r="BL65" i="56" s="1"/>
  <c r="BM65" i="56" s="1"/>
  <c r="BN65" i="56" s="1"/>
  <c r="BO65" i="56" s="1"/>
  <c r="BP65" i="56" s="1"/>
  <c r="BH64" i="56"/>
  <c r="BI64" i="56" s="1"/>
  <c r="BJ64" i="56" s="1"/>
  <c r="BK64" i="56" s="1"/>
  <c r="BL64" i="56" s="1"/>
  <c r="BM64" i="56" s="1"/>
  <c r="BN64" i="56" s="1"/>
  <c r="BO64" i="56" s="1"/>
  <c r="BP64" i="56" s="1"/>
  <c r="BH38" i="54"/>
  <c r="BI38" i="54" s="1"/>
  <c r="BJ38" i="54" s="1"/>
  <c r="BK38" i="54" s="1"/>
  <c r="BL38" i="54" s="1"/>
  <c r="BM38" i="54" s="1"/>
  <c r="BN38" i="54" s="1"/>
  <c r="BO38" i="54" s="1"/>
  <c r="BP38" i="54" s="1"/>
  <c r="BI68" i="61"/>
  <c r="BJ68" i="61" s="1"/>
  <c r="BK68" i="61" s="1"/>
  <c r="BL68" i="61" s="1"/>
  <c r="BM68" i="61" s="1"/>
  <c r="BN68" i="61" s="1"/>
  <c r="BO68" i="61" s="1"/>
  <c r="BP68" i="61" s="1"/>
  <c r="BB85" i="62"/>
  <c r="BC85" i="62" s="1"/>
  <c r="BD85" i="62" s="1"/>
  <c r="BE85" i="62" s="1"/>
  <c r="BF85" i="62" s="1"/>
  <c r="BG85" i="62" s="1"/>
  <c r="BH85" i="62" s="1"/>
  <c r="BI85" i="62" s="1"/>
  <c r="BJ85" i="62" s="1"/>
  <c r="BK85" i="62" s="1"/>
  <c r="BL85" i="62" s="1"/>
  <c r="BM85" i="62" s="1"/>
  <c r="BN85" i="62" s="1"/>
  <c r="BO85" i="62" s="1"/>
  <c r="BP85" i="62" s="1"/>
  <c r="BB90" i="62"/>
  <c r="BC90" i="62" s="1"/>
  <c r="BD90" i="62" s="1"/>
  <c r="BE90" i="62" s="1"/>
  <c r="BF90" i="62" s="1"/>
  <c r="BG90" i="62" s="1"/>
  <c r="BH90" i="62" s="1"/>
  <c r="BI90" i="62" s="1"/>
  <c r="BJ90" i="62" s="1"/>
  <c r="BK90" i="62" s="1"/>
  <c r="BL90" i="62" s="1"/>
  <c r="BM90" i="62" s="1"/>
  <c r="BN90" i="62" s="1"/>
  <c r="BO90" i="62" s="1"/>
  <c r="BP90" i="62" s="1"/>
  <c r="BB93" i="62"/>
  <c r="BC93" i="62" s="1"/>
  <c r="BD93" i="62" s="1"/>
  <c r="BE93" i="62" s="1"/>
  <c r="BF93" i="62" s="1"/>
  <c r="BG93" i="62" s="1"/>
  <c r="BH93" i="62" s="1"/>
  <c r="BI93" i="62" s="1"/>
  <c r="BJ93" i="62" s="1"/>
  <c r="BK93" i="62" s="1"/>
  <c r="BL93" i="62" s="1"/>
  <c r="BM93" i="62" s="1"/>
  <c r="BN93" i="62" s="1"/>
  <c r="BO93" i="62" s="1"/>
  <c r="BP93" i="62" s="1"/>
  <c r="BB54" i="66"/>
  <c r="BC54" i="66" s="1"/>
  <c r="BD54" i="66" s="1"/>
  <c r="BE54" i="66" s="1"/>
  <c r="BF54" i="66" s="1"/>
  <c r="BG54" i="66" s="1"/>
  <c r="BH54" i="66" s="1"/>
  <c r="BI54" i="66" s="1"/>
  <c r="BJ54" i="66" s="1"/>
  <c r="BK54" i="66" s="1"/>
  <c r="BL54" i="66" s="1"/>
  <c r="BM54" i="66" s="1"/>
  <c r="BN54" i="66" s="1"/>
  <c r="BO54" i="66" s="1"/>
  <c r="BP54" i="66" s="1"/>
  <c r="BB52" i="66"/>
  <c r="BC52" i="66" s="1"/>
  <c r="BD52" i="66" s="1"/>
  <c r="BE52" i="66" s="1"/>
  <c r="BF52" i="66" s="1"/>
  <c r="BG52" i="66" s="1"/>
  <c r="BH52" i="66" s="1"/>
  <c r="BI52" i="66" s="1"/>
  <c r="BJ52" i="66" s="1"/>
  <c r="BK52" i="66" s="1"/>
  <c r="BL52" i="66" s="1"/>
  <c r="BM52" i="66" s="1"/>
  <c r="BN52" i="66" s="1"/>
  <c r="BO52" i="66" s="1"/>
  <c r="BP52" i="66" s="1"/>
  <c r="BB55" i="66"/>
  <c r="BC55" i="66" s="1"/>
  <c r="BD55" i="66" s="1"/>
  <c r="BE55" i="66" s="1"/>
  <c r="BF55" i="66" s="1"/>
  <c r="BG55" i="66" s="1"/>
  <c r="BH55" i="66" s="1"/>
  <c r="BI55" i="66" s="1"/>
  <c r="BJ55" i="66" s="1"/>
  <c r="BK55" i="66" s="1"/>
  <c r="BL55" i="66" s="1"/>
  <c r="BM55" i="66" s="1"/>
  <c r="BN55" i="66" s="1"/>
  <c r="BO55" i="66" s="1"/>
  <c r="BP55" i="66" s="1"/>
  <c r="BB91" i="62"/>
  <c r="BC91" i="62" s="1"/>
  <c r="BD91" i="62" s="1"/>
  <c r="BE91" i="62" s="1"/>
  <c r="BF91" i="62" s="1"/>
  <c r="BG91" i="62" s="1"/>
  <c r="BH91" i="62" s="1"/>
  <c r="BI91" i="62" s="1"/>
  <c r="BJ91" i="62" s="1"/>
  <c r="BK91" i="62" s="1"/>
  <c r="BL91" i="62" s="1"/>
  <c r="BM91" i="62" s="1"/>
  <c r="BN91" i="62" s="1"/>
  <c r="BO91" i="62" s="1"/>
  <c r="BP91" i="62" s="1"/>
  <c r="BB92" i="62"/>
  <c r="BC92" i="62" s="1"/>
  <c r="BD92" i="62" s="1"/>
  <c r="BE92" i="62" s="1"/>
  <c r="BF92" i="62" s="1"/>
  <c r="BG92" i="62" s="1"/>
  <c r="BH92" i="62" s="1"/>
  <c r="BI92" i="62" s="1"/>
  <c r="BJ92" i="62" s="1"/>
  <c r="BK92" i="62" s="1"/>
  <c r="BL92" i="62" s="1"/>
  <c r="BM92" i="62" s="1"/>
  <c r="BN92" i="62" s="1"/>
  <c r="BO92" i="62" s="1"/>
  <c r="BP92" i="62" s="1"/>
  <c r="BB48" i="61"/>
  <c r="BC48" i="61" s="1"/>
  <c r="BD48" i="61" s="1"/>
  <c r="BE48" i="61" s="1"/>
  <c r="BF48" i="61" s="1"/>
  <c r="BG48" i="61" s="1"/>
  <c r="BH48" i="61" s="1"/>
  <c r="BI48" i="61" s="1"/>
  <c r="BJ48" i="61" s="1"/>
  <c r="BK48" i="61" s="1"/>
  <c r="BL48" i="61" s="1"/>
  <c r="BM48" i="61" s="1"/>
  <c r="BN48" i="61" s="1"/>
  <c r="BO48" i="61" s="1"/>
  <c r="BP48" i="61" s="1"/>
  <c r="BB65" i="61"/>
  <c r="BC65" i="61" s="1"/>
  <c r="BD65" i="61" s="1"/>
  <c r="BE65" i="61" s="1"/>
  <c r="BF65" i="61" s="1"/>
  <c r="BG65" i="61" s="1"/>
  <c r="BH65" i="61" s="1"/>
  <c r="BI65" i="61" s="1"/>
  <c r="BJ65" i="61" s="1"/>
  <c r="BK65" i="61" s="1"/>
  <c r="BL65" i="61" s="1"/>
  <c r="BM65" i="61" s="1"/>
  <c r="BN65" i="61" s="1"/>
  <c r="BO65" i="61" s="1"/>
  <c r="BP65" i="61" s="1"/>
  <c r="BB47" i="61"/>
  <c r="BC47" i="61" s="1"/>
  <c r="BD47" i="61" s="1"/>
  <c r="BE47" i="61" s="1"/>
  <c r="BF47" i="61" s="1"/>
  <c r="BG47" i="61" s="1"/>
  <c r="BH47" i="61" s="1"/>
  <c r="BI47" i="61" s="1"/>
  <c r="BJ47" i="61" s="1"/>
  <c r="BK47" i="61" s="1"/>
  <c r="BL47" i="61" s="1"/>
  <c r="BM47" i="61" s="1"/>
  <c r="BN47" i="61" s="1"/>
  <c r="BO47" i="61" s="1"/>
  <c r="BP47" i="61" s="1"/>
  <c r="BB92" i="60"/>
  <c r="BC92" i="60" s="1"/>
  <c r="BD92" i="60" s="1"/>
  <c r="BE92" i="60" s="1"/>
  <c r="BF92" i="60" s="1"/>
  <c r="BG92" i="60" s="1"/>
  <c r="BH92" i="60" s="1"/>
  <c r="BI92" i="60" s="1"/>
  <c r="BJ92" i="60" s="1"/>
  <c r="BK92" i="60" s="1"/>
  <c r="BL92" i="60" s="1"/>
  <c r="BM92" i="60" s="1"/>
  <c r="BN92" i="60" s="1"/>
  <c r="BO92" i="60" s="1"/>
  <c r="BP92" i="60" s="1"/>
  <c r="BB87" i="60"/>
  <c r="BC87" i="60" s="1"/>
  <c r="BD87" i="60" s="1"/>
  <c r="BE87" i="60" s="1"/>
  <c r="BF87" i="60" s="1"/>
  <c r="BG87" i="60" s="1"/>
  <c r="BH87" i="60" s="1"/>
  <c r="BI87" i="60" s="1"/>
  <c r="BJ87" i="60" s="1"/>
  <c r="BK87" i="60" s="1"/>
  <c r="BL87" i="60" s="1"/>
  <c r="BM87" i="60" s="1"/>
  <c r="BN87" i="60" s="1"/>
  <c r="BO87" i="60" s="1"/>
  <c r="BP87" i="60" s="1"/>
  <c r="BB88" i="60"/>
  <c r="BC88" i="60" s="1"/>
  <c r="BD88" i="60" s="1"/>
  <c r="BE88" i="60" s="1"/>
  <c r="BF88" i="60" s="1"/>
  <c r="BG88" i="60" s="1"/>
  <c r="BH88" i="60" s="1"/>
  <c r="BI88" i="60" s="1"/>
  <c r="BJ88" i="60" s="1"/>
  <c r="BK88" i="60" s="1"/>
  <c r="BL88" i="60" s="1"/>
  <c r="BM88" i="60" s="1"/>
  <c r="BN88" i="60" s="1"/>
  <c r="BO88" i="60" s="1"/>
  <c r="BP88" i="60" s="1"/>
  <c r="BB89" i="60"/>
  <c r="BC89" i="60" s="1"/>
  <c r="BD89" i="60" s="1"/>
  <c r="BE89" i="60" s="1"/>
  <c r="BF89" i="60" s="1"/>
  <c r="BG89" i="60" s="1"/>
  <c r="BH89" i="60" s="1"/>
  <c r="BI89" i="60" s="1"/>
  <c r="BJ89" i="60" s="1"/>
  <c r="BK89" i="60" s="1"/>
  <c r="BL89" i="60" s="1"/>
  <c r="BM89" i="60" s="1"/>
  <c r="BN89" i="60" s="1"/>
  <c r="BO89" i="60" s="1"/>
  <c r="BP89" i="60" s="1"/>
  <c r="BB91" i="60"/>
  <c r="BC91" i="60" s="1"/>
  <c r="BD91" i="60" s="1"/>
  <c r="BE91" i="60" s="1"/>
  <c r="BF91" i="60" s="1"/>
  <c r="BG91" i="60" s="1"/>
  <c r="BH91" i="60" s="1"/>
  <c r="BI91" i="60" s="1"/>
  <c r="BJ91" i="60" s="1"/>
  <c r="BK91" i="60" s="1"/>
  <c r="BL91" i="60" s="1"/>
  <c r="BM91" i="60" s="1"/>
  <c r="BN91" i="60" s="1"/>
  <c r="BO91" i="60" s="1"/>
  <c r="BP91" i="60" s="1"/>
  <c r="BB93" i="60"/>
  <c r="BC93" i="60" s="1"/>
  <c r="BD93" i="60" s="1"/>
  <c r="BE93" i="60" s="1"/>
  <c r="BF93" i="60" s="1"/>
  <c r="BG93" i="60" s="1"/>
  <c r="BH93" i="60" s="1"/>
  <c r="BI93" i="60" s="1"/>
  <c r="BJ93" i="60" s="1"/>
  <c r="BK93" i="60" s="1"/>
  <c r="BL93" i="60" s="1"/>
  <c r="BM93" i="60" s="1"/>
  <c r="BN93" i="60" s="1"/>
  <c r="BO93" i="60" s="1"/>
  <c r="BP93" i="60" s="1"/>
  <c r="BB98" i="60"/>
  <c r="BC98" i="60" s="1"/>
  <c r="BD98" i="60" s="1"/>
  <c r="BE98" i="60" s="1"/>
  <c r="BF98" i="60" s="1"/>
  <c r="BG98" i="60" s="1"/>
  <c r="BH98" i="60" s="1"/>
  <c r="BI98" i="60" s="1"/>
  <c r="BJ98" i="60" s="1"/>
  <c r="BK98" i="60" s="1"/>
  <c r="BL98" i="60" s="1"/>
  <c r="BM98" i="60" s="1"/>
  <c r="BN98" i="60" s="1"/>
  <c r="BO98" i="60" s="1"/>
  <c r="BP98" i="60" s="1"/>
  <c r="BB94" i="60"/>
  <c r="BC94" i="60" s="1"/>
  <c r="BD94" i="60" s="1"/>
  <c r="BE94" i="60" s="1"/>
  <c r="BF94" i="60" s="1"/>
  <c r="BG94" i="60" s="1"/>
  <c r="BH94" i="60" s="1"/>
  <c r="BI94" i="60" s="1"/>
  <c r="BJ94" i="60" s="1"/>
  <c r="BK94" i="60" s="1"/>
  <c r="BL94" i="60" s="1"/>
  <c r="BM94" i="60" s="1"/>
  <c r="BN94" i="60" s="1"/>
  <c r="BO94" i="60" s="1"/>
  <c r="BP94" i="60" s="1"/>
  <c r="H55" i="66"/>
  <c r="H54" i="66"/>
  <c r="H53" i="66"/>
  <c r="AM53" i="66"/>
  <c r="BB53" i="66" s="1"/>
  <c r="BC53" i="66" s="1"/>
  <c r="BD53" i="66" s="1"/>
  <c r="BE53" i="66" s="1"/>
  <c r="BF53" i="66" s="1"/>
  <c r="BG53" i="66" s="1"/>
  <c r="BH53" i="66" s="1"/>
  <c r="BI53" i="66" s="1"/>
  <c r="BJ53" i="66" s="1"/>
  <c r="BK53" i="66" s="1"/>
  <c r="BL53" i="66" s="1"/>
  <c r="BM53" i="66" s="1"/>
  <c r="BN53" i="66" s="1"/>
  <c r="BO53" i="66" s="1"/>
  <c r="BP53" i="66" s="1"/>
  <c r="H52" i="66"/>
  <c r="H51" i="66"/>
  <c r="AM51" i="66"/>
  <c r="BB51" i="66" s="1"/>
  <c r="BC51" i="66" s="1"/>
  <c r="BD51" i="66" s="1"/>
  <c r="BE51" i="66" s="1"/>
  <c r="BF51" i="66" s="1"/>
  <c r="BG51" i="66" s="1"/>
  <c r="BH51" i="66" s="1"/>
  <c r="BI51" i="66" s="1"/>
  <c r="BJ51" i="66" s="1"/>
  <c r="BK51" i="66" s="1"/>
  <c r="BL51" i="66" s="1"/>
  <c r="BM51" i="66" s="1"/>
  <c r="BN51" i="66" s="1"/>
  <c r="BO51" i="66" s="1"/>
  <c r="BP51" i="66" s="1"/>
  <c r="H55" i="63"/>
  <c r="AM55" i="63"/>
  <c r="BB55" i="63" s="1"/>
  <c r="BC55" i="63" s="1"/>
  <c r="BD55" i="63" s="1"/>
  <c r="BE55" i="63" s="1"/>
  <c r="BF55" i="63" s="1"/>
  <c r="BG55" i="63" s="1"/>
  <c r="BH55" i="63" s="1"/>
  <c r="BI55" i="63" s="1"/>
  <c r="BJ55" i="63" s="1"/>
  <c r="BK55" i="63" s="1"/>
  <c r="BL55" i="63" s="1"/>
  <c r="BM55" i="63" s="1"/>
  <c r="BN55" i="63" s="1"/>
  <c r="BO55" i="63" s="1"/>
  <c r="BP55" i="63" s="1"/>
  <c r="H94" i="62"/>
  <c r="AM94" i="62"/>
  <c r="BB94" i="62" s="1"/>
  <c r="BC94" i="62" s="1"/>
  <c r="BD94" i="62" s="1"/>
  <c r="BE94" i="62" s="1"/>
  <c r="BF94" i="62" s="1"/>
  <c r="BG94" i="62" s="1"/>
  <c r="BH94" i="62" s="1"/>
  <c r="BI94" i="62" s="1"/>
  <c r="BJ94" i="62" s="1"/>
  <c r="BK94" i="62" s="1"/>
  <c r="BL94" i="62" s="1"/>
  <c r="BM94" i="62" s="1"/>
  <c r="BN94" i="62" s="1"/>
  <c r="BO94" i="62" s="1"/>
  <c r="BP94" i="62" s="1"/>
  <c r="H98" i="60"/>
  <c r="H93" i="62"/>
  <c r="H97" i="60"/>
  <c r="AM97" i="60"/>
  <c r="BB97" i="60" s="1"/>
  <c r="BC97" i="60" s="1"/>
  <c r="BD97" i="60" s="1"/>
  <c r="BE97" i="60" s="1"/>
  <c r="BF97" i="60" s="1"/>
  <c r="BG97" i="60" s="1"/>
  <c r="BH97" i="60" s="1"/>
  <c r="BI97" i="60" s="1"/>
  <c r="BJ97" i="60" s="1"/>
  <c r="BK97" i="60" s="1"/>
  <c r="BL97" i="60" s="1"/>
  <c r="BM97" i="60" s="1"/>
  <c r="BN97" i="60" s="1"/>
  <c r="BO97" i="60" s="1"/>
  <c r="BP97" i="60" s="1"/>
  <c r="H96" i="60"/>
  <c r="AN96" i="60"/>
  <c r="BB96" i="60" s="1"/>
  <c r="BC96" i="60" s="1"/>
  <c r="BD96" i="60" s="1"/>
  <c r="BE96" i="60" s="1"/>
  <c r="BF96" i="60" s="1"/>
  <c r="BG96" i="60" s="1"/>
  <c r="BH96" i="60" s="1"/>
  <c r="BI96" i="60" s="1"/>
  <c r="BJ96" i="60" s="1"/>
  <c r="BK96" i="60" s="1"/>
  <c r="BL96" i="60" s="1"/>
  <c r="BM96" i="60" s="1"/>
  <c r="BN96" i="60" s="1"/>
  <c r="BO96" i="60" s="1"/>
  <c r="BP96" i="60" s="1"/>
  <c r="H95" i="60"/>
  <c r="AM95" i="60"/>
  <c r="BB95" i="60" s="1"/>
  <c r="BC95" i="60" s="1"/>
  <c r="BD95" i="60" s="1"/>
  <c r="BE95" i="60" s="1"/>
  <c r="BF95" i="60" s="1"/>
  <c r="BG95" i="60" s="1"/>
  <c r="BH95" i="60" s="1"/>
  <c r="BI95" i="60" s="1"/>
  <c r="BJ95" i="60" s="1"/>
  <c r="BK95" i="60" s="1"/>
  <c r="BL95" i="60" s="1"/>
  <c r="BM95" i="60" s="1"/>
  <c r="BN95" i="60" s="1"/>
  <c r="BO95" i="60" s="1"/>
  <c r="BP95" i="60" s="1"/>
  <c r="H94" i="60"/>
  <c r="H93" i="60"/>
  <c r="H92" i="60"/>
  <c r="H92" i="62"/>
  <c r="H91" i="60"/>
  <c r="H90" i="60"/>
  <c r="AN90" i="60"/>
  <c r="BB90" i="60" s="1"/>
  <c r="BC90" i="60" s="1"/>
  <c r="BD90" i="60" s="1"/>
  <c r="BE90" i="60" s="1"/>
  <c r="BF90" i="60" s="1"/>
  <c r="BG90" i="60" s="1"/>
  <c r="BH90" i="60" s="1"/>
  <c r="BI90" i="60" s="1"/>
  <c r="BJ90" i="60" s="1"/>
  <c r="BK90" i="60" s="1"/>
  <c r="BL90" i="60" s="1"/>
  <c r="BM90" i="60" s="1"/>
  <c r="BN90" i="60" s="1"/>
  <c r="BO90" i="60" s="1"/>
  <c r="BP90" i="60" s="1"/>
  <c r="H91" i="62"/>
  <c r="H89" i="60"/>
  <c r="H90" i="62"/>
  <c r="H89" i="62"/>
  <c r="AM89" i="62"/>
  <c r="BB89" i="62" s="1"/>
  <c r="BC89" i="62" s="1"/>
  <c r="BD89" i="62" s="1"/>
  <c r="BE89" i="62" s="1"/>
  <c r="BF89" i="62" s="1"/>
  <c r="BG89" i="62" s="1"/>
  <c r="BH89" i="62" s="1"/>
  <c r="BI89" i="62" s="1"/>
  <c r="BJ89" i="62" s="1"/>
  <c r="BK89" i="62" s="1"/>
  <c r="BL89" i="62" s="1"/>
  <c r="BM89" i="62" s="1"/>
  <c r="BN89" i="62" s="1"/>
  <c r="BO89" i="62" s="1"/>
  <c r="BP89" i="62" s="1"/>
  <c r="H88" i="60"/>
  <c r="H88" i="62"/>
  <c r="AM88" i="62"/>
  <c r="BB88" i="62" s="1"/>
  <c r="BC88" i="62" s="1"/>
  <c r="BD88" i="62" s="1"/>
  <c r="BE88" i="62" s="1"/>
  <c r="BF88" i="62" s="1"/>
  <c r="BG88" i="62" s="1"/>
  <c r="BH88" i="62" s="1"/>
  <c r="BI88" i="62" s="1"/>
  <c r="BJ88" i="62" s="1"/>
  <c r="BK88" i="62" s="1"/>
  <c r="BL88" i="62" s="1"/>
  <c r="BM88" i="62" s="1"/>
  <c r="BN88" i="62" s="1"/>
  <c r="BO88" i="62" s="1"/>
  <c r="BP88" i="62" s="1"/>
  <c r="H87" i="62"/>
  <c r="AM87" i="62"/>
  <c r="BB87" i="62" s="1"/>
  <c r="BC87" i="62" s="1"/>
  <c r="BD87" i="62" s="1"/>
  <c r="BE87" i="62" s="1"/>
  <c r="BF87" i="62" s="1"/>
  <c r="BG87" i="62" s="1"/>
  <c r="BH87" i="62" s="1"/>
  <c r="BI87" i="62" s="1"/>
  <c r="BJ87" i="62" s="1"/>
  <c r="BK87" i="62" s="1"/>
  <c r="BL87" i="62" s="1"/>
  <c r="BM87" i="62" s="1"/>
  <c r="BN87" i="62" s="1"/>
  <c r="BO87" i="62" s="1"/>
  <c r="BP87" i="62" s="1"/>
  <c r="H86" i="62"/>
  <c r="AM86" i="62"/>
  <c r="BB86" i="62" s="1"/>
  <c r="BC86" i="62" s="1"/>
  <c r="BD86" i="62" s="1"/>
  <c r="BE86" i="62" s="1"/>
  <c r="BF86" i="62" s="1"/>
  <c r="BG86" i="62" s="1"/>
  <c r="BH86" i="62" s="1"/>
  <c r="BI86" i="62" s="1"/>
  <c r="BJ86" i="62" s="1"/>
  <c r="BK86" i="62" s="1"/>
  <c r="BL86" i="62" s="1"/>
  <c r="BM86" i="62" s="1"/>
  <c r="BN86" i="62" s="1"/>
  <c r="BO86" i="62" s="1"/>
  <c r="BP86" i="62" s="1"/>
  <c r="H85" i="62"/>
  <c r="H84" i="62"/>
  <c r="AM84" i="62"/>
  <c r="BB84" i="62" s="1"/>
  <c r="BC84" i="62" s="1"/>
  <c r="BD84" i="62" s="1"/>
  <c r="BE84" i="62" s="1"/>
  <c r="BF84" i="62" s="1"/>
  <c r="BG84" i="62" s="1"/>
  <c r="BH84" i="62" s="1"/>
  <c r="BI84" i="62" s="1"/>
  <c r="BJ84" i="62" s="1"/>
  <c r="BK84" i="62" s="1"/>
  <c r="BL84" i="62" s="1"/>
  <c r="BM84" i="62" s="1"/>
  <c r="BN84" i="62" s="1"/>
  <c r="BO84" i="62" s="1"/>
  <c r="BP84" i="62" s="1"/>
  <c r="H87" i="60"/>
  <c r="H67" i="61"/>
  <c r="AO67" i="61"/>
  <c r="BB67" i="61" s="1"/>
  <c r="BC67" i="61" s="1"/>
  <c r="BD67" i="61" s="1"/>
  <c r="BE67" i="61" s="1"/>
  <c r="BF67" i="61" s="1"/>
  <c r="BG67" i="61" s="1"/>
  <c r="BH67" i="61" s="1"/>
  <c r="BI67" i="61" s="1"/>
  <c r="BJ67" i="61" s="1"/>
  <c r="BK67" i="61" s="1"/>
  <c r="BL67" i="61" s="1"/>
  <c r="BM67" i="61" s="1"/>
  <c r="BN67" i="61" s="1"/>
  <c r="BO67" i="61" s="1"/>
  <c r="BP67" i="61" s="1"/>
  <c r="H66" i="61"/>
  <c r="AO66" i="61"/>
  <c r="BB66" i="61" s="1"/>
  <c r="BC66" i="61" s="1"/>
  <c r="BD66" i="61" s="1"/>
  <c r="BE66" i="61" s="1"/>
  <c r="BF66" i="61" s="1"/>
  <c r="BG66" i="61" s="1"/>
  <c r="BH66" i="61" s="1"/>
  <c r="BI66" i="61" s="1"/>
  <c r="BJ66" i="61" s="1"/>
  <c r="BK66" i="61" s="1"/>
  <c r="BL66" i="61" s="1"/>
  <c r="BM66" i="61" s="1"/>
  <c r="BN66" i="61" s="1"/>
  <c r="BO66" i="61" s="1"/>
  <c r="BP66" i="61" s="1"/>
  <c r="H65" i="61"/>
  <c r="H64" i="61"/>
  <c r="AM64" i="61"/>
  <c r="BB64" i="61" s="1"/>
  <c r="BC64" i="61" s="1"/>
  <c r="BD64" i="61" s="1"/>
  <c r="BE64" i="61" s="1"/>
  <c r="BF64" i="61" s="1"/>
  <c r="BG64" i="61" s="1"/>
  <c r="BH64" i="61" s="1"/>
  <c r="BI64" i="61" s="1"/>
  <c r="BJ64" i="61" s="1"/>
  <c r="BK64" i="61" s="1"/>
  <c r="BL64" i="61" s="1"/>
  <c r="BM64" i="61" s="1"/>
  <c r="BN64" i="61" s="1"/>
  <c r="BO64" i="61" s="1"/>
  <c r="BP64" i="61" s="1"/>
  <c r="H63" i="61"/>
  <c r="AM63" i="61"/>
  <c r="BB63" i="61" s="1"/>
  <c r="BC63" i="61" s="1"/>
  <c r="BD63" i="61" s="1"/>
  <c r="BE63" i="61" s="1"/>
  <c r="BF63" i="61" s="1"/>
  <c r="BG63" i="61" s="1"/>
  <c r="BH63" i="61" s="1"/>
  <c r="BI63" i="61" s="1"/>
  <c r="BJ63" i="61" s="1"/>
  <c r="BK63" i="61" s="1"/>
  <c r="BL63" i="61" s="1"/>
  <c r="BM63" i="61" s="1"/>
  <c r="BN63" i="61" s="1"/>
  <c r="BO63" i="61" s="1"/>
  <c r="BP63" i="61" s="1"/>
  <c r="H49" i="61"/>
  <c r="AM49" i="61"/>
  <c r="BB49" i="61" s="1"/>
  <c r="BC49" i="61" s="1"/>
  <c r="BD49" i="61" s="1"/>
  <c r="BE49" i="61" s="1"/>
  <c r="BF49" i="61" s="1"/>
  <c r="BG49" i="61" s="1"/>
  <c r="BH49" i="61" s="1"/>
  <c r="BI49" i="61" s="1"/>
  <c r="BJ49" i="61" s="1"/>
  <c r="BK49" i="61" s="1"/>
  <c r="BL49" i="61" s="1"/>
  <c r="BM49" i="61" s="1"/>
  <c r="BN49" i="61" s="1"/>
  <c r="BO49" i="61" s="1"/>
  <c r="BP49" i="61" s="1"/>
  <c r="H48" i="61"/>
  <c r="H47" i="61"/>
  <c r="H46" i="61"/>
  <c r="AM46" i="61"/>
  <c r="BB46" i="61" s="1"/>
  <c r="BC46" i="61" s="1"/>
  <c r="BD46" i="61" s="1"/>
  <c r="BE46" i="61" s="1"/>
  <c r="BF46" i="61" s="1"/>
  <c r="BG46" i="61" s="1"/>
  <c r="BH46" i="61" s="1"/>
  <c r="BI46" i="61" s="1"/>
  <c r="BJ46" i="61" s="1"/>
  <c r="BK46" i="61" s="1"/>
  <c r="BL46" i="61" s="1"/>
  <c r="BM46" i="61" s="1"/>
  <c r="BN46" i="61" s="1"/>
  <c r="BO46" i="61" s="1"/>
  <c r="BP46" i="61" s="1"/>
  <c r="C72" i="58"/>
  <c r="J72" i="58"/>
  <c r="L72" i="58"/>
  <c r="AN72" i="58" s="1"/>
  <c r="N72" i="58"/>
  <c r="AO72" i="58" s="1"/>
  <c r="P72" i="58"/>
  <c r="AP72" i="58" s="1"/>
  <c r="R72" i="58"/>
  <c r="AQ72" i="58" s="1"/>
  <c r="T72" i="58"/>
  <c r="AR72" i="58" s="1"/>
  <c r="V72" i="58"/>
  <c r="AS72" i="58" s="1"/>
  <c r="X72" i="58"/>
  <c r="AT72" i="58" s="1"/>
  <c r="Z72" i="58"/>
  <c r="AU72" i="58" s="1"/>
  <c r="AB72" i="58"/>
  <c r="AV72" i="58" s="1"/>
  <c r="AD72" i="58"/>
  <c r="AW72" i="58" s="1"/>
  <c r="AF72" i="58"/>
  <c r="AX72" i="58" s="1"/>
  <c r="AH72" i="58"/>
  <c r="AY72" i="58" s="1"/>
  <c r="AJ72" i="58"/>
  <c r="AZ72" i="58" s="1"/>
  <c r="AL72" i="58"/>
  <c r="BA72" i="58" s="1"/>
  <c r="C71" i="58"/>
  <c r="J71" i="58"/>
  <c r="L71" i="58"/>
  <c r="AN71" i="58" s="1"/>
  <c r="N71" i="58"/>
  <c r="AO71" i="58" s="1"/>
  <c r="P71" i="58"/>
  <c r="AP71" i="58" s="1"/>
  <c r="R71" i="58"/>
  <c r="AQ71" i="58" s="1"/>
  <c r="T71" i="58"/>
  <c r="AR71" i="58" s="1"/>
  <c r="V71" i="58"/>
  <c r="AS71" i="58" s="1"/>
  <c r="X71" i="58"/>
  <c r="AT71" i="58" s="1"/>
  <c r="Z71" i="58"/>
  <c r="AU71" i="58" s="1"/>
  <c r="AB71" i="58"/>
  <c r="AV71" i="58" s="1"/>
  <c r="AD71" i="58"/>
  <c r="AW71" i="58" s="1"/>
  <c r="AF71" i="58"/>
  <c r="AX71" i="58" s="1"/>
  <c r="AH71" i="58"/>
  <c r="AY71" i="58" s="1"/>
  <c r="AJ71" i="58"/>
  <c r="AZ71" i="58" s="1"/>
  <c r="AL71" i="58"/>
  <c r="BA71" i="58" s="1"/>
  <c r="C70" i="58"/>
  <c r="J70" i="58"/>
  <c r="AM70" i="58" s="1"/>
  <c r="L70" i="58"/>
  <c r="AN70" i="58" s="1"/>
  <c r="N70" i="58"/>
  <c r="AO70" i="58" s="1"/>
  <c r="P70" i="58"/>
  <c r="AP70" i="58" s="1"/>
  <c r="R70" i="58"/>
  <c r="AQ70" i="58" s="1"/>
  <c r="T70" i="58"/>
  <c r="AR70" i="58" s="1"/>
  <c r="V70" i="58"/>
  <c r="AS70" i="58" s="1"/>
  <c r="X70" i="58"/>
  <c r="AT70" i="58" s="1"/>
  <c r="Z70" i="58"/>
  <c r="AU70" i="58" s="1"/>
  <c r="AB70" i="58"/>
  <c r="AV70" i="58" s="1"/>
  <c r="AD70" i="58"/>
  <c r="AW70" i="58" s="1"/>
  <c r="AF70" i="58"/>
  <c r="AX70" i="58" s="1"/>
  <c r="AH70" i="58"/>
  <c r="AY70" i="58" s="1"/>
  <c r="AJ70" i="58"/>
  <c r="AZ70" i="58" s="1"/>
  <c r="AL70" i="58"/>
  <c r="BA70" i="58" s="1"/>
  <c r="C69" i="58"/>
  <c r="J69" i="58"/>
  <c r="AM69" i="58" s="1"/>
  <c r="L69" i="58"/>
  <c r="AN69" i="58" s="1"/>
  <c r="N69" i="58"/>
  <c r="AO69" i="58" s="1"/>
  <c r="P69" i="58"/>
  <c r="AP69" i="58" s="1"/>
  <c r="R69" i="58"/>
  <c r="AQ69" i="58" s="1"/>
  <c r="T69" i="58"/>
  <c r="AR69" i="58" s="1"/>
  <c r="V69" i="58"/>
  <c r="AS69" i="58" s="1"/>
  <c r="X69" i="58"/>
  <c r="AT69" i="58" s="1"/>
  <c r="Z69" i="58"/>
  <c r="AU69" i="58" s="1"/>
  <c r="AB69" i="58"/>
  <c r="AV69" i="58" s="1"/>
  <c r="AD69" i="58"/>
  <c r="AW69" i="58" s="1"/>
  <c r="AF69" i="58"/>
  <c r="AX69" i="58" s="1"/>
  <c r="AH69" i="58"/>
  <c r="AY69" i="58" s="1"/>
  <c r="AJ69" i="58"/>
  <c r="AZ69" i="58" s="1"/>
  <c r="AL69" i="58"/>
  <c r="BA69" i="58" s="1"/>
  <c r="C68" i="58"/>
  <c r="J68" i="58"/>
  <c r="AM68" i="58" s="1"/>
  <c r="L68" i="58"/>
  <c r="AN68" i="58" s="1"/>
  <c r="N68" i="58"/>
  <c r="AO68" i="58" s="1"/>
  <c r="P68" i="58"/>
  <c r="AP68" i="58" s="1"/>
  <c r="R68" i="58"/>
  <c r="AQ68" i="58" s="1"/>
  <c r="T68" i="58"/>
  <c r="AR68" i="58" s="1"/>
  <c r="V68" i="58"/>
  <c r="AS68" i="58" s="1"/>
  <c r="X68" i="58"/>
  <c r="AT68" i="58" s="1"/>
  <c r="Z68" i="58"/>
  <c r="AU68" i="58" s="1"/>
  <c r="AB68" i="58"/>
  <c r="AV68" i="58" s="1"/>
  <c r="AD68" i="58"/>
  <c r="AW68" i="58" s="1"/>
  <c r="AF68" i="58"/>
  <c r="AX68" i="58" s="1"/>
  <c r="AH68" i="58"/>
  <c r="AY68" i="58" s="1"/>
  <c r="AJ68" i="58"/>
  <c r="AZ68" i="58" s="1"/>
  <c r="AL68" i="58"/>
  <c r="BA68" i="58" s="1"/>
  <c r="C67" i="58"/>
  <c r="J67" i="58"/>
  <c r="L67" i="58"/>
  <c r="AN67" i="58" s="1"/>
  <c r="N67" i="58"/>
  <c r="AO67" i="58" s="1"/>
  <c r="P67" i="58"/>
  <c r="AP67" i="58" s="1"/>
  <c r="R67" i="58"/>
  <c r="AQ67" i="58" s="1"/>
  <c r="T67" i="58"/>
  <c r="AR67" i="58" s="1"/>
  <c r="V67" i="58"/>
  <c r="AS67" i="58" s="1"/>
  <c r="X67" i="58"/>
  <c r="AT67" i="58" s="1"/>
  <c r="Z67" i="58"/>
  <c r="AU67" i="58" s="1"/>
  <c r="AB67" i="58"/>
  <c r="AV67" i="58" s="1"/>
  <c r="AD67" i="58"/>
  <c r="AW67" i="58" s="1"/>
  <c r="AF67" i="58"/>
  <c r="AX67" i="58" s="1"/>
  <c r="AH67" i="58"/>
  <c r="AY67" i="58" s="1"/>
  <c r="AJ67" i="58"/>
  <c r="AZ67" i="58" s="1"/>
  <c r="AL67" i="58"/>
  <c r="BA67" i="58" s="1"/>
  <c r="C66" i="58"/>
  <c r="J66" i="58"/>
  <c r="AM66" i="58" s="1"/>
  <c r="L66" i="58"/>
  <c r="AN66" i="58" s="1"/>
  <c r="N66" i="58"/>
  <c r="AO66" i="58" s="1"/>
  <c r="P66" i="58"/>
  <c r="AP66" i="58" s="1"/>
  <c r="R66" i="58"/>
  <c r="AQ66" i="58" s="1"/>
  <c r="T66" i="58"/>
  <c r="AR66" i="58" s="1"/>
  <c r="V66" i="58"/>
  <c r="AS66" i="58" s="1"/>
  <c r="X66" i="58"/>
  <c r="AT66" i="58" s="1"/>
  <c r="Z66" i="58"/>
  <c r="AU66" i="58" s="1"/>
  <c r="AB66" i="58"/>
  <c r="AV66" i="58" s="1"/>
  <c r="AD66" i="58"/>
  <c r="AW66" i="58" s="1"/>
  <c r="AF66" i="58"/>
  <c r="AX66" i="58" s="1"/>
  <c r="AH66" i="58"/>
  <c r="AY66" i="58" s="1"/>
  <c r="AJ66" i="58"/>
  <c r="AZ66" i="58" s="1"/>
  <c r="AL66" i="58"/>
  <c r="BA66" i="58" s="1"/>
  <c r="C65" i="58"/>
  <c r="L65" i="58"/>
  <c r="AN65" i="58" s="1"/>
  <c r="N65" i="58"/>
  <c r="AO65" i="58" s="1"/>
  <c r="P65" i="58"/>
  <c r="AP65" i="58" s="1"/>
  <c r="R65" i="58"/>
  <c r="AQ65" i="58" s="1"/>
  <c r="T65" i="58"/>
  <c r="AR65" i="58" s="1"/>
  <c r="V65" i="58"/>
  <c r="AS65" i="58" s="1"/>
  <c r="X65" i="58"/>
  <c r="AT65" i="58" s="1"/>
  <c r="Z65" i="58"/>
  <c r="AU65" i="58" s="1"/>
  <c r="AB65" i="58"/>
  <c r="AV65" i="58" s="1"/>
  <c r="AD65" i="58"/>
  <c r="AW65" i="58" s="1"/>
  <c r="AF65" i="58"/>
  <c r="AX65" i="58" s="1"/>
  <c r="AH65" i="58"/>
  <c r="AY65" i="58" s="1"/>
  <c r="AJ65" i="58"/>
  <c r="AZ65" i="58" s="1"/>
  <c r="AL65" i="58"/>
  <c r="BA65" i="58" s="1"/>
  <c r="C64" i="58"/>
  <c r="L64" i="58"/>
  <c r="AN64" i="58" s="1"/>
  <c r="N64" i="58"/>
  <c r="AO64" i="58" s="1"/>
  <c r="P64" i="58"/>
  <c r="AP64" i="58" s="1"/>
  <c r="R64" i="58"/>
  <c r="AQ64" i="58" s="1"/>
  <c r="T64" i="58"/>
  <c r="AR64" i="58" s="1"/>
  <c r="V64" i="58"/>
  <c r="AS64" i="58" s="1"/>
  <c r="X64" i="58"/>
  <c r="AT64" i="58" s="1"/>
  <c r="Z64" i="58"/>
  <c r="AU64" i="58" s="1"/>
  <c r="AB64" i="58"/>
  <c r="AV64" i="58" s="1"/>
  <c r="AD64" i="58"/>
  <c r="AW64" i="58" s="1"/>
  <c r="AF64" i="58"/>
  <c r="AX64" i="58" s="1"/>
  <c r="AH64" i="58"/>
  <c r="AY64" i="58" s="1"/>
  <c r="AJ64" i="58"/>
  <c r="AZ64" i="58" s="1"/>
  <c r="AL64" i="58"/>
  <c r="BA64" i="58" s="1"/>
  <c r="C65" i="57"/>
  <c r="J65" i="57"/>
  <c r="AM65" i="57" s="1"/>
  <c r="L65" i="57"/>
  <c r="AN65" i="57" s="1"/>
  <c r="N65" i="57"/>
  <c r="AO65" i="57" s="1"/>
  <c r="P65" i="57"/>
  <c r="AP65" i="57" s="1"/>
  <c r="R65" i="57"/>
  <c r="AQ65" i="57" s="1"/>
  <c r="T65" i="57"/>
  <c r="AR65" i="57" s="1"/>
  <c r="V65" i="57"/>
  <c r="AS65" i="57" s="1"/>
  <c r="X65" i="57"/>
  <c r="AT65" i="57" s="1"/>
  <c r="Z65" i="57"/>
  <c r="AU65" i="57" s="1"/>
  <c r="AB65" i="57"/>
  <c r="AV65" i="57" s="1"/>
  <c r="AD65" i="57"/>
  <c r="AW65" i="57" s="1"/>
  <c r="AF65" i="57"/>
  <c r="AX65" i="57" s="1"/>
  <c r="AH65" i="57"/>
  <c r="AY65" i="57" s="1"/>
  <c r="AJ65" i="57"/>
  <c r="AZ65" i="57" s="1"/>
  <c r="AL65" i="57"/>
  <c r="BA65" i="57" s="1"/>
  <c r="C64" i="57"/>
  <c r="J64" i="57"/>
  <c r="AM64" i="57" s="1"/>
  <c r="L64" i="57"/>
  <c r="AN64" i="57" s="1"/>
  <c r="N64" i="57"/>
  <c r="AO64" i="57" s="1"/>
  <c r="P64" i="57"/>
  <c r="AP64" i="57" s="1"/>
  <c r="R64" i="57"/>
  <c r="AQ64" i="57" s="1"/>
  <c r="T64" i="57"/>
  <c r="AR64" i="57" s="1"/>
  <c r="V64" i="57"/>
  <c r="AS64" i="57" s="1"/>
  <c r="X64" i="57"/>
  <c r="AT64" i="57" s="1"/>
  <c r="Z64" i="57"/>
  <c r="AU64" i="57" s="1"/>
  <c r="AB64" i="57"/>
  <c r="AV64" i="57" s="1"/>
  <c r="AD64" i="57"/>
  <c r="AW64" i="57" s="1"/>
  <c r="AF64" i="57"/>
  <c r="AX64" i="57" s="1"/>
  <c r="AH64" i="57"/>
  <c r="AY64" i="57" s="1"/>
  <c r="AJ64" i="57"/>
  <c r="AZ64" i="57" s="1"/>
  <c r="AL64" i="57"/>
  <c r="BA64" i="57" s="1"/>
  <c r="C63" i="57"/>
  <c r="J63" i="57"/>
  <c r="L63" i="57"/>
  <c r="AN63" i="57" s="1"/>
  <c r="N63" i="57"/>
  <c r="AO63" i="57" s="1"/>
  <c r="P63" i="57"/>
  <c r="AP63" i="57" s="1"/>
  <c r="R63" i="57"/>
  <c r="AQ63" i="57" s="1"/>
  <c r="T63" i="57"/>
  <c r="AR63" i="57" s="1"/>
  <c r="V63" i="57"/>
  <c r="AS63" i="57" s="1"/>
  <c r="X63" i="57"/>
  <c r="AT63" i="57" s="1"/>
  <c r="Z63" i="57"/>
  <c r="AU63" i="57" s="1"/>
  <c r="AB63" i="57"/>
  <c r="AV63" i="57" s="1"/>
  <c r="AD63" i="57"/>
  <c r="AW63" i="57" s="1"/>
  <c r="AF63" i="57"/>
  <c r="AX63" i="57" s="1"/>
  <c r="AH63" i="57"/>
  <c r="AY63" i="57" s="1"/>
  <c r="AJ63" i="57"/>
  <c r="AZ63" i="57" s="1"/>
  <c r="AL63" i="57"/>
  <c r="BA63" i="57" s="1"/>
  <c r="C62" i="57"/>
  <c r="J62" i="57"/>
  <c r="AM62" i="57" s="1"/>
  <c r="L62" i="57"/>
  <c r="AN62" i="57" s="1"/>
  <c r="N62" i="57"/>
  <c r="AO62" i="57" s="1"/>
  <c r="P62" i="57"/>
  <c r="AP62" i="57" s="1"/>
  <c r="R62" i="57"/>
  <c r="AQ62" i="57" s="1"/>
  <c r="T62" i="57"/>
  <c r="AR62" i="57" s="1"/>
  <c r="V62" i="57"/>
  <c r="AS62" i="57" s="1"/>
  <c r="X62" i="57"/>
  <c r="AT62" i="57" s="1"/>
  <c r="Z62" i="57"/>
  <c r="AU62" i="57" s="1"/>
  <c r="AB62" i="57"/>
  <c r="AV62" i="57" s="1"/>
  <c r="AD62" i="57"/>
  <c r="AW62" i="57" s="1"/>
  <c r="AF62" i="57"/>
  <c r="AX62" i="57" s="1"/>
  <c r="AH62" i="57"/>
  <c r="AY62" i="57" s="1"/>
  <c r="AJ62" i="57"/>
  <c r="AZ62" i="57" s="1"/>
  <c r="AL62" i="57"/>
  <c r="BA62" i="57" s="1"/>
  <c r="C61" i="57"/>
  <c r="J61" i="57"/>
  <c r="AM61" i="57" s="1"/>
  <c r="L61" i="57"/>
  <c r="AN61" i="57" s="1"/>
  <c r="N61" i="57"/>
  <c r="AO61" i="57" s="1"/>
  <c r="P61" i="57"/>
  <c r="AP61" i="57" s="1"/>
  <c r="R61" i="57"/>
  <c r="AQ61" i="57" s="1"/>
  <c r="T61" i="57"/>
  <c r="AR61" i="57" s="1"/>
  <c r="V61" i="57"/>
  <c r="AS61" i="57" s="1"/>
  <c r="X61" i="57"/>
  <c r="AT61" i="57" s="1"/>
  <c r="Z61" i="57"/>
  <c r="AU61" i="57" s="1"/>
  <c r="AB61" i="57"/>
  <c r="AV61" i="57" s="1"/>
  <c r="AD61" i="57"/>
  <c r="AW61" i="57" s="1"/>
  <c r="AF61" i="57"/>
  <c r="AX61" i="57" s="1"/>
  <c r="AH61" i="57"/>
  <c r="AY61" i="57" s="1"/>
  <c r="AJ61" i="57"/>
  <c r="AZ61" i="57" s="1"/>
  <c r="AL61" i="57"/>
  <c r="BA61" i="57" s="1"/>
  <c r="C60" i="57"/>
  <c r="J60" i="57"/>
  <c r="L60" i="57"/>
  <c r="AN60" i="57" s="1"/>
  <c r="N60" i="57"/>
  <c r="AO60" i="57" s="1"/>
  <c r="P60" i="57"/>
  <c r="AP60" i="57" s="1"/>
  <c r="R60" i="57"/>
  <c r="AQ60" i="57" s="1"/>
  <c r="T60" i="57"/>
  <c r="AR60" i="57" s="1"/>
  <c r="V60" i="57"/>
  <c r="AS60" i="57" s="1"/>
  <c r="X60" i="57"/>
  <c r="AT60" i="57" s="1"/>
  <c r="Z60" i="57"/>
  <c r="AU60" i="57" s="1"/>
  <c r="AB60" i="57"/>
  <c r="AV60" i="57" s="1"/>
  <c r="AD60" i="57"/>
  <c r="AW60" i="57" s="1"/>
  <c r="AF60" i="57"/>
  <c r="AX60" i="57" s="1"/>
  <c r="AH60" i="57"/>
  <c r="AY60" i="57" s="1"/>
  <c r="AJ60" i="57"/>
  <c r="AZ60" i="57" s="1"/>
  <c r="AL60" i="57"/>
  <c r="BA60" i="57" s="1"/>
  <c r="C59" i="57"/>
  <c r="J59" i="57"/>
  <c r="AM59" i="57" s="1"/>
  <c r="L59" i="57"/>
  <c r="AN59" i="57" s="1"/>
  <c r="N59" i="57"/>
  <c r="AO59" i="57" s="1"/>
  <c r="P59" i="57"/>
  <c r="AP59" i="57" s="1"/>
  <c r="R59" i="57"/>
  <c r="AQ59" i="57" s="1"/>
  <c r="T59" i="57"/>
  <c r="AR59" i="57" s="1"/>
  <c r="V59" i="57"/>
  <c r="AS59" i="57" s="1"/>
  <c r="X59" i="57"/>
  <c r="AT59" i="57" s="1"/>
  <c r="Z59" i="57"/>
  <c r="AU59" i="57" s="1"/>
  <c r="AB59" i="57"/>
  <c r="AV59" i="57" s="1"/>
  <c r="AD59" i="57"/>
  <c r="AW59" i="57" s="1"/>
  <c r="AF59" i="57"/>
  <c r="AX59" i="57" s="1"/>
  <c r="AH59" i="57"/>
  <c r="AY59" i="57" s="1"/>
  <c r="AJ59" i="57"/>
  <c r="AZ59" i="57" s="1"/>
  <c r="AL59" i="57"/>
  <c r="BA59" i="57" s="1"/>
  <c r="C58" i="57"/>
  <c r="J58" i="57"/>
  <c r="AM58" i="57" s="1"/>
  <c r="L58" i="57"/>
  <c r="AN58" i="57" s="1"/>
  <c r="N58" i="57"/>
  <c r="AO58" i="57" s="1"/>
  <c r="P58" i="57"/>
  <c r="AP58" i="57" s="1"/>
  <c r="R58" i="57"/>
  <c r="AQ58" i="57" s="1"/>
  <c r="T58" i="57"/>
  <c r="AR58" i="57" s="1"/>
  <c r="V58" i="57"/>
  <c r="AS58" i="57" s="1"/>
  <c r="X58" i="57"/>
  <c r="AT58" i="57" s="1"/>
  <c r="Z58" i="57"/>
  <c r="AU58" i="57" s="1"/>
  <c r="AB58" i="57"/>
  <c r="AV58" i="57" s="1"/>
  <c r="AD58" i="57"/>
  <c r="AW58" i="57" s="1"/>
  <c r="AF58" i="57"/>
  <c r="AX58" i="57" s="1"/>
  <c r="AH58" i="57"/>
  <c r="AY58" i="57" s="1"/>
  <c r="AJ58" i="57"/>
  <c r="AZ58" i="57" s="1"/>
  <c r="AL58" i="57"/>
  <c r="BA58" i="57" s="1"/>
  <c r="C57" i="57"/>
  <c r="J57" i="57"/>
  <c r="AM57" i="57" s="1"/>
  <c r="L57" i="57"/>
  <c r="N57" i="57"/>
  <c r="AO57" i="57" s="1"/>
  <c r="P57" i="57"/>
  <c r="AP57" i="57" s="1"/>
  <c r="R57" i="57"/>
  <c r="AQ57" i="57" s="1"/>
  <c r="T57" i="57"/>
  <c r="AR57" i="57" s="1"/>
  <c r="V57" i="57"/>
  <c r="AS57" i="57" s="1"/>
  <c r="X57" i="57"/>
  <c r="AT57" i="57" s="1"/>
  <c r="Z57" i="57"/>
  <c r="AU57" i="57" s="1"/>
  <c r="AB57" i="57"/>
  <c r="AV57" i="57" s="1"/>
  <c r="AD57" i="57"/>
  <c r="AW57" i="57" s="1"/>
  <c r="AF57" i="57"/>
  <c r="AX57" i="57" s="1"/>
  <c r="AH57" i="57"/>
  <c r="AY57" i="57" s="1"/>
  <c r="AJ57" i="57"/>
  <c r="AZ57" i="57" s="1"/>
  <c r="AL57" i="57"/>
  <c r="BA57" i="57" s="1"/>
  <c r="C56" i="57"/>
  <c r="J56" i="57"/>
  <c r="AM56" i="57" s="1"/>
  <c r="L56" i="57"/>
  <c r="AN56" i="57" s="1"/>
  <c r="N56" i="57"/>
  <c r="AO56" i="57" s="1"/>
  <c r="P56" i="57"/>
  <c r="AP56" i="57" s="1"/>
  <c r="R56" i="57"/>
  <c r="AQ56" i="57" s="1"/>
  <c r="T56" i="57"/>
  <c r="AR56" i="57" s="1"/>
  <c r="V56" i="57"/>
  <c r="AS56" i="57" s="1"/>
  <c r="X56" i="57"/>
  <c r="AT56" i="57" s="1"/>
  <c r="Z56" i="57"/>
  <c r="AU56" i="57" s="1"/>
  <c r="AB56" i="57"/>
  <c r="AV56" i="57" s="1"/>
  <c r="AD56" i="57"/>
  <c r="AW56" i="57" s="1"/>
  <c r="AF56" i="57"/>
  <c r="AX56" i="57" s="1"/>
  <c r="AH56" i="57"/>
  <c r="AY56" i="57" s="1"/>
  <c r="AJ56" i="57"/>
  <c r="AZ56" i="57" s="1"/>
  <c r="AL56" i="57"/>
  <c r="BA56" i="57" s="1"/>
  <c r="C55" i="57"/>
  <c r="J55" i="57"/>
  <c r="AM55" i="57" s="1"/>
  <c r="L55" i="57"/>
  <c r="AN55" i="57" s="1"/>
  <c r="N55" i="57"/>
  <c r="AO55" i="57" s="1"/>
  <c r="P55" i="57"/>
  <c r="AP55" i="57" s="1"/>
  <c r="R55" i="57"/>
  <c r="AQ55" i="57" s="1"/>
  <c r="T55" i="57"/>
  <c r="AR55" i="57" s="1"/>
  <c r="V55" i="57"/>
  <c r="AS55" i="57" s="1"/>
  <c r="X55" i="57"/>
  <c r="AT55" i="57" s="1"/>
  <c r="Z55" i="57"/>
  <c r="AU55" i="57" s="1"/>
  <c r="AB55" i="57"/>
  <c r="AV55" i="57" s="1"/>
  <c r="AD55" i="57"/>
  <c r="AW55" i="57" s="1"/>
  <c r="AF55" i="57"/>
  <c r="AX55" i="57" s="1"/>
  <c r="AH55" i="57"/>
  <c r="AY55" i="57" s="1"/>
  <c r="AJ55" i="57"/>
  <c r="AZ55" i="57" s="1"/>
  <c r="AL55" i="57"/>
  <c r="BA55" i="57" s="1"/>
  <c r="C54" i="57"/>
  <c r="L54" i="57"/>
  <c r="AN54" i="57" s="1"/>
  <c r="N54" i="57"/>
  <c r="AO54" i="57" s="1"/>
  <c r="P54" i="57"/>
  <c r="AP54" i="57" s="1"/>
  <c r="R54" i="57"/>
  <c r="AQ54" i="57" s="1"/>
  <c r="T54" i="57"/>
  <c r="AR54" i="57" s="1"/>
  <c r="V54" i="57"/>
  <c r="AS54" i="57" s="1"/>
  <c r="X54" i="57"/>
  <c r="AT54" i="57" s="1"/>
  <c r="Z54" i="57"/>
  <c r="AU54" i="57" s="1"/>
  <c r="AB54" i="57"/>
  <c r="AV54" i="57" s="1"/>
  <c r="AD54" i="57"/>
  <c r="AW54" i="57" s="1"/>
  <c r="AF54" i="57"/>
  <c r="AX54" i="57" s="1"/>
  <c r="AH54" i="57"/>
  <c r="AY54" i="57" s="1"/>
  <c r="AJ54" i="57"/>
  <c r="AZ54" i="57" s="1"/>
  <c r="AL54" i="57"/>
  <c r="BA54" i="57" s="1"/>
  <c r="C53" i="57"/>
  <c r="L53" i="57"/>
  <c r="AN53" i="57" s="1"/>
  <c r="N53" i="57"/>
  <c r="AO53" i="57" s="1"/>
  <c r="P53" i="57"/>
  <c r="AP53" i="57" s="1"/>
  <c r="R53" i="57"/>
  <c r="AQ53" i="57" s="1"/>
  <c r="T53" i="57"/>
  <c r="AR53" i="57" s="1"/>
  <c r="V53" i="57"/>
  <c r="AS53" i="57" s="1"/>
  <c r="X53" i="57"/>
  <c r="AT53" i="57" s="1"/>
  <c r="Z53" i="57"/>
  <c r="AU53" i="57" s="1"/>
  <c r="AB53" i="57"/>
  <c r="AV53" i="57" s="1"/>
  <c r="AD53" i="57"/>
  <c r="AW53" i="57" s="1"/>
  <c r="AF53" i="57"/>
  <c r="AX53" i="57" s="1"/>
  <c r="AH53" i="57"/>
  <c r="AY53" i="57" s="1"/>
  <c r="AJ53" i="57"/>
  <c r="AZ53" i="57" s="1"/>
  <c r="AL53" i="57"/>
  <c r="BA53" i="57" s="1"/>
  <c r="C52" i="57"/>
  <c r="L52" i="57"/>
  <c r="AN52" i="57" s="1"/>
  <c r="N52" i="57"/>
  <c r="AO52" i="57" s="1"/>
  <c r="P52" i="57"/>
  <c r="AP52" i="57" s="1"/>
  <c r="R52" i="57"/>
  <c r="AQ52" i="57" s="1"/>
  <c r="T52" i="57"/>
  <c r="AR52" i="57" s="1"/>
  <c r="V52" i="57"/>
  <c r="AS52" i="57" s="1"/>
  <c r="X52" i="57"/>
  <c r="AT52" i="57" s="1"/>
  <c r="Z52" i="57"/>
  <c r="AU52" i="57" s="1"/>
  <c r="AB52" i="57"/>
  <c r="AV52" i="57" s="1"/>
  <c r="AD52" i="57"/>
  <c r="AW52" i="57" s="1"/>
  <c r="AF52" i="57"/>
  <c r="AX52" i="57" s="1"/>
  <c r="AH52" i="57"/>
  <c r="AY52" i="57" s="1"/>
  <c r="AJ52" i="57"/>
  <c r="AZ52" i="57" s="1"/>
  <c r="AL52" i="57"/>
  <c r="BA52" i="57" s="1"/>
  <c r="C63" i="56"/>
  <c r="J63" i="56"/>
  <c r="AM63" i="56" s="1"/>
  <c r="L63" i="56"/>
  <c r="AN63" i="56" s="1"/>
  <c r="N63" i="56"/>
  <c r="AO63" i="56" s="1"/>
  <c r="P63" i="56"/>
  <c r="AP63" i="56" s="1"/>
  <c r="R63" i="56"/>
  <c r="AQ63" i="56" s="1"/>
  <c r="T63" i="56"/>
  <c r="AR63" i="56" s="1"/>
  <c r="V63" i="56"/>
  <c r="AS63" i="56" s="1"/>
  <c r="X63" i="56"/>
  <c r="AT63" i="56" s="1"/>
  <c r="Z63" i="56"/>
  <c r="AU63" i="56" s="1"/>
  <c r="AB63" i="56"/>
  <c r="AV63" i="56" s="1"/>
  <c r="AD63" i="56"/>
  <c r="AW63" i="56" s="1"/>
  <c r="AF63" i="56"/>
  <c r="AX63" i="56" s="1"/>
  <c r="AH63" i="56"/>
  <c r="AY63" i="56" s="1"/>
  <c r="AJ63" i="56"/>
  <c r="AZ63" i="56" s="1"/>
  <c r="AL63" i="56"/>
  <c r="BA63" i="56" s="1"/>
  <c r="C62" i="56"/>
  <c r="J62" i="56"/>
  <c r="AM62" i="56" s="1"/>
  <c r="L62" i="56"/>
  <c r="AN62" i="56" s="1"/>
  <c r="N62" i="56"/>
  <c r="AO62" i="56" s="1"/>
  <c r="P62" i="56"/>
  <c r="AP62" i="56" s="1"/>
  <c r="R62" i="56"/>
  <c r="AQ62" i="56" s="1"/>
  <c r="T62" i="56"/>
  <c r="AR62" i="56" s="1"/>
  <c r="V62" i="56"/>
  <c r="AS62" i="56" s="1"/>
  <c r="X62" i="56"/>
  <c r="AT62" i="56" s="1"/>
  <c r="Z62" i="56"/>
  <c r="AU62" i="56" s="1"/>
  <c r="AB62" i="56"/>
  <c r="AV62" i="56" s="1"/>
  <c r="AD62" i="56"/>
  <c r="AW62" i="56" s="1"/>
  <c r="AF62" i="56"/>
  <c r="AX62" i="56" s="1"/>
  <c r="AH62" i="56"/>
  <c r="AY62" i="56" s="1"/>
  <c r="AJ62" i="56"/>
  <c r="AZ62" i="56" s="1"/>
  <c r="AL62" i="56"/>
  <c r="BA62" i="56" s="1"/>
  <c r="C61" i="56"/>
  <c r="J61" i="56"/>
  <c r="L61" i="56"/>
  <c r="AN61" i="56" s="1"/>
  <c r="N61" i="56"/>
  <c r="AO61" i="56" s="1"/>
  <c r="P61" i="56"/>
  <c r="AP61" i="56" s="1"/>
  <c r="R61" i="56"/>
  <c r="AQ61" i="56" s="1"/>
  <c r="T61" i="56"/>
  <c r="AR61" i="56" s="1"/>
  <c r="V61" i="56"/>
  <c r="AS61" i="56" s="1"/>
  <c r="X61" i="56"/>
  <c r="AT61" i="56" s="1"/>
  <c r="Z61" i="56"/>
  <c r="AU61" i="56" s="1"/>
  <c r="AB61" i="56"/>
  <c r="AV61" i="56" s="1"/>
  <c r="AD61" i="56"/>
  <c r="AW61" i="56" s="1"/>
  <c r="AF61" i="56"/>
  <c r="AX61" i="56" s="1"/>
  <c r="AH61" i="56"/>
  <c r="AY61" i="56" s="1"/>
  <c r="AJ61" i="56"/>
  <c r="AZ61" i="56" s="1"/>
  <c r="AL61" i="56"/>
  <c r="BA61" i="56" s="1"/>
  <c r="C60" i="56"/>
  <c r="J60" i="56"/>
  <c r="AM60" i="56" s="1"/>
  <c r="L60" i="56"/>
  <c r="AN60" i="56" s="1"/>
  <c r="N60" i="56"/>
  <c r="AO60" i="56" s="1"/>
  <c r="P60" i="56"/>
  <c r="AP60" i="56" s="1"/>
  <c r="R60" i="56"/>
  <c r="AQ60" i="56" s="1"/>
  <c r="T60" i="56"/>
  <c r="AR60" i="56" s="1"/>
  <c r="V60" i="56"/>
  <c r="AS60" i="56" s="1"/>
  <c r="X60" i="56"/>
  <c r="AT60" i="56" s="1"/>
  <c r="Z60" i="56"/>
  <c r="AU60" i="56" s="1"/>
  <c r="AB60" i="56"/>
  <c r="AV60" i="56" s="1"/>
  <c r="AD60" i="56"/>
  <c r="AW60" i="56" s="1"/>
  <c r="AF60" i="56"/>
  <c r="AX60" i="56" s="1"/>
  <c r="AH60" i="56"/>
  <c r="AY60" i="56" s="1"/>
  <c r="AJ60" i="56"/>
  <c r="AZ60" i="56" s="1"/>
  <c r="AL60" i="56"/>
  <c r="BA60" i="56" s="1"/>
  <c r="C59" i="56"/>
  <c r="J59" i="56"/>
  <c r="AM59" i="56" s="1"/>
  <c r="L59" i="56"/>
  <c r="AN59" i="56" s="1"/>
  <c r="N59" i="56"/>
  <c r="AO59" i="56" s="1"/>
  <c r="P59" i="56"/>
  <c r="AP59" i="56" s="1"/>
  <c r="R59" i="56"/>
  <c r="AQ59" i="56" s="1"/>
  <c r="T59" i="56"/>
  <c r="AR59" i="56" s="1"/>
  <c r="V59" i="56"/>
  <c r="AS59" i="56" s="1"/>
  <c r="X59" i="56"/>
  <c r="AT59" i="56" s="1"/>
  <c r="Z59" i="56"/>
  <c r="AU59" i="56" s="1"/>
  <c r="AB59" i="56"/>
  <c r="AV59" i="56" s="1"/>
  <c r="AD59" i="56"/>
  <c r="AW59" i="56" s="1"/>
  <c r="AF59" i="56"/>
  <c r="AX59" i="56" s="1"/>
  <c r="AH59" i="56"/>
  <c r="AY59" i="56" s="1"/>
  <c r="AJ59" i="56"/>
  <c r="AZ59" i="56" s="1"/>
  <c r="AL59" i="56"/>
  <c r="BA59" i="56" s="1"/>
  <c r="C58" i="56"/>
  <c r="J58" i="56"/>
  <c r="AM58" i="56" s="1"/>
  <c r="L58" i="56"/>
  <c r="AN58" i="56" s="1"/>
  <c r="N58" i="56"/>
  <c r="AO58" i="56" s="1"/>
  <c r="P58" i="56"/>
  <c r="AP58" i="56" s="1"/>
  <c r="R58" i="56"/>
  <c r="AQ58" i="56" s="1"/>
  <c r="T58" i="56"/>
  <c r="AR58" i="56" s="1"/>
  <c r="V58" i="56"/>
  <c r="AS58" i="56" s="1"/>
  <c r="X58" i="56"/>
  <c r="AT58" i="56" s="1"/>
  <c r="Z58" i="56"/>
  <c r="AU58" i="56" s="1"/>
  <c r="AB58" i="56"/>
  <c r="AV58" i="56" s="1"/>
  <c r="AD58" i="56"/>
  <c r="AW58" i="56" s="1"/>
  <c r="AF58" i="56"/>
  <c r="AX58" i="56" s="1"/>
  <c r="AH58" i="56"/>
  <c r="AY58" i="56" s="1"/>
  <c r="AJ58" i="56"/>
  <c r="AZ58" i="56" s="1"/>
  <c r="AL58" i="56"/>
  <c r="BA58" i="56" s="1"/>
  <c r="C57" i="56"/>
  <c r="J57" i="56"/>
  <c r="L57" i="56"/>
  <c r="AN57" i="56" s="1"/>
  <c r="N57" i="56"/>
  <c r="AO57" i="56" s="1"/>
  <c r="P57" i="56"/>
  <c r="AP57" i="56" s="1"/>
  <c r="R57" i="56"/>
  <c r="AQ57" i="56" s="1"/>
  <c r="T57" i="56"/>
  <c r="AR57" i="56" s="1"/>
  <c r="V57" i="56"/>
  <c r="AS57" i="56" s="1"/>
  <c r="X57" i="56"/>
  <c r="AT57" i="56" s="1"/>
  <c r="Z57" i="56"/>
  <c r="AU57" i="56" s="1"/>
  <c r="AB57" i="56"/>
  <c r="AV57" i="56" s="1"/>
  <c r="AD57" i="56"/>
  <c r="AW57" i="56" s="1"/>
  <c r="AF57" i="56"/>
  <c r="AX57" i="56" s="1"/>
  <c r="AH57" i="56"/>
  <c r="AY57" i="56" s="1"/>
  <c r="AJ57" i="56"/>
  <c r="AZ57" i="56" s="1"/>
  <c r="AL57" i="56"/>
  <c r="BA57" i="56" s="1"/>
  <c r="C56" i="56"/>
  <c r="J56" i="56"/>
  <c r="AM56" i="56" s="1"/>
  <c r="L56" i="56"/>
  <c r="AN56" i="56" s="1"/>
  <c r="N56" i="56"/>
  <c r="AO56" i="56" s="1"/>
  <c r="P56" i="56"/>
  <c r="AP56" i="56" s="1"/>
  <c r="R56" i="56"/>
  <c r="AQ56" i="56" s="1"/>
  <c r="T56" i="56"/>
  <c r="AR56" i="56" s="1"/>
  <c r="V56" i="56"/>
  <c r="AS56" i="56" s="1"/>
  <c r="X56" i="56"/>
  <c r="AT56" i="56" s="1"/>
  <c r="Z56" i="56"/>
  <c r="AU56" i="56" s="1"/>
  <c r="AB56" i="56"/>
  <c r="AV56" i="56" s="1"/>
  <c r="AD56" i="56"/>
  <c r="AW56" i="56" s="1"/>
  <c r="AF56" i="56"/>
  <c r="AX56" i="56" s="1"/>
  <c r="AH56" i="56"/>
  <c r="AY56" i="56" s="1"/>
  <c r="AJ56" i="56"/>
  <c r="AZ56" i="56" s="1"/>
  <c r="AL56" i="56"/>
  <c r="BA56" i="56" s="1"/>
  <c r="C55" i="56"/>
  <c r="J55" i="56"/>
  <c r="L55" i="56"/>
  <c r="AN55" i="56" s="1"/>
  <c r="N55" i="56"/>
  <c r="AO55" i="56" s="1"/>
  <c r="P55" i="56"/>
  <c r="AP55" i="56" s="1"/>
  <c r="R55" i="56"/>
  <c r="AQ55" i="56" s="1"/>
  <c r="T55" i="56"/>
  <c r="AR55" i="56" s="1"/>
  <c r="V55" i="56"/>
  <c r="AS55" i="56" s="1"/>
  <c r="X55" i="56"/>
  <c r="AT55" i="56" s="1"/>
  <c r="Z55" i="56"/>
  <c r="AU55" i="56" s="1"/>
  <c r="AB55" i="56"/>
  <c r="AV55" i="56" s="1"/>
  <c r="AD55" i="56"/>
  <c r="AW55" i="56" s="1"/>
  <c r="AF55" i="56"/>
  <c r="AX55" i="56" s="1"/>
  <c r="AH55" i="56"/>
  <c r="AY55" i="56" s="1"/>
  <c r="AJ55" i="56"/>
  <c r="AZ55" i="56" s="1"/>
  <c r="AL55" i="56"/>
  <c r="BA55" i="56" s="1"/>
  <c r="C54" i="56"/>
  <c r="J54" i="56"/>
  <c r="AM54" i="56" s="1"/>
  <c r="L54" i="56"/>
  <c r="AN54" i="56" s="1"/>
  <c r="N54" i="56"/>
  <c r="AO54" i="56" s="1"/>
  <c r="P54" i="56"/>
  <c r="AP54" i="56" s="1"/>
  <c r="R54" i="56"/>
  <c r="AQ54" i="56" s="1"/>
  <c r="T54" i="56"/>
  <c r="AR54" i="56" s="1"/>
  <c r="V54" i="56"/>
  <c r="AS54" i="56" s="1"/>
  <c r="X54" i="56"/>
  <c r="AT54" i="56" s="1"/>
  <c r="Z54" i="56"/>
  <c r="AU54" i="56" s="1"/>
  <c r="AB54" i="56"/>
  <c r="AV54" i="56" s="1"/>
  <c r="AD54" i="56"/>
  <c r="AW54" i="56" s="1"/>
  <c r="AF54" i="56"/>
  <c r="AX54" i="56" s="1"/>
  <c r="AH54" i="56"/>
  <c r="AY54" i="56" s="1"/>
  <c r="AJ54" i="56"/>
  <c r="AZ54" i="56" s="1"/>
  <c r="AL54" i="56"/>
  <c r="BA54" i="56" s="1"/>
  <c r="C53" i="56"/>
  <c r="J53" i="56"/>
  <c r="AM53" i="56" s="1"/>
  <c r="L53" i="56"/>
  <c r="AN53" i="56" s="1"/>
  <c r="N53" i="56"/>
  <c r="AO53" i="56" s="1"/>
  <c r="P53" i="56"/>
  <c r="AP53" i="56" s="1"/>
  <c r="R53" i="56"/>
  <c r="AQ53" i="56" s="1"/>
  <c r="T53" i="56"/>
  <c r="AR53" i="56" s="1"/>
  <c r="V53" i="56"/>
  <c r="AS53" i="56" s="1"/>
  <c r="X53" i="56"/>
  <c r="AT53" i="56" s="1"/>
  <c r="Z53" i="56"/>
  <c r="AU53" i="56" s="1"/>
  <c r="AB53" i="56"/>
  <c r="AV53" i="56" s="1"/>
  <c r="AD53" i="56"/>
  <c r="AW53" i="56" s="1"/>
  <c r="AF53" i="56"/>
  <c r="AX53" i="56" s="1"/>
  <c r="AH53" i="56"/>
  <c r="AY53" i="56" s="1"/>
  <c r="AJ53" i="56"/>
  <c r="AZ53" i="56" s="1"/>
  <c r="AL53" i="56"/>
  <c r="BA53" i="56" s="1"/>
  <c r="C52" i="56"/>
  <c r="J52" i="56"/>
  <c r="AM52" i="56" s="1"/>
  <c r="L52" i="56"/>
  <c r="AN52" i="56" s="1"/>
  <c r="N52" i="56"/>
  <c r="AO52" i="56" s="1"/>
  <c r="P52" i="56"/>
  <c r="AP52" i="56" s="1"/>
  <c r="R52" i="56"/>
  <c r="AQ52" i="56" s="1"/>
  <c r="T52" i="56"/>
  <c r="AR52" i="56" s="1"/>
  <c r="V52" i="56"/>
  <c r="AS52" i="56" s="1"/>
  <c r="X52" i="56"/>
  <c r="AT52" i="56" s="1"/>
  <c r="Z52" i="56"/>
  <c r="AU52" i="56" s="1"/>
  <c r="AB52" i="56"/>
  <c r="AV52" i="56" s="1"/>
  <c r="AD52" i="56"/>
  <c r="AW52" i="56" s="1"/>
  <c r="AF52" i="56"/>
  <c r="AX52" i="56" s="1"/>
  <c r="AH52" i="56"/>
  <c r="AY52" i="56" s="1"/>
  <c r="AJ52" i="56"/>
  <c r="AZ52" i="56" s="1"/>
  <c r="AL52" i="56"/>
  <c r="BA52" i="56" s="1"/>
  <c r="C57" i="55"/>
  <c r="J57" i="55"/>
  <c r="AM57" i="55" s="1"/>
  <c r="L57" i="55"/>
  <c r="N57" i="55"/>
  <c r="AO57" i="55" s="1"/>
  <c r="P57" i="55"/>
  <c r="AP57" i="55" s="1"/>
  <c r="R57" i="55"/>
  <c r="AQ57" i="55" s="1"/>
  <c r="T57" i="55"/>
  <c r="AR57" i="55" s="1"/>
  <c r="V57" i="55"/>
  <c r="AS57" i="55" s="1"/>
  <c r="X57" i="55"/>
  <c r="AT57" i="55" s="1"/>
  <c r="Z57" i="55"/>
  <c r="AU57" i="55" s="1"/>
  <c r="AB57" i="55"/>
  <c r="AV57" i="55" s="1"/>
  <c r="AD57" i="55"/>
  <c r="AW57" i="55" s="1"/>
  <c r="AF57" i="55"/>
  <c r="AX57" i="55" s="1"/>
  <c r="AH57" i="55"/>
  <c r="AY57" i="55" s="1"/>
  <c r="AJ57" i="55"/>
  <c r="AZ57" i="55" s="1"/>
  <c r="AL57" i="55"/>
  <c r="BA57" i="55" s="1"/>
  <c r="C56" i="55"/>
  <c r="J56" i="55"/>
  <c r="AM56" i="55" s="1"/>
  <c r="L56" i="55"/>
  <c r="AN56" i="55" s="1"/>
  <c r="N56" i="55"/>
  <c r="AO56" i="55" s="1"/>
  <c r="P56" i="55"/>
  <c r="AP56" i="55" s="1"/>
  <c r="R56" i="55"/>
  <c r="AQ56" i="55" s="1"/>
  <c r="T56" i="55"/>
  <c r="AR56" i="55" s="1"/>
  <c r="V56" i="55"/>
  <c r="AS56" i="55" s="1"/>
  <c r="X56" i="55"/>
  <c r="AT56" i="55" s="1"/>
  <c r="Z56" i="55"/>
  <c r="AU56" i="55" s="1"/>
  <c r="AB56" i="55"/>
  <c r="AV56" i="55" s="1"/>
  <c r="AD56" i="55"/>
  <c r="AW56" i="55" s="1"/>
  <c r="AF56" i="55"/>
  <c r="AX56" i="55" s="1"/>
  <c r="AH56" i="55"/>
  <c r="AY56" i="55" s="1"/>
  <c r="AJ56" i="55"/>
  <c r="AZ56" i="55" s="1"/>
  <c r="AL56" i="55"/>
  <c r="BA56" i="55" s="1"/>
  <c r="C55" i="55"/>
  <c r="C54" i="55"/>
  <c r="J54" i="55"/>
  <c r="L54" i="55"/>
  <c r="AN54" i="55" s="1"/>
  <c r="N54" i="55"/>
  <c r="AO54" i="55" s="1"/>
  <c r="P54" i="55"/>
  <c r="AP54" i="55" s="1"/>
  <c r="R54" i="55"/>
  <c r="AQ54" i="55" s="1"/>
  <c r="T54" i="55"/>
  <c r="AR54" i="55" s="1"/>
  <c r="V54" i="55"/>
  <c r="AS54" i="55" s="1"/>
  <c r="X54" i="55"/>
  <c r="AT54" i="55" s="1"/>
  <c r="Z54" i="55"/>
  <c r="AU54" i="55" s="1"/>
  <c r="AB54" i="55"/>
  <c r="AV54" i="55" s="1"/>
  <c r="AD54" i="55"/>
  <c r="AW54" i="55" s="1"/>
  <c r="AF54" i="55"/>
  <c r="AX54" i="55" s="1"/>
  <c r="AH54" i="55"/>
  <c r="AY54" i="55" s="1"/>
  <c r="AJ54" i="55"/>
  <c r="AZ54" i="55" s="1"/>
  <c r="AL54" i="55"/>
  <c r="BA54" i="55" s="1"/>
  <c r="C53" i="55"/>
  <c r="J53" i="55"/>
  <c r="L53" i="55"/>
  <c r="AN53" i="55" s="1"/>
  <c r="N53" i="55"/>
  <c r="AO53" i="55" s="1"/>
  <c r="P53" i="55"/>
  <c r="AP53" i="55" s="1"/>
  <c r="R53" i="55"/>
  <c r="AQ53" i="55" s="1"/>
  <c r="T53" i="55"/>
  <c r="AR53" i="55" s="1"/>
  <c r="V53" i="55"/>
  <c r="AS53" i="55" s="1"/>
  <c r="X53" i="55"/>
  <c r="AT53" i="55" s="1"/>
  <c r="Z53" i="55"/>
  <c r="AU53" i="55" s="1"/>
  <c r="AB53" i="55"/>
  <c r="AV53" i="55" s="1"/>
  <c r="AD53" i="55"/>
  <c r="AW53" i="55" s="1"/>
  <c r="AF53" i="55"/>
  <c r="AX53" i="55" s="1"/>
  <c r="AH53" i="55"/>
  <c r="AY53" i="55" s="1"/>
  <c r="AJ53" i="55"/>
  <c r="AZ53" i="55" s="1"/>
  <c r="AL53" i="55"/>
  <c r="BA53" i="55" s="1"/>
  <c r="C52" i="55"/>
  <c r="J52" i="55"/>
  <c r="AM52" i="55" s="1"/>
  <c r="L52" i="55"/>
  <c r="AN52" i="55" s="1"/>
  <c r="N52" i="55"/>
  <c r="AO52" i="55" s="1"/>
  <c r="P52" i="55"/>
  <c r="AP52" i="55" s="1"/>
  <c r="R52" i="55"/>
  <c r="AQ52" i="55" s="1"/>
  <c r="T52" i="55"/>
  <c r="AR52" i="55" s="1"/>
  <c r="V52" i="55"/>
  <c r="AS52" i="55" s="1"/>
  <c r="X52" i="55"/>
  <c r="AT52" i="55" s="1"/>
  <c r="Z52" i="55"/>
  <c r="AU52" i="55" s="1"/>
  <c r="AB52" i="55"/>
  <c r="AV52" i="55" s="1"/>
  <c r="AD52" i="55"/>
  <c r="AW52" i="55" s="1"/>
  <c r="AF52" i="55"/>
  <c r="AX52" i="55" s="1"/>
  <c r="AH52" i="55"/>
  <c r="AY52" i="55" s="1"/>
  <c r="AJ52" i="55"/>
  <c r="AZ52" i="55" s="1"/>
  <c r="AL52" i="55"/>
  <c r="BA52" i="55" s="1"/>
  <c r="C51" i="55"/>
  <c r="J51" i="55"/>
  <c r="AM51" i="55" s="1"/>
  <c r="L51" i="55"/>
  <c r="AN51" i="55" s="1"/>
  <c r="N51" i="55"/>
  <c r="P51" i="55"/>
  <c r="AP51" i="55" s="1"/>
  <c r="R51" i="55"/>
  <c r="AQ51" i="55" s="1"/>
  <c r="T51" i="55"/>
  <c r="AR51" i="55" s="1"/>
  <c r="V51" i="55"/>
  <c r="AS51" i="55" s="1"/>
  <c r="X51" i="55"/>
  <c r="AT51" i="55" s="1"/>
  <c r="Z51" i="55"/>
  <c r="AU51" i="55" s="1"/>
  <c r="AB51" i="55"/>
  <c r="AV51" i="55" s="1"/>
  <c r="AD51" i="55"/>
  <c r="AW51" i="55" s="1"/>
  <c r="AF51" i="55"/>
  <c r="AX51" i="55" s="1"/>
  <c r="AH51" i="55"/>
  <c r="AY51" i="55" s="1"/>
  <c r="AJ51" i="55"/>
  <c r="AZ51" i="55" s="1"/>
  <c r="AL51" i="55"/>
  <c r="BA51" i="55" s="1"/>
  <c r="C37" i="54"/>
  <c r="J37" i="54"/>
  <c r="AM37" i="54" s="1"/>
  <c r="L37" i="54"/>
  <c r="AN37" i="54" s="1"/>
  <c r="N37" i="54"/>
  <c r="AO37" i="54" s="1"/>
  <c r="P37" i="54"/>
  <c r="AP37" i="54" s="1"/>
  <c r="R37" i="54"/>
  <c r="AQ37" i="54" s="1"/>
  <c r="T37" i="54"/>
  <c r="AR37" i="54" s="1"/>
  <c r="V37" i="54"/>
  <c r="AS37" i="54" s="1"/>
  <c r="X37" i="54"/>
  <c r="AT37" i="54" s="1"/>
  <c r="Z37" i="54"/>
  <c r="AU37" i="54" s="1"/>
  <c r="AB37" i="54"/>
  <c r="AV37" i="54" s="1"/>
  <c r="AD37" i="54"/>
  <c r="AW37" i="54" s="1"/>
  <c r="AF37" i="54"/>
  <c r="AX37" i="54" s="1"/>
  <c r="AH37" i="54"/>
  <c r="AY37" i="54" s="1"/>
  <c r="AJ37" i="54"/>
  <c r="AZ37" i="54" s="1"/>
  <c r="AL37" i="54"/>
  <c r="BA37" i="54" s="1"/>
  <c r="C36" i="54"/>
  <c r="J36" i="54"/>
  <c r="AM36" i="54" s="1"/>
  <c r="L36" i="54"/>
  <c r="AN36" i="54" s="1"/>
  <c r="N36" i="54"/>
  <c r="AO36" i="54" s="1"/>
  <c r="P36" i="54"/>
  <c r="AP36" i="54" s="1"/>
  <c r="R36" i="54"/>
  <c r="AQ36" i="54" s="1"/>
  <c r="T36" i="54"/>
  <c r="AR36" i="54" s="1"/>
  <c r="V36" i="54"/>
  <c r="AS36" i="54" s="1"/>
  <c r="X36" i="54"/>
  <c r="AT36" i="54" s="1"/>
  <c r="Z36" i="54"/>
  <c r="AU36" i="54" s="1"/>
  <c r="AB36" i="54"/>
  <c r="AV36" i="54" s="1"/>
  <c r="AD36" i="54"/>
  <c r="AW36" i="54" s="1"/>
  <c r="AF36" i="54"/>
  <c r="AX36" i="54" s="1"/>
  <c r="AH36" i="54"/>
  <c r="AY36" i="54" s="1"/>
  <c r="AJ36" i="54"/>
  <c r="AZ36" i="54" s="1"/>
  <c r="AL36" i="54"/>
  <c r="BA36" i="54" s="1"/>
  <c r="C35" i="54"/>
  <c r="J35" i="54"/>
  <c r="AM35" i="54" s="1"/>
  <c r="L35" i="54"/>
  <c r="AN35" i="54" s="1"/>
  <c r="N35" i="54"/>
  <c r="AO35" i="54" s="1"/>
  <c r="P35" i="54"/>
  <c r="AP35" i="54" s="1"/>
  <c r="R35" i="54"/>
  <c r="AQ35" i="54" s="1"/>
  <c r="T35" i="54"/>
  <c r="AR35" i="54" s="1"/>
  <c r="V35" i="54"/>
  <c r="AS35" i="54" s="1"/>
  <c r="X35" i="54"/>
  <c r="AT35" i="54" s="1"/>
  <c r="Z35" i="54"/>
  <c r="AU35" i="54" s="1"/>
  <c r="AB35" i="54"/>
  <c r="AV35" i="54" s="1"/>
  <c r="AD35" i="54"/>
  <c r="AW35" i="54" s="1"/>
  <c r="AF35" i="54"/>
  <c r="AX35" i="54" s="1"/>
  <c r="AH35" i="54"/>
  <c r="AY35" i="54" s="1"/>
  <c r="AJ35" i="54"/>
  <c r="AZ35" i="54" s="1"/>
  <c r="AL35" i="54"/>
  <c r="BA35" i="54" s="1"/>
  <c r="C34" i="54"/>
  <c r="J34" i="54"/>
  <c r="AM34" i="54" s="1"/>
  <c r="L34" i="54"/>
  <c r="AN34" i="54" s="1"/>
  <c r="N34" i="54"/>
  <c r="AO34" i="54" s="1"/>
  <c r="P34" i="54"/>
  <c r="AP34" i="54" s="1"/>
  <c r="R34" i="54"/>
  <c r="AQ34" i="54" s="1"/>
  <c r="T34" i="54"/>
  <c r="AR34" i="54" s="1"/>
  <c r="V34" i="54"/>
  <c r="AS34" i="54" s="1"/>
  <c r="X34" i="54"/>
  <c r="AT34" i="54" s="1"/>
  <c r="Z34" i="54"/>
  <c r="AU34" i="54" s="1"/>
  <c r="AB34" i="54"/>
  <c r="AV34" i="54" s="1"/>
  <c r="AD34" i="54"/>
  <c r="AW34" i="54" s="1"/>
  <c r="AF34" i="54"/>
  <c r="AX34" i="54" s="1"/>
  <c r="AH34" i="54"/>
  <c r="AY34" i="54" s="1"/>
  <c r="AJ34" i="54"/>
  <c r="AZ34" i="54" s="1"/>
  <c r="AL34" i="54"/>
  <c r="BA34" i="54" s="1"/>
  <c r="C31" i="67"/>
  <c r="J31" i="67"/>
  <c r="AM31" i="67" s="1"/>
  <c r="L31" i="67"/>
  <c r="AN31" i="67" s="1"/>
  <c r="N31" i="67"/>
  <c r="AO31" i="67" s="1"/>
  <c r="P31" i="67"/>
  <c r="AP31" i="67" s="1"/>
  <c r="R31" i="67"/>
  <c r="AQ31" i="67" s="1"/>
  <c r="T31" i="67"/>
  <c r="AR31" i="67" s="1"/>
  <c r="V31" i="67"/>
  <c r="AS31" i="67" s="1"/>
  <c r="X31" i="67"/>
  <c r="AT31" i="67" s="1"/>
  <c r="Z31" i="67"/>
  <c r="AU31" i="67" s="1"/>
  <c r="AB31" i="67"/>
  <c r="AV31" i="67" s="1"/>
  <c r="AD31" i="67"/>
  <c r="AW31" i="67" s="1"/>
  <c r="AF31" i="67"/>
  <c r="AX31" i="67" s="1"/>
  <c r="AH31" i="67"/>
  <c r="AY31" i="67" s="1"/>
  <c r="AJ31" i="67"/>
  <c r="AZ31" i="67" s="1"/>
  <c r="AL31" i="67"/>
  <c r="BA31" i="67" s="1"/>
  <c r="C30" i="67"/>
  <c r="J30" i="67"/>
  <c r="AM30" i="67" s="1"/>
  <c r="L30" i="67"/>
  <c r="N30" i="67"/>
  <c r="AO30" i="67" s="1"/>
  <c r="P30" i="67"/>
  <c r="AP30" i="67" s="1"/>
  <c r="R30" i="67"/>
  <c r="AQ30" i="67" s="1"/>
  <c r="T30" i="67"/>
  <c r="AR30" i="67" s="1"/>
  <c r="V30" i="67"/>
  <c r="AS30" i="67" s="1"/>
  <c r="X30" i="67"/>
  <c r="AT30" i="67" s="1"/>
  <c r="Z30" i="67"/>
  <c r="AU30" i="67" s="1"/>
  <c r="AB30" i="67"/>
  <c r="AV30" i="67" s="1"/>
  <c r="AD30" i="67"/>
  <c r="AW30" i="67" s="1"/>
  <c r="AF30" i="67"/>
  <c r="AX30" i="67" s="1"/>
  <c r="AH30" i="67"/>
  <c r="AY30" i="67" s="1"/>
  <c r="AJ30" i="67"/>
  <c r="AZ30" i="67" s="1"/>
  <c r="AL30" i="67"/>
  <c r="BA30" i="67" s="1"/>
  <c r="C29" i="67"/>
  <c r="J29" i="67"/>
  <c r="AM29" i="67" s="1"/>
  <c r="L29" i="67"/>
  <c r="AN29" i="67" s="1"/>
  <c r="N29" i="67"/>
  <c r="P29" i="67"/>
  <c r="AP29" i="67" s="1"/>
  <c r="R29" i="67"/>
  <c r="AQ29" i="67" s="1"/>
  <c r="T29" i="67"/>
  <c r="AR29" i="67" s="1"/>
  <c r="V29" i="67"/>
  <c r="AS29" i="67" s="1"/>
  <c r="X29" i="67"/>
  <c r="AT29" i="67" s="1"/>
  <c r="Z29" i="67"/>
  <c r="AU29" i="67" s="1"/>
  <c r="AB29" i="67"/>
  <c r="AV29" i="67" s="1"/>
  <c r="AD29" i="67"/>
  <c r="AW29" i="67" s="1"/>
  <c r="AF29" i="67"/>
  <c r="AX29" i="67" s="1"/>
  <c r="AH29" i="67"/>
  <c r="AY29" i="67" s="1"/>
  <c r="AJ29" i="67"/>
  <c r="AZ29" i="67" s="1"/>
  <c r="AL29" i="67"/>
  <c r="BA29" i="67" s="1"/>
  <c r="C28" i="67"/>
  <c r="J28" i="67"/>
  <c r="L28" i="67"/>
  <c r="AN28" i="67" s="1"/>
  <c r="N28" i="67"/>
  <c r="AO28" i="67" s="1"/>
  <c r="P28" i="67"/>
  <c r="AP28" i="67" s="1"/>
  <c r="R28" i="67"/>
  <c r="AQ28" i="67" s="1"/>
  <c r="T28" i="67"/>
  <c r="AR28" i="67" s="1"/>
  <c r="V28" i="67"/>
  <c r="AS28" i="67" s="1"/>
  <c r="X28" i="67"/>
  <c r="AT28" i="67" s="1"/>
  <c r="Z28" i="67"/>
  <c r="AU28" i="67" s="1"/>
  <c r="AB28" i="67"/>
  <c r="AV28" i="67" s="1"/>
  <c r="AD28" i="67"/>
  <c r="AW28" i="67" s="1"/>
  <c r="AF28" i="67"/>
  <c r="AX28" i="67" s="1"/>
  <c r="AH28" i="67"/>
  <c r="AY28" i="67" s="1"/>
  <c r="AJ28" i="67"/>
  <c r="AZ28" i="67" s="1"/>
  <c r="AL28" i="67"/>
  <c r="BA28" i="67" s="1"/>
  <c r="C27" i="67"/>
  <c r="J27" i="67"/>
  <c r="AM27" i="67" s="1"/>
  <c r="L27" i="67"/>
  <c r="AN27" i="67" s="1"/>
  <c r="N27" i="67"/>
  <c r="AO27" i="67" s="1"/>
  <c r="P27" i="67"/>
  <c r="AP27" i="67" s="1"/>
  <c r="R27" i="67"/>
  <c r="AQ27" i="67" s="1"/>
  <c r="T27" i="67"/>
  <c r="AR27" i="67" s="1"/>
  <c r="V27" i="67"/>
  <c r="AS27" i="67" s="1"/>
  <c r="X27" i="67"/>
  <c r="AT27" i="67" s="1"/>
  <c r="Z27" i="67"/>
  <c r="AU27" i="67" s="1"/>
  <c r="AB27" i="67"/>
  <c r="AV27" i="67" s="1"/>
  <c r="AD27" i="67"/>
  <c r="AW27" i="67" s="1"/>
  <c r="AF27" i="67"/>
  <c r="AX27" i="67" s="1"/>
  <c r="AH27" i="67"/>
  <c r="AY27" i="67" s="1"/>
  <c r="AJ27" i="67"/>
  <c r="AZ27" i="67" s="1"/>
  <c r="AL27" i="67"/>
  <c r="BA27" i="67" s="1"/>
  <c r="C26" i="67"/>
  <c r="J26" i="67"/>
  <c r="AM26" i="67" s="1"/>
  <c r="L26" i="67"/>
  <c r="AN26" i="67" s="1"/>
  <c r="N26" i="67"/>
  <c r="AO26" i="67" s="1"/>
  <c r="P26" i="67"/>
  <c r="AP26" i="67" s="1"/>
  <c r="R26" i="67"/>
  <c r="AQ26" i="67" s="1"/>
  <c r="T26" i="67"/>
  <c r="AR26" i="67" s="1"/>
  <c r="V26" i="67"/>
  <c r="AS26" i="67" s="1"/>
  <c r="X26" i="67"/>
  <c r="AT26" i="67" s="1"/>
  <c r="Z26" i="67"/>
  <c r="AU26" i="67" s="1"/>
  <c r="AB26" i="67"/>
  <c r="AV26" i="67" s="1"/>
  <c r="AD26" i="67"/>
  <c r="AW26" i="67" s="1"/>
  <c r="AF26" i="67"/>
  <c r="AX26" i="67" s="1"/>
  <c r="AH26" i="67"/>
  <c r="AY26" i="67" s="1"/>
  <c r="AJ26" i="67"/>
  <c r="AZ26" i="67" s="1"/>
  <c r="AL26" i="67"/>
  <c r="BA26" i="67" s="1"/>
  <c r="C83" i="62"/>
  <c r="J83" i="62"/>
  <c r="AM83" i="62" s="1"/>
  <c r="L83" i="62"/>
  <c r="AN83" i="62" s="1"/>
  <c r="N83" i="62"/>
  <c r="AO83" i="62" s="1"/>
  <c r="P83" i="62"/>
  <c r="AP83" i="62" s="1"/>
  <c r="R83" i="62"/>
  <c r="AQ83" i="62" s="1"/>
  <c r="T83" i="62"/>
  <c r="AR83" i="62" s="1"/>
  <c r="V83" i="62"/>
  <c r="AS83" i="62" s="1"/>
  <c r="X83" i="62"/>
  <c r="AT83" i="62" s="1"/>
  <c r="Z83" i="62"/>
  <c r="AU83" i="62" s="1"/>
  <c r="AB83" i="62"/>
  <c r="AV83" i="62" s="1"/>
  <c r="AD83" i="62"/>
  <c r="AW83" i="62" s="1"/>
  <c r="AF83" i="62"/>
  <c r="AX83" i="62" s="1"/>
  <c r="AH83" i="62"/>
  <c r="AY83" i="62" s="1"/>
  <c r="AJ83" i="62"/>
  <c r="AZ83" i="62" s="1"/>
  <c r="AL83" i="62"/>
  <c r="BA83" i="62" s="1"/>
  <c r="C82" i="62"/>
  <c r="J82" i="62"/>
  <c r="L82" i="62"/>
  <c r="AN82" i="62" s="1"/>
  <c r="N82" i="62"/>
  <c r="AO82" i="62" s="1"/>
  <c r="P82" i="62"/>
  <c r="AP82" i="62" s="1"/>
  <c r="R82" i="62"/>
  <c r="AQ82" i="62" s="1"/>
  <c r="T82" i="62"/>
  <c r="AR82" i="62" s="1"/>
  <c r="V82" i="62"/>
  <c r="AS82" i="62" s="1"/>
  <c r="X82" i="62"/>
  <c r="AT82" i="62" s="1"/>
  <c r="Z82" i="62"/>
  <c r="AU82" i="62" s="1"/>
  <c r="AB82" i="62"/>
  <c r="AV82" i="62" s="1"/>
  <c r="AD82" i="62"/>
  <c r="AW82" i="62" s="1"/>
  <c r="AF82" i="62"/>
  <c r="AX82" i="62" s="1"/>
  <c r="AH82" i="62"/>
  <c r="AY82" i="62" s="1"/>
  <c r="AJ82" i="62"/>
  <c r="AZ82" i="62" s="1"/>
  <c r="AL82" i="62"/>
  <c r="BA82" i="62" s="1"/>
  <c r="C81" i="62"/>
  <c r="C56" i="62"/>
  <c r="C64" i="62"/>
  <c r="C42" i="61"/>
  <c r="L42" i="61"/>
  <c r="AN42" i="61" s="1"/>
  <c r="N42" i="61"/>
  <c r="AO42" i="61" s="1"/>
  <c r="P42" i="61"/>
  <c r="AP42" i="61" s="1"/>
  <c r="T42" i="61"/>
  <c r="AR42" i="61" s="1"/>
  <c r="V42" i="61"/>
  <c r="AS42" i="61" s="1"/>
  <c r="X42" i="61"/>
  <c r="AT42" i="61" s="1"/>
  <c r="Z42" i="61"/>
  <c r="AU42" i="61" s="1"/>
  <c r="AB42" i="61"/>
  <c r="AV42" i="61" s="1"/>
  <c r="AD42" i="61"/>
  <c r="AW42" i="61" s="1"/>
  <c r="AF42" i="61"/>
  <c r="AX42" i="61" s="1"/>
  <c r="AH42" i="61"/>
  <c r="AY42" i="61" s="1"/>
  <c r="AJ42" i="61"/>
  <c r="AZ42" i="61" s="1"/>
  <c r="AL42" i="61"/>
  <c r="BA42" i="61" s="1"/>
  <c r="C41" i="61"/>
  <c r="L41" i="61"/>
  <c r="AN41" i="61" s="1"/>
  <c r="N41" i="61"/>
  <c r="AO41" i="61" s="1"/>
  <c r="P41" i="61"/>
  <c r="AP41" i="61" s="1"/>
  <c r="R41" i="61"/>
  <c r="AQ41" i="61" s="1"/>
  <c r="T41" i="61"/>
  <c r="AR41" i="61" s="1"/>
  <c r="V41" i="61"/>
  <c r="AS41" i="61" s="1"/>
  <c r="X41" i="61"/>
  <c r="AT41" i="61" s="1"/>
  <c r="Z41" i="61"/>
  <c r="AU41" i="61" s="1"/>
  <c r="AB41" i="61"/>
  <c r="AV41" i="61" s="1"/>
  <c r="AD41" i="61"/>
  <c r="AW41" i="61" s="1"/>
  <c r="AF41" i="61"/>
  <c r="AX41" i="61" s="1"/>
  <c r="AH41" i="61"/>
  <c r="AY41" i="61" s="1"/>
  <c r="AJ41" i="61"/>
  <c r="AZ41" i="61" s="1"/>
  <c r="AL41" i="61"/>
  <c r="BA41" i="61" s="1"/>
  <c r="C40" i="61"/>
  <c r="C39" i="61"/>
  <c r="L39" i="61"/>
  <c r="AN39" i="61" s="1"/>
  <c r="N39" i="61"/>
  <c r="AO39" i="61" s="1"/>
  <c r="P39" i="61"/>
  <c r="AP39" i="61" s="1"/>
  <c r="R39" i="61"/>
  <c r="AQ39" i="61" s="1"/>
  <c r="T39" i="61"/>
  <c r="AR39" i="61" s="1"/>
  <c r="V39" i="61"/>
  <c r="AS39" i="61" s="1"/>
  <c r="X39" i="61"/>
  <c r="AT39" i="61" s="1"/>
  <c r="Z39" i="61"/>
  <c r="AU39" i="61" s="1"/>
  <c r="AB39" i="61"/>
  <c r="AV39" i="61" s="1"/>
  <c r="AD39" i="61"/>
  <c r="AW39" i="61" s="1"/>
  <c r="AF39" i="61"/>
  <c r="AX39" i="61" s="1"/>
  <c r="AH39" i="61"/>
  <c r="AY39" i="61" s="1"/>
  <c r="AJ39" i="61"/>
  <c r="AZ39" i="61" s="1"/>
  <c r="AL39" i="61"/>
  <c r="BA39" i="61" s="1"/>
  <c r="C38" i="61"/>
  <c r="L38" i="61"/>
  <c r="AN38" i="61" s="1"/>
  <c r="N38" i="61"/>
  <c r="P38" i="61"/>
  <c r="AP38" i="61" s="1"/>
  <c r="R38" i="61"/>
  <c r="AQ38" i="61" s="1"/>
  <c r="T38" i="61"/>
  <c r="AR38" i="61" s="1"/>
  <c r="V38" i="61"/>
  <c r="AS38" i="61" s="1"/>
  <c r="X38" i="61"/>
  <c r="AT38" i="61" s="1"/>
  <c r="Z38" i="61"/>
  <c r="AU38" i="61" s="1"/>
  <c r="AB38" i="61"/>
  <c r="AV38" i="61" s="1"/>
  <c r="AD38" i="61"/>
  <c r="AW38" i="61" s="1"/>
  <c r="AF38" i="61"/>
  <c r="AX38" i="61" s="1"/>
  <c r="AH38" i="61"/>
  <c r="AY38" i="61" s="1"/>
  <c r="AJ38" i="61"/>
  <c r="AZ38" i="61" s="1"/>
  <c r="AL38" i="61"/>
  <c r="BA38" i="61" s="1"/>
  <c r="C37" i="61"/>
  <c r="L37" i="61"/>
  <c r="AN37" i="61" s="1"/>
  <c r="N37" i="61"/>
  <c r="AO37" i="61" s="1"/>
  <c r="P37" i="61"/>
  <c r="AP37" i="61" s="1"/>
  <c r="R37" i="61"/>
  <c r="AQ37" i="61" s="1"/>
  <c r="T37" i="61"/>
  <c r="AR37" i="61" s="1"/>
  <c r="V37" i="61"/>
  <c r="AS37" i="61" s="1"/>
  <c r="X37" i="61"/>
  <c r="AT37" i="61" s="1"/>
  <c r="Z37" i="61"/>
  <c r="AU37" i="61" s="1"/>
  <c r="AB37" i="61"/>
  <c r="AV37" i="61" s="1"/>
  <c r="AD37" i="61"/>
  <c r="AW37" i="61" s="1"/>
  <c r="AF37" i="61"/>
  <c r="AX37" i="61" s="1"/>
  <c r="AH37" i="61"/>
  <c r="AY37" i="61" s="1"/>
  <c r="AJ37" i="61"/>
  <c r="AZ37" i="61" s="1"/>
  <c r="AL37" i="61"/>
  <c r="BA37" i="61" s="1"/>
  <c r="C86" i="60"/>
  <c r="J86" i="60"/>
  <c r="AM86" i="60" s="1"/>
  <c r="L86" i="60"/>
  <c r="AN86" i="60" s="1"/>
  <c r="N86" i="60"/>
  <c r="AO86" i="60" s="1"/>
  <c r="P86" i="60"/>
  <c r="AP86" i="60" s="1"/>
  <c r="R86" i="60"/>
  <c r="AQ86" i="60" s="1"/>
  <c r="T86" i="60"/>
  <c r="AR86" i="60" s="1"/>
  <c r="V86" i="60"/>
  <c r="AS86" i="60" s="1"/>
  <c r="X86" i="60"/>
  <c r="AT86" i="60" s="1"/>
  <c r="Z86" i="60"/>
  <c r="AU86" i="60" s="1"/>
  <c r="AB86" i="60"/>
  <c r="AV86" i="60" s="1"/>
  <c r="AD86" i="60"/>
  <c r="AW86" i="60" s="1"/>
  <c r="AF86" i="60"/>
  <c r="AX86" i="60" s="1"/>
  <c r="AH86" i="60"/>
  <c r="AY86" i="60" s="1"/>
  <c r="AJ86" i="60"/>
  <c r="AZ86" i="60" s="1"/>
  <c r="AL86" i="60"/>
  <c r="BA86" i="60" s="1"/>
  <c r="C85" i="60"/>
  <c r="J85" i="60"/>
  <c r="AM85" i="60" s="1"/>
  <c r="L85" i="60"/>
  <c r="AN85" i="60" s="1"/>
  <c r="N85" i="60"/>
  <c r="P85" i="60"/>
  <c r="AP85" i="60" s="1"/>
  <c r="R85" i="60"/>
  <c r="AQ85" i="60" s="1"/>
  <c r="T85" i="60"/>
  <c r="AR85" i="60" s="1"/>
  <c r="V85" i="60"/>
  <c r="AS85" i="60" s="1"/>
  <c r="X85" i="60"/>
  <c r="AT85" i="60" s="1"/>
  <c r="Z85" i="60"/>
  <c r="AU85" i="60" s="1"/>
  <c r="AB85" i="60"/>
  <c r="AV85" i="60" s="1"/>
  <c r="AD85" i="60"/>
  <c r="AW85" i="60" s="1"/>
  <c r="AF85" i="60"/>
  <c r="AX85" i="60" s="1"/>
  <c r="AH85" i="60"/>
  <c r="AY85" i="60" s="1"/>
  <c r="AJ85" i="60"/>
  <c r="AZ85" i="60" s="1"/>
  <c r="AL85" i="60"/>
  <c r="BA85" i="60" s="1"/>
  <c r="C84" i="60"/>
  <c r="C83" i="60"/>
  <c r="C82" i="60"/>
  <c r="C52" i="59"/>
  <c r="C63" i="58"/>
  <c r="L63" i="58"/>
  <c r="AN63" i="58" s="1"/>
  <c r="N63" i="58"/>
  <c r="AO63" i="58" s="1"/>
  <c r="P63" i="58"/>
  <c r="AP63" i="58" s="1"/>
  <c r="R63" i="58"/>
  <c r="AQ63" i="58" s="1"/>
  <c r="T63" i="58"/>
  <c r="AR63" i="58" s="1"/>
  <c r="V63" i="58"/>
  <c r="AS63" i="58" s="1"/>
  <c r="X63" i="58"/>
  <c r="AT63" i="58" s="1"/>
  <c r="Z63" i="58"/>
  <c r="AU63" i="58" s="1"/>
  <c r="AB63" i="58"/>
  <c r="AV63" i="58" s="1"/>
  <c r="AD63" i="58"/>
  <c r="AW63" i="58" s="1"/>
  <c r="AF63" i="58"/>
  <c r="AX63" i="58" s="1"/>
  <c r="AH63" i="58"/>
  <c r="AY63" i="58" s="1"/>
  <c r="AJ63" i="58"/>
  <c r="AZ63" i="58" s="1"/>
  <c r="AL63" i="58"/>
  <c r="BA63" i="58" s="1"/>
  <c r="C62" i="58"/>
  <c r="L62" i="58"/>
  <c r="AN62" i="58" s="1"/>
  <c r="N62" i="58"/>
  <c r="AO62" i="58" s="1"/>
  <c r="P62" i="58"/>
  <c r="AP62" i="58" s="1"/>
  <c r="R62" i="58"/>
  <c r="AQ62" i="58" s="1"/>
  <c r="T62" i="58"/>
  <c r="AR62" i="58" s="1"/>
  <c r="V62" i="58"/>
  <c r="AS62" i="58" s="1"/>
  <c r="X62" i="58"/>
  <c r="AT62" i="58" s="1"/>
  <c r="Z62" i="58"/>
  <c r="AU62" i="58" s="1"/>
  <c r="AB62" i="58"/>
  <c r="AV62" i="58" s="1"/>
  <c r="AD62" i="58"/>
  <c r="AW62" i="58" s="1"/>
  <c r="AF62" i="58"/>
  <c r="AX62" i="58" s="1"/>
  <c r="AH62" i="58"/>
  <c r="AY62" i="58" s="1"/>
  <c r="AJ62" i="58"/>
  <c r="AZ62" i="58" s="1"/>
  <c r="AL62" i="58"/>
  <c r="BA62" i="58" s="1"/>
  <c r="C61" i="58"/>
  <c r="L61" i="58"/>
  <c r="AN61" i="58" s="1"/>
  <c r="N61" i="58"/>
  <c r="AO61" i="58" s="1"/>
  <c r="P61" i="58"/>
  <c r="AP61" i="58" s="1"/>
  <c r="R61" i="58"/>
  <c r="AQ61" i="58" s="1"/>
  <c r="T61" i="58"/>
  <c r="AR61" i="58" s="1"/>
  <c r="V61" i="58"/>
  <c r="AS61" i="58" s="1"/>
  <c r="X61" i="58"/>
  <c r="AT61" i="58" s="1"/>
  <c r="Z61" i="58"/>
  <c r="AU61" i="58" s="1"/>
  <c r="AB61" i="58"/>
  <c r="AV61" i="58" s="1"/>
  <c r="AD61" i="58"/>
  <c r="AW61" i="58" s="1"/>
  <c r="AF61" i="58"/>
  <c r="AX61" i="58" s="1"/>
  <c r="AH61" i="58"/>
  <c r="AY61" i="58" s="1"/>
  <c r="AJ61" i="58"/>
  <c r="AZ61" i="58" s="1"/>
  <c r="AL61" i="58"/>
  <c r="BA61" i="58" s="1"/>
  <c r="C51" i="57"/>
  <c r="L51" i="57"/>
  <c r="AN51" i="57" s="1"/>
  <c r="N51" i="57"/>
  <c r="AO51" i="57" s="1"/>
  <c r="P51" i="57"/>
  <c r="AP51" i="57" s="1"/>
  <c r="R51" i="57"/>
  <c r="AQ51" i="57" s="1"/>
  <c r="T51" i="57"/>
  <c r="AR51" i="57" s="1"/>
  <c r="V51" i="57"/>
  <c r="AS51" i="57" s="1"/>
  <c r="X51" i="57"/>
  <c r="AT51" i="57" s="1"/>
  <c r="Z51" i="57"/>
  <c r="AU51" i="57" s="1"/>
  <c r="AB51" i="57"/>
  <c r="AV51" i="57" s="1"/>
  <c r="AD51" i="57"/>
  <c r="AW51" i="57" s="1"/>
  <c r="AF51" i="57"/>
  <c r="AX51" i="57" s="1"/>
  <c r="AH51" i="57"/>
  <c r="AY51" i="57" s="1"/>
  <c r="AJ51" i="57"/>
  <c r="AZ51" i="57" s="1"/>
  <c r="AL51" i="57"/>
  <c r="BA51" i="57" s="1"/>
  <c r="C50" i="57"/>
  <c r="L50" i="57"/>
  <c r="AN50" i="57" s="1"/>
  <c r="N50" i="57"/>
  <c r="AO50" i="57" s="1"/>
  <c r="P50" i="57"/>
  <c r="AP50" i="57" s="1"/>
  <c r="R50" i="57"/>
  <c r="AQ50" i="57" s="1"/>
  <c r="T50" i="57"/>
  <c r="AR50" i="57" s="1"/>
  <c r="V50" i="57"/>
  <c r="AS50" i="57" s="1"/>
  <c r="X50" i="57"/>
  <c r="AT50" i="57" s="1"/>
  <c r="Z50" i="57"/>
  <c r="AU50" i="57" s="1"/>
  <c r="AB50" i="57"/>
  <c r="AV50" i="57" s="1"/>
  <c r="AD50" i="57"/>
  <c r="AW50" i="57" s="1"/>
  <c r="AF50" i="57"/>
  <c r="AX50" i="57" s="1"/>
  <c r="AH50" i="57"/>
  <c r="AY50" i="57" s="1"/>
  <c r="AJ50" i="57"/>
  <c r="AZ50" i="57" s="1"/>
  <c r="AL50" i="57"/>
  <c r="BA50" i="57" s="1"/>
  <c r="C49" i="57"/>
  <c r="C51" i="56"/>
  <c r="J51" i="56"/>
  <c r="AM51" i="56" s="1"/>
  <c r="L51" i="56"/>
  <c r="AN51" i="56" s="1"/>
  <c r="N51" i="56"/>
  <c r="AO51" i="56" s="1"/>
  <c r="P51" i="56"/>
  <c r="AP51" i="56" s="1"/>
  <c r="R51" i="56"/>
  <c r="AQ51" i="56" s="1"/>
  <c r="T51" i="56"/>
  <c r="AR51" i="56" s="1"/>
  <c r="V51" i="56"/>
  <c r="AS51" i="56" s="1"/>
  <c r="X51" i="56"/>
  <c r="AT51" i="56" s="1"/>
  <c r="Z51" i="56"/>
  <c r="AU51" i="56" s="1"/>
  <c r="AB51" i="56"/>
  <c r="AV51" i="56" s="1"/>
  <c r="AD51" i="56"/>
  <c r="AW51" i="56" s="1"/>
  <c r="AF51" i="56"/>
  <c r="AX51" i="56" s="1"/>
  <c r="AH51" i="56"/>
  <c r="AY51" i="56" s="1"/>
  <c r="AJ51" i="56"/>
  <c r="AZ51" i="56" s="1"/>
  <c r="AL51" i="56"/>
  <c r="BA51" i="56" s="1"/>
  <c r="C50" i="56"/>
  <c r="J50" i="56"/>
  <c r="L50" i="56"/>
  <c r="AN50" i="56" s="1"/>
  <c r="N50" i="56"/>
  <c r="AO50" i="56" s="1"/>
  <c r="P50" i="56"/>
  <c r="AP50" i="56" s="1"/>
  <c r="R50" i="56"/>
  <c r="AQ50" i="56" s="1"/>
  <c r="T50" i="56"/>
  <c r="AR50" i="56" s="1"/>
  <c r="V50" i="56"/>
  <c r="AS50" i="56" s="1"/>
  <c r="X50" i="56"/>
  <c r="AT50" i="56" s="1"/>
  <c r="Z50" i="56"/>
  <c r="AU50" i="56" s="1"/>
  <c r="AB50" i="56"/>
  <c r="AV50" i="56" s="1"/>
  <c r="AD50" i="56"/>
  <c r="AW50" i="56" s="1"/>
  <c r="AF50" i="56"/>
  <c r="AX50" i="56" s="1"/>
  <c r="AH50" i="56"/>
  <c r="AY50" i="56" s="1"/>
  <c r="AJ50" i="56"/>
  <c r="AZ50" i="56" s="1"/>
  <c r="AL50" i="56"/>
  <c r="BA50" i="56" s="1"/>
  <c r="C30" i="56"/>
  <c r="C41" i="56"/>
  <c r="L41" i="56"/>
  <c r="AN41" i="56" s="1"/>
  <c r="N41" i="56"/>
  <c r="AO41" i="56" s="1"/>
  <c r="P41" i="56"/>
  <c r="AP41" i="56" s="1"/>
  <c r="R41" i="56"/>
  <c r="AQ41" i="56" s="1"/>
  <c r="T41" i="56"/>
  <c r="AR41" i="56" s="1"/>
  <c r="V41" i="56"/>
  <c r="AS41" i="56" s="1"/>
  <c r="X41" i="56"/>
  <c r="AT41" i="56" s="1"/>
  <c r="Z41" i="56"/>
  <c r="AU41" i="56" s="1"/>
  <c r="AB41" i="56"/>
  <c r="AV41" i="56" s="1"/>
  <c r="AD41" i="56"/>
  <c r="AW41" i="56" s="1"/>
  <c r="AF41" i="56"/>
  <c r="AX41" i="56" s="1"/>
  <c r="AH41" i="56"/>
  <c r="AY41" i="56" s="1"/>
  <c r="AJ41" i="56"/>
  <c r="AZ41" i="56" s="1"/>
  <c r="AL41" i="56"/>
  <c r="BA41" i="56" s="1"/>
  <c r="C40" i="56"/>
  <c r="L40" i="56"/>
  <c r="AN40" i="56" s="1"/>
  <c r="N40" i="56"/>
  <c r="AO40" i="56" s="1"/>
  <c r="P40" i="56"/>
  <c r="AP40" i="56" s="1"/>
  <c r="R40" i="56"/>
  <c r="AQ40" i="56" s="1"/>
  <c r="T40" i="56"/>
  <c r="AR40" i="56" s="1"/>
  <c r="V40" i="56"/>
  <c r="AS40" i="56" s="1"/>
  <c r="X40" i="56"/>
  <c r="AT40" i="56" s="1"/>
  <c r="Z40" i="56"/>
  <c r="AU40" i="56" s="1"/>
  <c r="AB40" i="56"/>
  <c r="AV40" i="56" s="1"/>
  <c r="AD40" i="56"/>
  <c r="AW40" i="56" s="1"/>
  <c r="AF40" i="56"/>
  <c r="AX40" i="56" s="1"/>
  <c r="AH40" i="56"/>
  <c r="AY40" i="56" s="1"/>
  <c r="AJ40" i="56"/>
  <c r="AZ40" i="56" s="1"/>
  <c r="AL40" i="56"/>
  <c r="BA40" i="56" s="1"/>
  <c r="C35" i="55"/>
  <c r="C33" i="54"/>
  <c r="J33" i="54"/>
  <c r="L33" i="54"/>
  <c r="AN33" i="54" s="1"/>
  <c r="N33" i="54"/>
  <c r="AO33" i="54" s="1"/>
  <c r="P33" i="54"/>
  <c r="AP33" i="54" s="1"/>
  <c r="R33" i="54"/>
  <c r="AQ33" i="54" s="1"/>
  <c r="T33" i="54"/>
  <c r="AR33" i="54" s="1"/>
  <c r="V33" i="54"/>
  <c r="AS33" i="54" s="1"/>
  <c r="X33" i="54"/>
  <c r="AT33" i="54" s="1"/>
  <c r="Z33" i="54"/>
  <c r="AU33" i="54" s="1"/>
  <c r="AB33" i="54"/>
  <c r="AV33" i="54" s="1"/>
  <c r="AD33" i="54"/>
  <c r="AW33" i="54" s="1"/>
  <c r="AF33" i="54"/>
  <c r="AX33" i="54" s="1"/>
  <c r="AH33" i="54"/>
  <c r="AY33" i="54" s="1"/>
  <c r="AJ33" i="54"/>
  <c r="AZ33" i="54" s="1"/>
  <c r="AL33" i="54"/>
  <c r="BA33" i="54" s="1"/>
  <c r="C32" i="54"/>
  <c r="J32" i="54"/>
  <c r="L32" i="54"/>
  <c r="AN32" i="54" s="1"/>
  <c r="N32" i="54"/>
  <c r="AO32" i="54" s="1"/>
  <c r="P32" i="54"/>
  <c r="AP32" i="54" s="1"/>
  <c r="R32" i="54"/>
  <c r="AQ32" i="54" s="1"/>
  <c r="T32" i="54"/>
  <c r="AR32" i="54" s="1"/>
  <c r="V32" i="54"/>
  <c r="AS32" i="54" s="1"/>
  <c r="X32" i="54"/>
  <c r="AT32" i="54" s="1"/>
  <c r="Z32" i="54"/>
  <c r="AU32" i="54" s="1"/>
  <c r="AB32" i="54"/>
  <c r="AV32" i="54" s="1"/>
  <c r="AD32" i="54"/>
  <c r="AW32" i="54" s="1"/>
  <c r="AF32" i="54"/>
  <c r="AX32" i="54" s="1"/>
  <c r="AH32" i="54"/>
  <c r="AY32" i="54" s="1"/>
  <c r="AJ32" i="54"/>
  <c r="AZ32" i="54" s="1"/>
  <c r="AL32" i="54"/>
  <c r="BA32" i="54" s="1"/>
  <c r="M27" i="10"/>
  <c r="M28" i="10"/>
  <c r="M29" i="10"/>
  <c r="M30" i="10"/>
  <c r="M32" i="10"/>
  <c r="M35" i="10"/>
  <c r="M37" i="10"/>
  <c r="M38" i="10"/>
  <c r="M40" i="10"/>
  <c r="M41" i="10"/>
  <c r="M42" i="10"/>
  <c r="BB27" i="67" l="1"/>
  <c r="BC27" i="67" s="1"/>
  <c r="BD27" i="67" s="1"/>
  <c r="BE27" i="67" s="1"/>
  <c r="BF27" i="67" s="1"/>
  <c r="BG27" i="67" s="1"/>
  <c r="BH27" i="67" s="1"/>
  <c r="BI27" i="67" s="1"/>
  <c r="BJ27" i="67" s="1"/>
  <c r="BK27" i="67" s="1"/>
  <c r="BL27" i="67" s="1"/>
  <c r="BM27" i="67" s="1"/>
  <c r="BN27" i="67" s="1"/>
  <c r="BO27" i="67" s="1"/>
  <c r="BP27" i="67" s="1"/>
  <c r="BB34" i="54"/>
  <c r="BC34" i="54" s="1"/>
  <c r="BD34" i="54" s="1"/>
  <c r="BE34" i="54" s="1"/>
  <c r="BF34" i="54" s="1"/>
  <c r="BG34" i="54" s="1"/>
  <c r="BH34" i="54" s="1"/>
  <c r="BI34" i="54" s="1"/>
  <c r="BJ34" i="54" s="1"/>
  <c r="BK34" i="54" s="1"/>
  <c r="BL34" i="54" s="1"/>
  <c r="BM34" i="54" s="1"/>
  <c r="BN34" i="54" s="1"/>
  <c r="BO34" i="54" s="1"/>
  <c r="BP34" i="54" s="1"/>
  <c r="BB35" i="54"/>
  <c r="BC35" i="54" s="1"/>
  <c r="BD35" i="54" s="1"/>
  <c r="BE35" i="54" s="1"/>
  <c r="BF35" i="54" s="1"/>
  <c r="BG35" i="54" s="1"/>
  <c r="BH35" i="54" s="1"/>
  <c r="BI35" i="54" s="1"/>
  <c r="BJ35" i="54" s="1"/>
  <c r="BK35" i="54" s="1"/>
  <c r="BL35" i="54" s="1"/>
  <c r="BM35" i="54" s="1"/>
  <c r="BN35" i="54" s="1"/>
  <c r="BO35" i="54" s="1"/>
  <c r="BP35" i="54" s="1"/>
  <c r="BB36" i="54"/>
  <c r="BC36" i="54" s="1"/>
  <c r="BD36" i="54" s="1"/>
  <c r="BE36" i="54" s="1"/>
  <c r="BF36" i="54" s="1"/>
  <c r="BG36" i="54" s="1"/>
  <c r="BH36" i="54" s="1"/>
  <c r="BI36" i="54" s="1"/>
  <c r="BJ36" i="54" s="1"/>
  <c r="BK36" i="54" s="1"/>
  <c r="BL36" i="54" s="1"/>
  <c r="BM36" i="54" s="1"/>
  <c r="BN36" i="54" s="1"/>
  <c r="BO36" i="54" s="1"/>
  <c r="BP36" i="54" s="1"/>
  <c r="BB37" i="54"/>
  <c r="BC37" i="54" s="1"/>
  <c r="BD37" i="54" s="1"/>
  <c r="BE37" i="54" s="1"/>
  <c r="BF37" i="54" s="1"/>
  <c r="BG37" i="54" s="1"/>
  <c r="BH37" i="54" s="1"/>
  <c r="BI37" i="54" s="1"/>
  <c r="BJ37" i="54" s="1"/>
  <c r="BK37" i="54" s="1"/>
  <c r="BL37" i="54" s="1"/>
  <c r="BM37" i="54" s="1"/>
  <c r="BN37" i="54" s="1"/>
  <c r="BO37" i="54" s="1"/>
  <c r="BP37" i="54" s="1"/>
  <c r="BB83" i="62"/>
  <c r="BC83" i="62" s="1"/>
  <c r="BD83" i="62" s="1"/>
  <c r="BE83" i="62" s="1"/>
  <c r="BF83" i="62" s="1"/>
  <c r="BG83" i="62" s="1"/>
  <c r="BH83" i="62" s="1"/>
  <c r="BI83" i="62" s="1"/>
  <c r="BJ83" i="62" s="1"/>
  <c r="BK83" i="62" s="1"/>
  <c r="BL83" i="62" s="1"/>
  <c r="BM83" i="62" s="1"/>
  <c r="BN83" i="62" s="1"/>
  <c r="BO83" i="62" s="1"/>
  <c r="BP83" i="62" s="1"/>
  <c r="BB86" i="60"/>
  <c r="BC86" i="60" s="1"/>
  <c r="BD86" i="60" s="1"/>
  <c r="BE86" i="60" s="1"/>
  <c r="BF86" i="60" s="1"/>
  <c r="BG86" i="60" s="1"/>
  <c r="BH86" i="60" s="1"/>
  <c r="BI86" i="60" s="1"/>
  <c r="BJ86" i="60" s="1"/>
  <c r="BK86" i="60" s="1"/>
  <c r="BL86" i="60" s="1"/>
  <c r="BM86" i="60" s="1"/>
  <c r="BN86" i="60" s="1"/>
  <c r="BO86" i="60" s="1"/>
  <c r="BP86" i="60" s="1"/>
  <c r="BB70" i="58"/>
  <c r="BC70" i="58" s="1"/>
  <c r="BD70" i="58" s="1"/>
  <c r="BE70" i="58" s="1"/>
  <c r="BF70" i="58" s="1"/>
  <c r="BG70" i="58" s="1"/>
  <c r="BH70" i="58" s="1"/>
  <c r="BI70" i="58" s="1"/>
  <c r="BJ70" i="58" s="1"/>
  <c r="BK70" i="58" s="1"/>
  <c r="BL70" i="58" s="1"/>
  <c r="BM70" i="58" s="1"/>
  <c r="BN70" i="58" s="1"/>
  <c r="BO70" i="58" s="1"/>
  <c r="BP70" i="58" s="1"/>
  <c r="BB68" i="58"/>
  <c r="BC68" i="58" s="1"/>
  <c r="BD68" i="58" s="1"/>
  <c r="BE68" i="58" s="1"/>
  <c r="BF68" i="58" s="1"/>
  <c r="BG68" i="58" s="1"/>
  <c r="BH68" i="58" s="1"/>
  <c r="BI68" i="58" s="1"/>
  <c r="BJ68" i="58" s="1"/>
  <c r="BK68" i="58" s="1"/>
  <c r="BL68" i="58" s="1"/>
  <c r="BM68" i="58" s="1"/>
  <c r="BN68" i="58" s="1"/>
  <c r="BO68" i="58" s="1"/>
  <c r="BP68" i="58" s="1"/>
  <c r="BB66" i="58"/>
  <c r="BC66" i="58" s="1"/>
  <c r="BD66" i="58" s="1"/>
  <c r="BE66" i="58" s="1"/>
  <c r="BF66" i="58" s="1"/>
  <c r="BG66" i="58" s="1"/>
  <c r="BH66" i="58" s="1"/>
  <c r="BI66" i="58" s="1"/>
  <c r="BJ66" i="58" s="1"/>
  <c r="BK66" i="58" s="1"/>
  <c r="BL66" i="58" s="1"/>
  <c r="BM66" i="58" s="1"/>
  <c r="BN66" i="58" s="1"/>
  <c r="BO66" i="58" s="1"/>
  <c r="BP66" i="58" s="1"/>
  <c r="BB69" i="58"/>
  <c r="BC69" i="58" s="1"/>
  <c r="BD69" i="58" s="1"/>
  <c r="BE69" i="58" s="1"/>
  <c r="BF69" i="58" s="1"/>
  <c r="BG69" i="58" s="1"/>
  <c r="BH69" i="58" s="1"/>
  <c r="BI69" i="58" s="1"/>
  <c r="BJ69" i="58" s="1"/>
  <c r="BK69" i="58" s="1"/>
  <c r="BL69" i="58" s="1"/>
  <c r="BM69" i="58" s="1"/>
  <c r="BN69" i="58" s="1"/>
  <c r="BO69" i="58" s="1"/>
  <c r="BP69" i="58" s="1"/>
  <c r="BB55" i="57"/>
  <c r="BC55" i="57" s="1"/>
  <c r="BD55" i="57" s="1"/>
  <c r="BE55" i="57" s="1"/>
  <c r="BF55" i="57" s="1"/>
  <c r="BG55" i="57" s="1"/>
  <c r="BH55" i="57" s="1"/>
  <c r="BI55" i="57" s="1"/>
  <c r="BJ55" i="57" s="1"/>
  <c r="BK55" i="57" s="1"/>
  <c r="BL55" i="57" s="1"/>
  <c r="BM55" i="57" s="1"/>
  <c r="BN55" i="57" s="1"/>
  <c r="BO55" i="57" s="1"/>
  <c r="BP55" i="57" s="1"/>
  <c r="BB58" i="57"/>
  <c r="BC58" i="57" s="1"/>
  <c r="BD58" i="57" s="1"/>
  <c r="BE58" i="57" s="1"/>
  <c r="BF58" i="57" s="1"/>
  <c r="BG58" i="57" s="1"/>
  <c r="BH58" i="57" s="1"/>
  <c r="BI58" i="57" s="1"/>
  <c r="BJ58" i="57" s="1"/>
  <c r="BK58" i="57" s="1"/>
  <c r="BL58" i="57" s="1"/>
  <c r="BM58" i="57" s="1"/>
  <c r="BN58" i="57" s="1"/>
  <c r="BO58" i="57" s="1"/>
  <c r="BP58" i="57" s="1"/>
  <c r="BB61" i="57"/>
  <c r="BC61" i="57" s="1"/>
  <c r="BD61" i="57" s="1"/>
  <c r="BE61" i="57" s="1"/>
  <c r="BF61" i="57" s="1"/>
  <c r="BG61" i="57" s="1"/>
  <c r="BH61" i="57" s="1"/>
  <c r="BI61" i="57" s="1"/>
  <c r="BJ61" i="57" s="1"/>
  <c r="BK61" i="57" s="1"/>
  <c r="BL61" i="57" s="1"/>
  <c r="BM61" i="57" s="1"/>
  <c r="BN61" i="57" s="1"/>
  <c r="BO61" i="57" s="1"/>
  <c r="BP61" i="57" s="1"/>
  <c r="BB64" i="57"/>
  <c r="BC64" i="57" s="1"/>
  <c r="BD64" i="57" s="1"/>
  <c r="BE64" i="57" s="1"/>
  <c r="BF64" i="57" s="1"/>
  <c r="BG64" i="57" s="1"/>
  <c r="BH64" i="57" s="1"/>
  <c r="BI64" i="57" s="1"/>
  <c r="BJ64" i="57" s="1"/>
  <c r="BK64" i="57" s="1"/>
  <c r="BL64" i="57" s="1"/>
  <c r="BM64" i="57" s="1"/>
  <c r="BN64" i="57" s="1"/>
  <c r="BO64" i="57" s="1"/>
  <c r="BP64" i="57" s="1"/>
  <c r="BB56" i="57"/>
  <c r="BC56" i="57" s="1"/>
  <c r="BD56" i="57" s="1"/>
  <c r="BE56" i="57" s="1"/>
  <c r="BF56" i="57" s="1"/>
  <c r="BG56" i="57" s="1"/>
  <c r="BH56" i="57" s="1"/>
  <c r="BI56" i="57" s="1"/>
  <c r="BJ56" i="57" s="1"/>
  <c r="BK56" i="57" s="1"/>
  <c r="BL56" i="57" s="1"/>
  <c r="BM56" i="57" s="1"/>
  <c r="BN56" i="57" s="1"/>
  <c r="BO56" i="57" s="1"/>
  <c r="BP56" i="57" s="1"/>
  <c r="BB59" i="57"/>
  <c r="BC59" i="57" s="1"/>
  <c r="BD59" i="57" s="1"/>
  <c r="BE59" i="57" s="1"/>
  <c r="BF59" i="57" s="1"/>
  <c r="BG59" i="57" s="1"/>
  <c r="BH59" i="57" s="1"/>
  <c r="BI59" i="57" s="1"/>
  <c r="BJ59" i="57" s="1"/>
  <c r="BK59" i="57" s="1"/>
  <c r="BL59" i="57" s="1"/>
  <c r="BM59" i="57" s="1"/>
  <c r="BN59" i="57" s="1"/>
  <c r="BO59" i="57" s="1"/>
  <c r="BP59" i="57" s="1"/>
  <c r="BB62" i="57"/>
  <c r="BC62" i="57" s="1"/>
  <c r="BD62" i="57" s="1"/>
  <c r="BE62" i="57" s="1"/>
  <c r="BF62" i="57" s="1"/>
  <c r="BG62" i="57" s="1"/>
  <c r="BH62" i="57" s="1"/>
  <c r="BI62" i="57" s="1"/>
  <c r="BJ62" i="57" s="1"/>
  <c r="BK62" i="57" s="1"/>
  <c r="BL62" i="57" s="1"/>
  <c r="BM62" i="57" s="1"/>
  <c r="BN62" i="57" s="1"/>
  <c r="BO62" i="57" s="1"/>
  <c r="BP62" i="57" s="1"/>
  <c r="BB65" i="57"/>
  <c r="BC65" i="57" s="1"/>
  <c r="BD65" i="57" s="1"/>
  <c r="BE65" i="57" s="1"/>
  <c r="BF65" i="57" s="1"/>
  <c r="BG65" i="57" s="1"/>
  <c r="BH65" i="57" s="1"/>
  <c r="BI65" i="57" s="1"/>
  <c r="BJ65" i="57" s="1"/>
  <c r="BK65" i="57" s="1"/>
  <c r="BL65" i="57" s="1"/>
  <c r="BM65" i="57" s="1"/>
  <c r="BN65" i="57" s="1"/>
  <c r="BO65" i="57" s="1"/>
  <c r="BP65" i="57" s="1"/>
  <c r="BB52" i="56"/>
  <c r="BC52" i="56" s="1"/>
  <c r="BD52" i="56" s="1"/>
  <c r="BE52" i="56" s="1"/>
  <c r="BF52" i="56" s="1"/>
  <c r="BG52" i="56" s="1"/>
  <c r="BH52" i="56" s="1"/>
  <c r="BI52" i="56" s="1"/>
  <c r="BJ52" i="56" s="1"/>
  <c r="BK52" i="56" s="1"/>
  <c r="BL52" i="56" s="1"/>
  <c r="BM52" i="56" s="1"/>
  <c r="BN52" i="56" s="1"/>
  <c r="BO52" i="56" s="1"/>
  <c r="BP52" i="56" s="1"/>
  <c r="BB58" i="56"/>
  <c r="BC58" i="56" s="1"/>
  <c r="BD58" i="56" s="1"/>
  <c r="BE58" i="56" s="1"/>
  <c r="BF58" i="56" s="1"/>
  <c r="BG58" i="56" s="1"/>
  <c r="BH58" i="56" s="1"/>
  <c r="BI58" i="56" s="1"/>
  <c r="BJ58" i="56" s="1"/>
  <c r="BK58" i="56" s="1"/>
  <c r="BL58" i="56" s="1"/>
  <c r="BM58" i="56" s="1"/>
  <c r="BN58" i="56" s="1"/>
  <c r="BO58" i="56" s="1"/>
  <c r="BP58" i="56" s="1"/>
  <c r="BB53" i="56"/>
  <c r="BC53" i="56" s="1"/>
  <c r="BD53" i="56" s="1"/>
  <c r="BE53" i="56" s="1"/>
  <c r="BF53" i="56" s="1"/>
  <c r="BG53" i="56" s="1"/>
  <c r="BH53" i="56" s="1"/>
  <c r="BI53" i="56" s="1"/>
  <c r="BJ53" i="56" s="1"/>
  <c r="BK53" i="56" s="1"/>
  <c r="BL53" i="56" s="1"/>
  <c r="BM53" i="56" s="1"/>
  <c r="BN53" i="56" s="1"/>
  <c r="BO53" i="56" s="1"/>
  <c r="BP53" i="56" s="1"/>
  <c r="BB56" i="56"/>
  <c r="BC56" i="56" s="1"/>
  <c r="BD56" i="56" s="1"/>
  <c r="BE56" i="56" s="1"/>
  <c r="BF56" i="56" s="1"/>
  <c r="BG56" i="56" s="1"/>
  <c r="BH56" i="56" s="1"/>
  <c r="BI56" i="56" s="1"/>
  <c r="BJ56" i="56" s="1"/>
  <c r="BK56" i="56" s="1"/>
  <c r="BL56" i="56" s="1"/>
  <c r="BM56" i="56" s="1"/>
  <c r="BN56" i="56" s="1"/>
  <c r="BO56" i="56" s="1"/>
  <c r="BP56" i="56" s="1"/>
  <c r="BB59" i="56"/>
  <c r="BC59" i="56" s="1"/>
  <c r="BD59" i="56" s="1"/>
  <c r="BE59" i="56" s="1"/>
  <c r="BF59" i="56" s="1"/>
  <c r="BG59" i="56" s="1"/>
  <c r="BH59" i="56" s="1"/>
  <c r="BI59" i="56" s="1"/>
  <c r="BJ59" i="56" s="1"/>
  <c r="BK59" i="56" s="1"/>
  <c r="BL59" i="56" s="1"/>
  <c r="BM59" i="56" s="1"/>
  <c r="BN59" i="56" s="1"/>
  <c r="BO59" i="56" s="1"/>
  <c r="BP59" i="56" s="1"/>
  <c r="BB62" i="56"/>
  <c r="BC62" i="56" s="1"/>
  <c r="BD62" i="56" s="1"/>
  <c r="BE62" i="56" s="1"/>
  <c r="BF62" i="56" s="1"/>
  <c r="BG62" i="56" s="1"/>
  <c r="BH62" i="56" s="1"/>
  <c r="BI62" i="56" s="1"/>
  <c r="BJ62" i="56" s="1"/>
  <c r="BK62" i="56" s="1"/>
  <c r="BL62" i="56" s="1"/>
  <c r="BM62" i="56" s="1"/>
  <c r="BN62" i="56" s="1"/>
  <c r="BO62" i="56" s="1"/>
  <c r="BP62" i="56" s="1"/>
  <c r="BB54" i="56"/>
  <c r="BC54" i="56" s="1"/>
  <c r="BD54" i="56" s="1"/>
  <c r="BE54" i="56" s="1"/>
  <c r="BF54" i="56" s="1"/>
  <c r="BG54" i="56" s="1"/>
  <c r="BH54" i="56" s="1"/>
  <c r="BI54" i="56" s="1"/>
  <c r="BJ54" i="56" s="1"/>
  <c r="BK54" i="56" s="1"/>
  <c r="BL54" i="56" s="1"/>
  <c r="BM54" i="56" s="1"/>
  <c r="BN54" i="56" s="1"/>
  <c r="BO54" i="56" s="1"/>
  <c r="BP54" i="56" s="1"/>
  <c r="BB60" i="56"/>
  <c r="BC60" i="56" s="1"/>
  <c r="BD60" i="56" s="1"/>
  <c r="BE60" i="56" s="1"/>
  <c r="BF60" i="56" s="1"/>
  <c r="BG60" i="56" s="1"/>
  <c r="BH60" i="56" s="1"/>
  <c r="BI60" i="56" s="1"/>
  <c r="BJ60" i="56" s="1"/>
  <c r="BK60" i="56" s="1"/>
  <c r="BL60" i="56" s="1"/>
  <c r="BM60" i="56" s="1"/>
  <c r="BN60" i="56" s="1"/>
  <c r="BO60" i="56" s="1"/>
  <c r="BP60" i="56" s="1"/>
  <c r="BB51" i="56"/>
  <c r="BC51" i="56" s="1"/>
  <c r="BD51" i="56" s="1"/>
  <c r="BE51" i="56" s="1"/>
  <c r="BF51" i="56" s="1"/>
  <c r="BG51" i="56" s="1"/>
  <c r="BH51" i="56" s="1"/>
  <c r="BI51" i="56" s="1"/>
  <c r="BJ51" i="56" s="1"/>
  <c r="BK51" i="56" s="1"/>
  <c r="BL51" i="56" s="1"/>
  <c r="BM51" i="56" s="1"/>
  <c r="BN51" i="56" s="1"/>
  <c r="BO51" i="56" s="1"/>
  <c r="BP51" i="56" s="1"/>
  <c r="BB63" i="56"/>
  <c r="BC63" i="56" s="1"/>
  <c r="BD63" i="56" s="1"/>
  <c r="BE63" i="56" s="1"/>
  <c r="BF63" i="56" s="1"/>
  <c r="BG63" i="56" s="1"/>
  <c r="BH63" i="56" s="1"/>
  <c r="BI63" i="56" s="1"/>
  <c r="BJ63" i="56" s="1"/>
  <c r="BK63" i="56" s="1"/>
  <c r="BL63" i="56" s="1"/>
  <c r="BM63" i="56" s="1"/>
  <c r="BN63" i="56" s="1"/>
  <c r="BO63" i="56" s="1"/>
  <c r="BP63" i="56" s="1"/>
  <c r="BB52" i="55"/>
  <c r="BC52" i="55" s="1"/>
  <c r="BD52" i="55" s="1"/>
  <c r="BE52" i="55" s="1"/>
  <c r="BF52" i="55" s="1"/>
  <c r="BG52" i="55" s="1"/>
  <c r="BH52" i="55" s="1"/>
  <c r="BI52" i="55" s="1"/>
  <c r="BJ52" i="55" s="1"/>
  <c r="BK52" i="55" s="1"/>
  <c r="BL52" i="55" s="1"/>
  <c r="BM52" i="55" s="1"/>
  <c r="BN52" i="55" s="1"/>
  <c r="BO52" i="55" s="1"/>
  <c r="BP52" i="55" s="1"/>
  <c r="BB56" i="55"/>
  <c r="BC56" i="55" s="1"/>
  <c r="BD56" i="55" s="1"/>
  <c r="BE56" i="55" s="1"/>
  <c r="BF56" i="55" s="1"/>
  <c r="BG56" i="55" s="1"/>
  <c r="BH56" i="55" s="1"/>
  <c r="BI56" i="55" s="1"/>
  <c r="BJ56" i="55" s="1"/>
  <c r="BK56" i="55" s="1"/>
  <c r="BL56" i="55" s="1"/>
  <c r="BM56" i="55" s="1"/>
  <c r="BN56" i="55" s="1"/>
  <c r="BO56" i="55" s="1"/>
  <c r="BP56" i="55" s="1"/>
  <c r="BB31" i="67"/>
  <c r="BC31" i="67" s="1"/>
  <c r="BD31" i="67" s="1"/>
  <c r="BE31" i="67" s="1"/>
  <c r="BF31" i="67" s="1"/>
  <c r="BG31" i="67" s="1"/>
  <c r="BH31" i="67" s="1"/>
  <c r="BI31" i="67" s="1"/>
  <c r="BJ31" i="67" s="1"/>
  <c r="BK31" i="67" s="1"/>
  <c r="BL31" i="67" s="1"/>
  <c r="BM31" i="67" s="1"/>
  <c r="BN31" i="67" s="1"/>
  <c r="BO31" i="67" s="1"/>
  <c r="BP31" i="67" s="1"/>
  <c r="BB26" i="67"/>
  <c r="BC26" i="67" s="1"/>
  <c r="BD26" i="67" s="1"/>
  <c r="BE26" i="67" s="1"/>
  <c r="BF26" i="67" s="1"/>
  <c r="BG26" i="67" s="1"/>
  <c r="BH26" i="67" s="1"/>
  <c r="BI26" i="67" s="1"/>
  <c r="BJ26" i="67" s="1"/>
  <c r="BK26" i="67" s="1"/>
  <c r="BL26" i="67" s="1"/>
  <c r="BM26" i="67" s="1"/>
  <c r="BN26" i="67" s="1"/>
  <c r="BO26" i="67" s="1"/>
  <c r="BP26" i="67" s="1"/>
  <c r="H72" i="58"/>
  <c r="AM72" i="58"/>
  <c r="BB72" i="58" s="1"/>
  <c r="BC72" i="58" s="1"/>
  <c r="BD72" i="58" s="1"/>
  <c r="BE72" i="58" s="1"/>
  <c r="BF72" i="58" s="1"/>
  <c r="BG72" i="58" s="1"/>
  <c r="BH72" i="58" s="1"/>
  <c r="BI72" i="58" s="1"/>
  <c r="BJ72" i="58" s="1"/>
  <c r="BK72" i="58" s="1"/>
  <c r="BL72" i="58" s="1"/>
  <c r="BM72" i="58" s="1"/>
  <c r="BN72" i="58" s="1"/>
  <c r="BO72" i="58" s="1"/>
  <c r="BP72" i="58" s="1"/>
  <c r="H71" i="58"/>
  <c r="AM71" i="58"/>
  <c r="BB71" i="58" s="1"/>
  <c r="BC71" i="58" s="1"/>
  <c r="BD71" i="58" s="1"/>
  <c r="BE71" i="58" s="1"/>
  <c r="BF71" i="58" s="1"/>
  <c r="BG71" i="58" s="1"/>
  <c r="BH71" i="58" s="1"/>
  <c r="BI71" i="58" s="1"/>
  <c r="BJ71" i="58" s="1"/>
  <c r="BK71" i="58" s="1"/>
  <c r="BL71" i="58" s="1"/>
  <c r="BM71" i="58" s="1"/>
  <c r="BN71" i="58" s="1"/>
  <c r="BO71" i="58" s="1"/>
  <c r="BP71" i="58" s="1"/>
  <c r="H70" i="58"/>
  <c r="H69" i="58"/>
  <c r="H68" i="58"/>
  <c r="H67" i="58"/>
  <c r="AM67" i="58"/>
  <c r="BB67" i="58" s="1"/>
  <c r="BC67" i="58" s="1"/>
  <c r="BD67" i="58" s="1"/>
  <c r="BE67" i="58" s="1"/>
  <c r="BF67" i="58" s="1"/>
  <c r="BG67" i="58" s="1"/>
  <c r="BH67" i="58" s="1"/>
  <c r="BI67" i="58" s="1"/>
  <c r="BJ67" i="58" s="1"/>
  <c r="BK67" i="58" s="1"/>
  <c r="BL67" i="58" s="1"/>
  <c r="BM67" i="58" s="1"/>
  <c r="BN67" i="58" s="1"/>
  <c r="BO67" i="58" s="1"/>
  <c r="BP67" i="58" s="1"/>
  <c r="H66" i="58"/>
  <c r="H65" i="57"/>
  <c r="H64" i="57"/>
  <c r="H63" i="57"/>
  <c r="AM63" i="57"/>
  <c r="BB63" i="57" s="1"/>
  <c r="BC63" i="57" s="1"/>
  <c r="BD63" i="57" s="1"/>
  <c r="BE63" i="57" s="1"/>
  <c r="BF63" i="57" s="1"/>
  <c r="BG63" i="57" s="1"/>
  <c r="BH63" i="57" s="1"/>
  <c r="BI63" i="57" s="1"/>
  <c r="BJ63" i="57" s="1"/>
  <c r="BK63" i="57" s="1"/>
  <c r="BL63" i="57" s="1"/>
  <c r="BM63" i="57" s="1"/>
  <c r="BN63" i="57" s="1"/>
  <c r="BO63" i="57" s="1"/>
  <c r="BP63" i="57" s="1"/>
  <c r="H62" i="57"/>
  <c r="H61" i="57"/>
  <c r="H60" i="57"/>
  <c r="AM60" i="57"/>
  <c r="BB60" i="57" s="1"/>
  <c r="BC60" i="57" s="1"/>
  <c r="BD60" i="57" s="1"/>
  <c r="BE60" i="57" s="1"/>
  <c r="BF60" i="57" s="1"/>
  <c r="BG60" i="57" s="1"/>
  <c r="BH60" i="57" s="1"/>
  <c r="BI60" i="57" s="1"/>
  <c r="BJ60" i="57" s="1"/>
  <c r="BK60" i="57" s="1"/>
  <c r="BL60" i="57" s="1"/>
  <c r="BM60" i="57" s="1"/>
  <c r="BN60" i="57" s="1"/>
  <c r="BO60" i="57" s="1"/>
  <c r="BP60" i="57" s="1"/>
  <c r="H59" i="57"/>
  <c r="H58" i="57"/>
  <c r="H57" i="57"/>
  <c r="AN57" i="57"/>
  <c r="BB57" i="57" s="1"/>
  <c r="BC57" i="57" s="1"/>
  <c r="BD57" i="57" s="1"/>
  <c r="BE57" i="57" s="1"/>
  <c r="BF57" i="57" s="1"/>
  <c r="BG57" i="57" s="1"/>
  <c r="BH57" i="57" s="1"/>
  <c r="BI57" i="57" s="1"/>
  <c r="BJ57" i="57" s="1"/>
  <c r="BK57" i="57" s="1"/>
  <c r="BL57" i="57" s="1"/>
  <c r="BM57" i="57" s="1"/>
  <c r="BN57" i="57" s="1"/>
  <c r="BO57" i="57" s="1"/>
  <c r="BP57" i="57" s="1"/>
  <c r="H56" i="57"/>
  <c r="H55" i="57"/>
  <c r="H63" i="56"/>
  <c r="H62" i="56"/>
  <c r="H61" i="56"/>
  <c r="AM61" i="56"/>
  <c r="BB61" i="56" s="1"/>
  <c r="BC61" i="56" s="1"/>
  <c r="BD61" i="56" s="1"/>
  <c r="BE61" i="56" s="1"/>
  <c r="BF61" i="56" s="1"/>
  <c r="BG61" i="56" s="1"/>
  <c r="BH61" i="56" s="1"/>
  <c r="BI61" i="56" s="1"/>
  <c r="BJ61" i="56" s="1"/>
  <c r="BK61" i="56" s="1"/>
  <c r="BL61" i="56" s="1"/>
  <c r="BM61" i="56" s="1"/>
  <c r="BN61" i="56" s="1"/>
  <c r="BO61" i="56" s="1"/>
  <c r="BP61" i="56" s="1"/>
  <c r="H60" i="56"/>
  <c r="H59" i="56"/>
  <c r="H58" i="56"/>
  <c r="H57" i="56"/>
  <c r="AM57" i="56"/>
  <c r="BB57" i="56" s="1"/>
  <c r="BC57" i="56" s="1"/>
  <c r="BD57" i="56" s="1"/>
  <c r="BE57" i="56" s="1"/>
  <c r="BF57" i="56" s="1"/>
  <c r="BG57" i="56" s="1"/>
  <c r="BH57" i="56" s="1"/>
  <c r="BI57" i="56" s="1"/>
  <c r="BJ57" i="56" s="1"/>
  <c r="BK57" i="56" s="1"/>
  <c r="BL57" i="56" s="1"/>
  <c r="BM57" i="56" s="1"/>
  <c r="BN57" i="56" s="1"/>
  <c r="BO57" i="56" s="1"/>
  <c r="BP57" i="56" s="1"/>
  <c r="H56" i="56"/>
  <c r="H55" i="56"/>
  <c r="AM55" i="56"/>
  <c r="BB55" i="56" s="1"/>
  <c r="BC55" i="56" s="1"/>
  <c r="BD55" i="56" s="1"/>
  <c r="BE55" i="56" s="1"/>
  <c r="BF55" i="56" s="1"/>
  <c r="BG55" i="56" s="1"/>
  <c r="BH55" i="56" s="1"/>
  <c r="BI55" i="56" s="1"/>
  <c r="BJ55" i="56" s="1"/>
  <c r="BK55" i="56" s="1"/>
  <c r="BL55" i="56" s="1"/>
  <c r="BM55" i="56" s="1"/>
  <c r="BN55" i="56" s="1"/>
  <c r="BO55" i="56" s="1"/>
  <c r="BP55" i="56" s="1"/>
  <c r="H54" i="56"/>
  <c r="H53" i="56"/>
  <c r="H52" i="56"/>
  <c r="H57" i="55"/>
  <c r="AN57" i="55"/>
  <c r="BB57" i="55" s="1"/>
  <c r="BC57" i="55" s="1"/>
  <c r="BD57" i="55" s="1"/>
  <c r="BE57" i="55" s="1"/>
  <c r="BF57" i="55" s="1"/>
  <c r="BG57" i="55" s="1"/>
  <c r="BH57" i="55" s="1"/>
  <c r="BI57" i="55" s="1"/>
  <c r="BJ57" i="55" s="1"/>
  <c r="BK57" i="55" s="1"/>
  <c r="BL57" i="55" s="1"/>
  <c r="BM57" i="55" s="1"/>
  <c r="BN57" i="55" s="1"/>
  <c r="BO57" i="55" s="1"/>
  <c r="BP57" i="55" s="1"/>
  <c r="H56" i="55"/>
  <c r="H54" i="55"/>
  <c r="AM54" i="55"/>
  <c r="BB54" i="55" s="1"/>
  <c r="BC54" i="55" s="1"/>
  <c r="BD54" i="55" s="1"/>
  <c r="BE54" i="55" s="1"/>
  <c r="BF54" i="55" s="1"/>
  <c r="BG54" i="55" s="1"/>
  <c r="BH54" i="55" s="1"/>
  <c r="BI54" i="55" s="1"/>
  <c r="BJ54" i="55" s="1"/>
  <c r="BK54" i="55" s="1"/>
  <c r="BL54" i="55" s="1"/>
  <c r="BM54" i="55" s="1"/>
  <c r="BN54" i="55" s="1"/>
  <c r="BO54" i="55" s="1"/>
  <c r="BP54" i="55" s="1"/>
  <c r="H53" i="55"/>
  <c r="AM53" i="55"/>
  <c r="BB53" i="55" s="1"/>
  <c r="BC53" i="55" s="1"/>
  <c r="BD53" i="55" s="1"/>
  <c r="BE53" i="55" s="1"/>
  <c r="BF53" i="55" s="1"/>
  <c r="BG53" i="55" s="1"/>
  <c r="BH53" i="55" s="1"/>
  <c r="BI53" i="55" s="1"/>
  <c r="BJ53" i="55" s="1"/>
  <c r="BK53" i="55" s="1"/>
  <c r="BL53" i="55" s="1"/>
  <c r="BM53" i="55" s="1"/>
  <c r="BN53" i="55" s="1"/>
  <c r="BO53" i="55" s="1"/>
  <c r="BP53" i="55" s="1"/>
  <c r="H52" i="55"/>
  <c r="H51" i="55"/>
  <c r="AO51" i="55"/>
  <c r="BB51" i="55" s="1"/>
  <c r="BC51" i="55" s="1"/>
  <c r="BD51" i="55" s="1"/>
  <c r="BE51" i="55" s="1"/>
  <c r="BF51" i="55" s="1"/>
  <c r="BG51" i="55" s="1"/>
  <c r="BH51" i="55" s="1"/>
  <c r="BI51" i="55" s="1"/>
  <c r="BJ51" i="55" s="1"/>
  <c r="BK51" i="55" s="1"/>
  <c r="BL51" i="55" s="1"/>
  <c r="BM51" i="55" s="1"/>
  <c r="BN51" i="55" s="1"/>
  <c r="BO51" i="55" s="1"/>
  <c r="BP51" i="55" s="1"/>
  <c r="H37" i="54"/>
  <c r="H36" i="54"/>
  <c r="H35" i="54"/>
  <c r="H34" i="54"/>
  <c r="H31" i="67"/>
  <c r="H30" i="67"/>
  <c r="AN30" i="67"/>
  <c r="BB30" i="67" s="1"/>
  <c r="BC30" i="67" s="1"/>
  <c r="BD30" i="67" s="1"/>
  <c r="BE30" i="67" s="1"/>
  <c r="BF30" i="67" s="1"/>
  <c r="BG30" i="67" s="1"/>
  <c r="BH30" i="67" s="1"/>
  <c r="BI30" i="67" s="1"/>
  <c r="BJ30" i="67" s="1"/>
  <c r="BK30" i="67" s="1"/>
  <c r="BL30" i="67" s="1"/>
  <c r="BM30" i="67" s="1"/>
  <c r="BN30" i="67" s="1"/>
  <c r="BO30" i="67" s="1"/>
  <c r="BP30" i="67" s="1"/>
  <c r="H29" i="67"/>
  <c r="AO29" i="67"/>
  <c r="BB29" i="67" s="1"/>
  <c r="BC29" i="67" s="1"/>
  <c r="BD29" i="67" s="1"/>
  <c r="BE29" i="67" s="1"/>
  <c r="BF29" i="67" s="1"/>
  <c r="BG29" i="67" s="1"/>
  <c r="BH29" i="67" s="1"/>
  <c r="BI29" i="67" s="1"/>
  <c r="BJ29" i="67" s="1"/>
  <c r="BK29" i="67" s="1"/>
  <c r="BL29" i="67" s="1"/>
  <c r="BM29" i="67" s="1"/>
  <c r="BN29" i="67" s="1"/>
  <c r="BO29" i="67" s="1"/>
  <c r="BP29" i="67" s="1"/>
  <c r="H28" i="67"/>
  <c r="AM28" i="67"/>
  <c r="BB28" i="67" s="1"/>
  <c r="BC28" i="67" s="1"/>
  <c r="BD28" i="67" s="1"/>
  <c r="BE28" i="67" s="1"/>
  <c r="BF28" i="67" s="1"/>
  <c r="BG28" i="67" s="1"/>
  <c r="BH28" i="67" s="1"/>
  <c r="BI28" i="67" s="1"/>
  <c r="BJ28" i="67" s="1"/>
  <c r="BK28" i="67" s="1"/>
  <c r="BL28" i="67" s="1"/>
  <c r="BM28" i="67" s="1"/>
  <c r="BN28" i="67" s="1"/>
  <c r="BO28" i="67" s="1"/>
  <c r="BP28" i="67" s="1"/>
  <c r="H27" i="67"/>
  <c r="H26" i="67"/>
  <c r="H83" i="62"/>
  <c r="H82" i="62"/>
  <c r="AM82" i="62"/>
  <c r="BB82" i="62" s="1"/>
  <c r="BC82" i="62" s="1"/>
  <c r="BD82" i="62" s="1"/>
  <c r="BE82" i="62" s="1"/>
  <c r="BF82" i="62" s="1"/>
  <c r="BG82" i="62" s="1"/>
  <c r="BH82" i="62" s="1"/>
  <c r="BI82" i="62" s="1"/>
  <c r="BJ82" i="62" s="1"/>
  <c r="BK82" i="62" s="1"/>
  <c r="BL82" i="62" s="1"/>
  <c r="BM82" i="62" s="1"/>
  <c r="BN82" i="62" s="1"/>
  <c r="BO82" i="62" s="1"/>
  <c r="BP82" i="62" s="1"/>
  <c r="AO38" i="61"/>
  <c r="H86" i="60"/>
  <c r="H85" i="60"/>
  <c r="AO85" i="60"/>
  <c r="BB85" i="60" s="1"/>
  <c r="BC85" i="60" s="1"/>
  <c r="BD85" i="60" s="1"/>
  <c r="BE85" i="60" s="1"/>
  <c r="BF85" i="60" s="1"/>
  <c r="BG85" i="60" s="1"/>
  <c r="BH85" i="60" s="1"/>
  <c r="BI85" i="60" s="1"/>
  <c r="BJ85" i="60" s="1"/>
  <c r="BK85" i="60" s="1"/>
  <c r="BL85" i="60" s="1"/>
  <c r="BM85" i="60" s="1"/>
  <c r="BN85" i="60" s="1"/>
  <c r="BO85" i="60" s="1"/>
  <c r="BP85" i="60" s="1"/>
  <c r="H51" i="56"/>
  <c r="H50" i="56"/>
  <c r="AM50" i="56"/>
  <c r="BB50" i="56" s="1"/>
  <c r="BC50" i="56" s="1"/>
  <c r="BD50" i="56" s="1"/>
  <c r="BE50" i="56" s="1"/>
  <c r="BF50" i="56" s="1"/>
  <c r="BG50" i="56" s="1"/>
  <c r="BH50" i="56" s="1"/>
  <c r="BI50" i="56" s="1"/>
  <c r="BJ50" i="56" s="1"/>
  <c r="BK50" i="56" s="1"/>
  <c r="BL50" i="56" s="1"/>
  <c r="BM50" i="56" s="1"/>
  <c r="BN50" i="56" s="1"/>
  <c r="BO50" i="56" s="1"/>
  <c r="BP50" i="56" s="1"/>
  <c r="H33" i="54"/>
  <c r="AM33" i="54"/>
  <c r="BB33" i="54" s="1"/>
  <c r="BC33" i="54" s="1"/>
  <c r="BD33" i="54" s="1"/>
  <c r="BE33" i="54" s="1"/>
  <c r="BF33" i="54" s="1"/>
  <c r="BG33" i="54" s="1"/>
  <c r="BH33" i="54" s="1"/>
  <c r="BI33" i="54" s="1"/>
  <c r="BJ33" i="54" s="1"/>
  <c r="BK33" i="54" s="1"/>
  <c r="BL33" i="54" s="1"/>
  <c r="BM33" i="54" s="1"/>
  <c r="BN33" i="54" s="1"/>
  <c r="BO33" i="54" s="1"/>
  <c r="BP33" i="54" s="1"/>
  <c r="H32" i="54"/>
  <c r="AM32" i="54"/>
  <c r="BB32" i="54" s="1"/>
  <c r="BC32" i="54" s="1"/>
  <c r="BD32" i="54" s="1"/>
  <c r="BE32" i="54" s="1"/>
  <c r="BF32" i="54" s="1"/>
  <c r="BG32" i="54" s="1"/>
  <c r="BH32" i="54" s="1"/>
  <c r="BI32" i="54" s="1"/>
  <c r="BJ32" i="54" s="1"/>
  <c r="BK32" i="54" s="1"/>
  <c r="BL32" i="54" s="1"/>
  <c r="BM32" i="54" s="1"/>
  <c r="BN32" i="54" s="1"/>
  <c r="BO32" i="54" s="1"/>
  <c r="BP32" i="54" s="1"/>
  <c r="C39" i="55"/>
  <c r="L39" i="55"/>
  <c r="AN39" i="55" s="1"/>
  <c r="N39" i="55"/>
  <c r="AO39" i="55" s="1"/>
  <c r="P39" i="55"/>
  <c r="AP39" i="55" s="1"/>
  <c r="R39" i="55"/>
  <c r="AQ39" i="55" s="1"/>
  <c r="T39" i="55"/>
  <c r="AR39" i="55" s="1"/>
  <c r="V39" i="55"/>
  <c r="AS39" i="55" s="1"/>
  <c r="X39" i="55"/>
  <c r="AT39" i="55" s="1"/>
  <c r="Z39" i="55"/>
  <c r="AU39" i="55" s="1"/>
  <c r="AB39" i="55"/>
  <c r="AV39" i="55" s="1"/>
  <c r="AD39" i="55"/>
  <c r="AW39" i="55" s="1"/>
  <c r="AF39" i="55"/>
  <c r="AX39" i="55" s="1"/>
  <c r="AH39" i="55"/>
  <c r="AY39" i="55" s="1"/>
  <c r="AJ39" i="55"/>
  <c r="AZ39" i="55" s="1"/>
  <c r="AL39" i="55"/>
  <c r="BA39" i="55" s="1"/>
  <c r="C28" i="66"/>
  <c r="L28" i="66"/>
  <c r="AN28" i="66" s="1"/>
  <c r="N28" i="66"/>
  <c r="AO28" i="66" s="1"/>
  <c r="P28" i="66"/>
  <c r="AP28" i="66" s="1"/>
  <c r="R28" i="66"/>
  <c r="AQ28" i="66" s="1"/>
  <c r="T28" i="66"/>
  <c r="AR28" i="66" s="1"/>
  <c r="V28" i="66"/>
  <c r="AS28" i="66" s="1"/>
  <c r="X28" i="66"/>
  <c r="AT28" i="66" s="1"/>
  <c r="Z28" i="66"/>
  <c r="AU28" i="66" s="1"/>
  <c r="AB28" i="66"/>
  <c r="AV28" i="66" s="1"/>
  <c r="AD28" i="66"/>
  <c r="AW28" i="66" s="1"/>
  <c r="AF28" i="66"/>
  <c r="AX28" i="66" s="1"/>
  <c r="AH28" i="66"/>
  <c r="AY28" i="66" s="1"/>
  <c r="AJ28" i="66"/>
  <c r="AZ28" i="66" s="1"/>
  <c r="AL28" i="66"/>
  <c r="BA28" i="66" s="1"/>
  <c r="C61" i="64"/>
  <c r="C61" i="62"/>
  <c r="C62" i="62"/>
  <c r="C63" i="62"/>
  <c r="L61" i="62"/>
  <c r="AN61" i="62" s="1"/>
  <c r="L62" i="62"/>
  <c r="AN62" i="62" s="1"/>
  <c r="L63" i="62"/>
  <c r="AN63" i="62" s="1"/>
  <c r="N61" i="62"/>
  <c r="AO61" i="62" s="1"/>
  <c r="N62" i="62"/>
  <c r="AO62" i="62" s="1"/>
  <c r="N63" i="62"/>
  <c r="AO63" i="62" s="1"/>
  <c r="P61" i="62"/>
  <c r="AP61" i="62" s="1"/>
  <c r="P62" i="62"/>
  <c r="AP62" i="62" s="1"/>
  <c r="P63" i="62"/>
  <c r="AP63" i="62" s="1"/>
  <c r="R61" i="62"/>
  <c r="AQ61" i="62" s="1"/>
  <c r="R62" i="62"/>
  <c r="AQ62" i="62" s="1"/>
  <c r="R63" i="62"/>
  <c r="AQ63" i="62" s="1"/>
  <c r="T61" i="62"/>
  <c r="AR61" i="62" s="1"/>
  <c r="T62" i="62"/>
  <c r="AR62" i="62" s="1"/>
  <c r="T63" i="62"/>
  <c r="AR63" i="62" s="1"/>
  <c r="V61" i="62"/>
  <c r="AS61" i="62" s="1"/>
  <c r="V62" i="62"/>
  <c r="AS62" i="62" s="1"/>
  <c r="V63" i="62"/>
  <c r="AS63" i="62" s="1"/>
  <c r="X61" i="62"/>
  <c r="AT61" i="62" s="1"/>
  <c r="X62" i="62"/>
  <c r="AT62" i="62" s="1"/>
  <c r="X63" i="62"/>
  <c r="AT63" i="62" s="1"/>
  <c r="Z61" i="62"/>
  <c r="AU61" i="62" s="1"/>
  <c r="Z62" i="62"/>
  <c r="AU62" i="62" s="1"/>
  <c r="Z63" i="62"/>
  <c r="AU63" i="62" s="1"/>
  <c r="AB61" i="62"/>
  <c r="AV61" i="62" s="1"/>
  <c r="AB62" i="62"/>
  <c r="AV62" i="62" s="1"/>
  <c r="AB63" i="62"/>
  <c r="AV63" i="62" s="1"/>
  <c r="AD61" i="62"/>
  <c r="AW61" i="62" s="1"/>
  <c r="AD62" i="62"/>
  <c r="AW62" i="62" s="1"/>
  <c r="AD63" i="62"/>
  <c r="AW63" i="62" s="1"/>
  <c r="AF61" i="62"/>
  <c r="AX61" i="62" s="1"/>
  <c r="AF62" i="62"/>
  <c r="AX62" i="62" s="1"/>
  <c r="AF63" i="62"/>
  <c r="AX63" i="62" s="1"/>
  <c r="AH61" i="62"/>
  <c r="AY61" i="62" s="1"/>
  <c r="AH62" i="62"/>
  <c r="AY62" i="62" s="1"/>
  <c r="AH63" i="62"/>
  <c r="AY63" i="62" s="1"/>
  <c r="AJ61" i="62"/>
  <c r="AZ61" i="62" s="1"/>
  <c r="AJ62" i="62"/>
  <c r="AZ62" i="62" s="1"/>
  <c r="AJ63" i="62"/>
  <c r="AZ63" i="62" s="1"/>
  <c r="AL61" i="62"/>
  <c r="BA61" i="62" s="1"/>
  <c r="AL62" i="62"/>
  <c r="BA62" i="62" s="1"/>
  <c r="AL63" i="62"/>
  <c r="BA63" i="62" s="1"/>
  <c r="C59" i="58"/>
  <c r="C60" i="58"/>
  <c r="L59" i="58"/>
  <c r="AN59" i="58" s="1"/>
  <c r="L60" i="58"/>
  <c r="AN60" i="58" s="1"/>
  <c r="N59" i="58"/>
  <c r="AO59" i="58" s="1"/>
  <c r="N60" i="58"/>
  <c r="AO60" i="58" s="1"/>
  <c r="P59" i="58"/>
  <c r="AP59" i="58" s="1"/>
  <c r="P60" i="58"/>
  <c r="AP60" i="58" s="1"/>
  <c r="R59" i="58"/>
  <c r="AQ59" i="58" s="1"/>
  <c r="R60" i="58"/>
  <c r="AQ60" i="58" s="1"/>
  <c r="T59" i="58"/>
  <c r="AR59" i="58" s="1"/>
  <c r="T60" i="58"/>
  <c r="AR60" i="58" s="1"/>
  <c r="V59" i="58"/>
  <c r="AS59" i="58" s="1"/>
  <c r="V60" i="58"/>
  <c r="AS60" i="58" s="1"/>
  <c r="X59" i="58"/>
  <c r="AT59" i="58" s="1"/>
  <c r="X60" i="58"/>
  <c r="AT60" i="58" s="1"/>
  <c r="Z59" i="58"/>
  <c r="AU59" i="58" s="1"/>
  <c r="Z60" i="58"/>
  <c r="AU60" i="58" s="1"/>
  <c r="AB59" i="58"/>
  <c r="AV59" i="58" s="1"/>
  <c r="AB60" i="58"/>
  <c r="AV60" i="58" s="1"/>
  <c r="AD59" i="58"/>
  <c r="AW59" i="58" s="1"/>
  <c r="AD60" i="58"/>
  <c r="AW60" i="58" s="1"/>
  <c r="AF59" i="58"/>
  <c r="AX59" i="58" s="1"/>
  <c r="AF60" i="58"/>
  <c r="AX60" i="58" s="1"/>
  <c r="AH59" i="58"/>
  <c r="AY59" i="58" s="1"/>
  <c r="AH60" i="58"/>
  <c r="AY60" i="58" s="1"/>
  <c r="AJ59" i="58"/>
  <c r="AZ59" i="58" s="1"/>
  <c r="AJ60" i="58"/>
  <c r="AZ60" i="58" s="1"/>
  <c r="AL59" i="58"/>
  <c r="BA59" i="58" s="1"/>
  <c r="AL60" i="58"/>
  <c r="BA60" i="58" s="1"/>
  <c r="C39" i="56"/>
  <c r="L39" i="56"/>
  <c r="AN39" i="56" s="1"/>
  <c r="N39" i="56"/>
  <c r="AO39" i="56" s="1"/>
  <c r="P39" i="56"/>
  <c r="AP39" i="56" s="1"/>
  <c r="R39" i="56"/>
  <c r="AQ39" i="56" s="1"/>
  <c r="T39" i="56"/>
  <c r="AR39" i="56" s="1"/>
  <c r="V39" i="56"/>
  <c r="AS39" i="56" s="1"/>
  <c r="X39" i="56"/>
  <c r="AT39" i="56" s="1"/>
  <c r="Z39" i="56"/>
  <c r="AU39" i="56" s="1"/>
  <c r="AB39" i="56"/>
  <c r="AV39" i="56" s="1"/>
  <c r="AD39" i="56"/>
  <c r="AW39" i="56" s="1"/>
  <c r="AF39" i="56"/>
  <c r="AX39" i="56" s="1"/>
  <c r="AH39" i="56"/>
  <c r="AY39" i="56" s="1"/>
  <c r="AJ39" i="56"/>
  <c r="AZ39" i="56" s="1"/>
  <c r="AL39" i="56"/>
  <c r="BA39" i="56" s="1"/>
  <c r="C38" i="55"/>
  <c r="L38" i="55"/>
  <c r="AN38" i="55" s="1"/>
  <c r="N38" i="55"/>
  <c r="AO38" i="55" s="1"/>
  <c r="P38" i="55"/>
  <c r="AP38" i="55" s="1"/>
  <c r="R38" i="55"/>
  <c r="AQ38" i="55" s="1"/>
  <c r="T38" i="55"/>
  <c r="AR38" i="55" s="1"/>
  <c r="V38" i="55"/>
  <c r="AS38" i="55" s="1"/>
  <c r="X38" i="55"/>
  <c r="AT38" i="55" s="1"/>
  <c r="Z38" i="55"/>
  <c r="AU38" i="55" s="1"/>
  <c r="AB38" i="55"/>
  <c r="AV38" i="55" s="1"/>
  <c r="AD38" i="55"/>
  <c r="AW38" i="55" s="1"/>
  <c r="AF38" i="55"/>
  <c r="AX38" i="55" s="1"/>
  <c r="AH38" i="55"/>
  <c r="AY38" i="55" s="1"/>
  <c r="AJ38" i="55"/>
  <c r="AZ38" i="55" s="1"/>
  <c r="AL38" i="55"/>
  <c r="BA38" i="55" s="1"/>
  <c r="C37" i="55"/>
  <c r="L37" i="55"/>
  <c r="AN37" i="55" s="1"/>
  <c r="N37" i="55"/>
  <c r="AO37" i="55" s="1"/>
  <c r="P37" i="55"/>
  <c r="AP37" i="55" s="1"/>
  <c r="R37" i="55"/>
  <c r="AQ37" i="55" s="1"/>
  <c r="T37" i="55"/>
  <c r="AR37" i="55" s="1"/>
  <c r="V37" i="55"/>
  <c r="AS37" i="55" s="1"/>
  <c r="X37" i="55"/>
  <c r="AT37" i="55" s="1"/>
  <c r="Z37" i="55"/>
  <c r="AU37" i="55" s="1"/>
  <c r="AB37" i="55"/>
  <c r="AV37" i="55" s="1"/>
  <c r="AD37" i="55"/>
  <c r="AW37" i="55" s="1"/>
  <c r="AF37" i="55"/>
  <c r="AX37" i="55" s="1"/>
  <c r="AH37" i="55"/>
  <c r="AY37" i="55" s="1"/>
  <c r="AJ37" i="55"/>
  <c r="AZ37" i="55" s="1"/>
  <c r="AL37" i="55"/>
  <c r="BA37" i="55" s="1"/>
  <c r="C31" i="54"/>
  <c r="J31" i="54"/>
  <c r="AM31" i="54" s="1"/>
  <c r="L31" i="54"/>
  <c r="AN31" i="54" s="1"/>
  <c r="N31" i="54"/>
  <c r="AO31" i="54" s="1"/>
  <c r="P31" i="54"/>
  <c r="AP31" i="54" s="1"/>
  <c r="R31" i="54"/>
  <c r="AQ31" i="54" s="1"/>
  <c r="T31" i="54"/>
  <c r="AR31" i="54" s="1"/>
  <c r="V31" i="54"/>
  <c r="AS31" i="54" s="1"/>
  <c r="X31" i="54"/>
  <c r="AT31" i="54" s="1"/>
  <c r="Z31" i="54"/>
  <c r="AU31" i="54" s="1"/>
  <c r="AB31" i="54"/>
  <c r="AV31" i="54" s="1"/>
  <c r="AD31" i="54"/>
  <c r="AW31" i="54" s="1"/>
  <c r="AF31" i="54"/>
  <c r="AX31" i="54" s="1"/>
  <c r="AH31" i="54"/>
  <c r="AY31" i="54" s="1"/>
  <c r="AJ31" i="54"/>
  <c r="AZ31" i="54" s="1"/>
  <c r="AL31" i="54"/>
  <c r="BA31" i="54" s="1"/>
  <c r="C23" i="67"/>
  <c r="C24" i="67"/>
  <c r="C25" i="67"/>
  <c r="J23" i="67"/>
  <c r="AM23" i="67" s="1"/>
  <c r="J24" i="67"/>
  <c r="AM24" i="67" s="1"/>
  <c r="J25" i="67"/>
  <c r="L23" i="67"/>
  <c r="AN23" i="67" s="1"/>
  <c r="L24" i="67"/>
  <c r="L25" i="67"/>
  <c r="AN25" i="67" s="1"/>
  <c r="N23" i="67"/>
  <c r="AO23" i="67" s="1"/>
  <c r="N24" i="67"/>
  <c r="AO24" i="67" s="1"/>
  <c r="N25" i="67"/>
  <c r="AO25" i="67" s="1"/>
  <c r="P23" i="67"/>
  <c r="P24" i="67"/>
  <c r="AP24" i="67" s="1"/>
  <c r="P25" i="67"/>
  <c r="AP25" i="67" s="1"/>
  <c r="R23" i="67"/>
  <c r="AQ23" i="67" s="1"/>
  <c r="R24" i="67"/>
  <c r="AQ24" i="67" s="1"/>
  <c r="R25" i="67"/>
  <c r="AQ25" i="67" s="1"/>
  <c r="T23" i="67"/>
  <c r="AR23" i="67" s="1"/>
  <c r="T24" i="67"/>
  <c r="AR24" i="67" s="1"/>
  <c r="T25" i="67"/>
  <c r="AR25" i="67" s="1"/>
  <c r="V23" i="67"/>
  <c r="AS23" i="67" s="1"/>
  <c r="V24" i="67"/>
  <c r="AS24" i="67" s="1"/>
  <c r="V25" i="67"/>
  <c r="AS25" i="67" s="1"/>
  <c r="X23" i="67"/>
  <c r="AT23" i="67" s="1"/>
  <c r="X24" i="67"/>
  <c r="AT24" i="67" s="1"/>
  <c r="X25" i="67"/>
  <c r="AT25" i="67" s="1"/>
  <c r="Z23" i="67"/>
  <c r="AU23" i="67" s="1"/>
  <c r="Z24" i="67"/>
  <c r="AU24" i="67" s="1"/>
  <c r="Z25" i="67"/>
  <c r="AU25" i="67" s="1"/>
  <c r="AB23" i="67"/>
  <c r="AV23" i="67" s="1"/>
  <c r="AB24" i="67"/>
  <c r="AV24" i="67" s="1"/>
  <c r="AB25" i="67"/>
  <c r="AV25" i="67" s="1"/>
  <c r="AD23" i="67"/>
  <c r="AW23" i="67" s="1"/>
  <c r="AD24" i="67"/>
  <c r="AW24" i="67" s="1"/>
  <c r="AD25" i="67"/>
  <c r="AW25" i="67" s="1"/>
  <c r="AF23" i="67"/>
  <c r="AX23" i="67" s="1"/>
  <c r="AF24" i="67"/>
  <c r="AX24" i="67" s="1"/>
  <c r="AF25" i="67"/>
  <c r="AX25" i="67" s="1"/>
  <c r="AH23" i="67"/>
  <c r="AY23" i="67" s="1"/>
  <c r="AH24" i="67"/>
  <c r="AY24" i="67" s="1"/>
  <c r="AH25" i="67"/>
  <c r="AY25" i="67" s="1"/>
  <c r="AJ23" i="67"/>
  <c r="AZ23" i="67" s="1"/>
  <c r="AJ24" i="67"/>
  <c r="AZ24" i="67" s="1"/>
  <c r="AJ25" i="67"/>
  <c r="AZ25" i="67" s="1"/>
  <c r="AL23" i="67"/>
  <c r="BA23" i="67" s="1"/>
  <c r="AL24" i="67"/>
  <c r="BA24" i="67" s="1"/>
  <c r="AL25" i="67"/>
  <c r="BA25" i="67" s="1"/>
  <c r="BB31" i="54" l="1"/>
  <c r="BC31" i="54" s="1"/>
  <c r="BD31" i="54" s="1"/>
  <c r="BE31" i="54" s="1"/>
  <c r="BF31" i="54" s="1"/>
  <c r="BG31" i="54" s="1"/>
  <c r="BH31" i="54" s="1"/>
  <c r="BI31" i="54" s="1"/>
  <c r="BJ31" i="54" s="1"/>
  <c r="BK31" i="54" s="1"/>
  <c r="BL31" i="54" s="1"/>
  <c r="BM31" i="54" s="1"/>
  <c r="BN31" i="54" s="1"/>
  <c r="BO31" i="54" s="1"/>
  <c r="BP31" i="54" s="1"/>
  <c r="H31" i="54"/>
  <c r="H23" i="67"/>
  <c r="H24" i="67"/>
  <c r="H25" i="67"/>
  <c r="AN24" i="67"/>
  <c r="BB24" i="67" s="1"/>
  <c r="BC24" i="67" s="1"/>
  <c r="BD24" i="67" s="1"/>
  <c r="BE24" i="67" s="1"/>
  <c r="BF24" i="67" s="1"/>
  <c r="BG24" i="67" s="1"/>
  <c r="BH24" i="67" s="1"/>
  <c r="BI24" i="67" s="1"/>
  <c r="BJ24" i="67" s="1"/>
  <c r="BK24" i="67" s="1"/>
  <c r="BL24" i="67" s="1"/>
  <c r="BM24" i="67" s="1"/>
  <c r="BN24" i="67" s="1"/>
  <c r="BO24" i="67" s="1"/>
  <c r="BP24" i="67" s="1"/>
  <c r="AM25" i="67"/>
  <c r="BB25" i="67" s="1"/>
  <c r="BC25" i="67" s="1"/>
  <c r="BD25" i="67" s="1"/>
  <c r="BE25" i="67" s="1"/>
  <c r="BF25" i="67" s="1"/>
  <c r="BG25" i="67" s="1"/>
  <c r="BH25" i="67" s="1"/>
  <c r="BI25" i="67" s="1"/>
  <c r="BJ25" i="67" s="1"/>
  <c r="BK25" i="67" s="1"/>
  <c r="BL25" i="67" s="1"/>
  <c r="BM25" i="67" s="1"/>
  <c r="BN25" i="67" s="1"/>
  <c r="BO25" i="67" s="1"/>
  <c r="BP25" i="67" s="1"/>
  <c r="AP23" i="67"/>
  <c r="BB23" i="67" s="1"/>
  <c r="BC23" i="67" s="1"/>
  <c r="BD23" i="67" s="1"/>
  <c r="BE23" i="67" s="1"/>
  <c r="BF23" i="67" s="1"/>
  <c r="BG23" i="67" s="1"/>
  <c r="BH23" i="67" s="1"/>
  <c r="BI23" i="67" s="1"/>
  <c r="BJ23" i="67" s="1"/>
  <c r="BK23" i="67" s="1"/>
  <c r="BL23" i="67" s="1"/>
  <c r="BM23" i="67" s="1"/>
  <c r="BN23" i="67" s="1"/>
  <c r="BO23" i="67" s="1"/>
  <c r="BP23" i="67" s="1"/>
  <c r="AL24" i="54" l="1"/>
  <c r="AL25" i="54"/>
  <c r="AL26" i="54"/>
  <c r="AJ24" i="54"/>
  <c r="AJ25" i="54"/>
  <c r="AJ26" i="54"/>
  <c r="AH24" i="54"/>
  <c r="AH25" i="54"/>
  <c r="AH26" i="54"/>
  <c r="AF24" i="54"/>
  <c r="AF25" i="54"/>
  <c r="AF26" i="54"/>
  <c r="AD24" i="54"/>
  <c r="AD25" i="54"/>
  <c r="AD26" i="54"/>
  <c r="AB24" i="54"/>
  <c r="AB25" i="54"/>
  <c r="AB26" i="54"/>
  <c r="Z24" i="54"/>
  <c r="Z25" i="54"/>
  <c r="Z26" i="54"/>
  <c r="X24" i="54"/>
  <c r="X25" i="54"/>
  <c r="X26" i="54"/>
  <c r="V24" i="54"/>
  <c r="V25" i="54"/>
  <c r="V26" i="54"/>
  <c r="AL40" i="55"/>
  <c r="AL41" i="55"/>
  <c r="AJ40" i="55"/>
  <c r="AJ41" i="55"/>
  <c r="AH40" i="55"/>
  <c r="AH41" i="55"/>
  <c r="AF40" i="55"/>
  <c r="AF41" i="55"/>
  <c r="AD40" i="55"/>
  <c r="AD41" i="55"/>
  <c r="AB40" i="55"/>
  <c r="AB41" i="55"/>
  <c r="Z40" i="55"/>
  <c r="Z41" i="55"/>
  <c r="X40" i="55"/>
  <c r="X41" i="55"/>
  <c r="V40" i="55"/>
  <c r="V41" i="55"/>
  <c r="AL42" i="56"/>
  <c r="AL43" i="56"/>
  <c r="AL44" i="56"/>
  <c r="AL45" i="56"/>
  <c r="AL46" i="56"/>
  <c r="AJ42" i="56"/>
  <c r="AJ43" i="56"/>
  <c r="AJ44" i="56"/>
  <c r="AJ45" i="56"/>
  <c r="AJ46" i="56"/>
  <c r="AH42" i="56"/>
  <c r="AH43" i="56"/>
  <c r="AH44" i="56"/>
  <c r="AH45" i="56"/>
  <c r="AH46" i="56"/>
  <c r="AF42" i="56"/>
  <c r="AF43" i="56"/>
  <c r="AF44" i="56"/>
  <c r="AF45" i="56"/>
  <c r="AF46" i="56"/>
  <c r="AD42" i="56"/>
  <c r="AD43" i="56"/>
  <c r="AD44" i="56"/>
  <c r="AD45" i="56"/>
  <c r="AD46" i="56"/>
  <c r="AB42" i="56"/>
  <c r="AB43" i="56"/>
  <c r="AB44" i="56"/>
  <c r="AB45" i="56"/>
  <c r="AB46" i="56"/>
  <c r="Z42" i="56"/>
  <c r="Z43" i="56"/>
  <c r="Z44" i="56"/>
  <c r="Z45" i="56"/>
  <c r="Z46" i="56"/>
  <c r="X42" i="56"/>
  <c r="X43" i="56"/>
  <c r="X44" i="56"/>
  <c r="X45" i="56"/>
  <c r="X46" i="56"/>
  <c r="V42" i="56"/>
  <c r="V43" i="56"/>
  <c r="V44" i="56"/>
  <c r="V45" i="56"/>
  <c r="V46" i="56"/>
  <c r="AL37" i="57"/>
  <c r="AL38" i="57"/>
  <c r="AJ37" i="57"/>
  <c r="AJ38" i="57"/>
  <c r="AH37" i="57"/>
  <c r="AH38" i="57"/>
  <c r="AF37" i="57"/>
  <c r="AF38" i="57"/>
  <c r="AD37" i="57"/>
  <c r="AD38" i="57"/>
  <c r="AB37" i="57"/>
  <c r="AB38" i="57"/>
  <c r="Z37" i="57"/>
  <c r="Z38" i="57"/>
  <c r="X37" i="57"/>
  <c r="X38" i="57"/>
  <c r="V37" i="57"/>
  <c r="V38" i="57"/>
  <c r="AL43" i="58"/>
  <c r="AL44" i="58"/>
  <c r="AJ43" i="58"/>
  <c r="AJ44" i="58"/>
  <c r="AH43" i="58"/>
  <c r="AH44" i="58"/>
  <c r="AF43" i="58"/>
  <c r="AF44" i="58"/>
  <c r="AD43" i="58"/>
  <c r="AD44" i="58"/>
  <c r="AB43" i="58"/>
  <c r="AB44" i="58"/>
  <c r="Z43" i="58"/>
  <c r="Z44" i="58"/>
  <c r="X43" i="58"/>
  <c r="X44" i="58"/>
  <c r="V43" i="58"/>
  <c r="V44" i="58"/>
  <c r="AL63" i="60"/>
  <c r="AJ63" i="60"/>
  <c r="AH63" i="60"/>
  <c r="AF63" i="60"/>
  <c r="AD63" i="60"/>
  <c r="AB63" i="60"/>
  <c r="Z63" i="60"/>
  <c r="X63" i="60"/>
  <c r="V63" i="60"/>
  <c r="AL50" i="61"/>
  <c r="AJ50" i="61"/>
  <c r="AH50" i="61"/>
  <c r="AF50" i="61"/>
  <c r="AD50" i="61"/>
  <c r="AB50" i="61"/>
  <c r="Z50" i="61"/>
  <c r="X50" i="61"/>
  <c r="V50" i="61"/>
  <c r="AL65" i="62"/>
  <c r="AL66" i="62"/>
  <c r="AL67" i="62"/>
  <c r="AJ65" i="62"/>
  <c r="AJ66" i="62"/>
  <c r="AJ67" i="62"/>
  <c r="AH65" i="62"/>
  <c r="AH66" i="62"/>
  <c r="AH67" i="62"/>
  <c r="AF65" i="62"/>
  <c r="AF66" i="62"/>
  <c r="AF67" i="62"/>
  <c r="AD65" i="62"/>
  <c r="AD66" i="62"/>
  <c r="AD67" i="62"/>
  <c r="AB65" i="62"/>
  <c r="AB66" i="62"/>
  <c r="AB67" i="62"/>
  <c r="Z65" i="62"/>
  <c r="Z66" i="62"/>
  <c r="Z67" i="62"/>
  <c r="X65" i="62"/>
  <c r="X66" i="62"/>
  <c r="X67" i="62"/>
  <c r="V65" i="62"/>
  <c r="V66" i="62"/>
  <c r="V67" i="62"/>
  <c r="AL39" i="63"/>
  <c r="AJ39" i="63"/>
  <c r="AH39" i="63"/>
  <c r="AF39" i="63"/>
  <c r="AD39" i="63"/>
  <c r="AB39" i="63"/>
  <c r="Z39" i="63"/>
  <c r="X39" i="63"/>
  <c r="V39" i="63"/>
  <c r="T39" i="63"/>
  <c r="T65" i="62"/>
  <c r="T66" i="62"/>
  <c r="T67" i="62"/>
  <c r="T50" i="61"/>
  <c r="T63" i="60"/>
  <c r="T43" i="58"/>
  <c r="T44" i="58"/>
  <c r="T37" i="57"/>
  <c r="T38" i="57"/>
  <c r="T42" i="56"/>
  <c r="T43" i="56"/>
  <c r="T44" i="56"/>
  <c r="T45" i="56"/>
  <c r="T46" i="56"/>
  <c r="T40" i="55"/>
  <c r="T41" i="55"/>
  <c r="T24" i="54"/>
  <c r="T25" i="54"/>
  <c r="T26" i="54"/>
  <c r="R24" i="54"/>
  <c r="R25" i="54"/>
  <c r="R26" i="54"/>
  <c r="R40" i="55"/>
  <c r="R41" i="55"/>
  <c r="R42" i="56"/>
  <c r="R43" i="56"/>
  <c r="R44" i="56"/>
  <c r="R45" i="56"/>
  <c r="R46" i="56"/>
  <c r="R37" i="57"/>
  <c r="R38" i="57"/>
  <c r="R43" i="58"/>
  <c r="R44" i="58"/>
  <c r="R63" i="60"/>
  <c r="R50" i="61"/>
  <c r="R65" i="62"/>
  <c r="R66" i="62"/>
  <c r="R67" i="62"/>
  <c r="R39" i="63"/>
  <c r="P39" i="63"/>
  <c r="P65" i="62"/>
  <c r="P66" i="62"/>
  <c r="P67" i="62"/>
  <c r="P50" i="61"/>
  <c r="P63" i="60"/>
  <c r="P43" i="58"/>
  <c r="P44" i="58"/>
  <c r="P37" i="57"/>
  <c r="P38" i="57"/>
  <c r="P42" i="56"/>
  <c r="P43" i="56"/>
  <c r="P44" i="56"/>
  <c r="P45" i="56"/>
  <c r="P46" i="56"/>
  <c r="P24" i="54"/>
  <c r="P25" i="54"/>
  <c r="P26" i="54"/>
  <c r="P40" i="55"/>
  <c r="P41" i="55"/>
  <c r="N24" i="54"/>
  <c r="N25" i="54"/>
  <c r="N26" i="54"/>
  <c r="N40" i="55"/>
  <c r="N41" i="55"/>
  <c r="N42" i="56"/>
  <c r="N43" i="56"/>
  <c r="N44" i="56"/>
  <c r="N45" i="56"/>
  <c r="N46" i="56"/>
  <c r="L37" i="57"/>
  <c r="L38" i="57"/>
  <c r="N37" i="57"/>
  <c r="N38" i="57"/>
  <c r="N43" i="58"/>
  <c r="N44" i="58"/>
  <c r="N63" i="60"/>
  <c r="N50" i="61"/>
  <c r="N65" i="62"/>
  <c r="N66" i="62"/>
  <c r="N67" i="62"/>
  <c r="N39" i="63"/>
  <c r="L39" i="63"/>
  <c r="L65" i="62"/>
  <c r="L66" i="62"/>
  <c r="L67" i="62"/>
  <c r="L50" i="61"/>
  <c r="L63" i="60"/>
  <c r="L43" i="58"/>
  <c r="L44" i="58"/>
  <c r="L42" i="56"/>
  <c r="L43" i="56"/>
  <c r="L44" i="56"/>
  <c r="L45" i="56"/>
  <c r="L46" i="56"/>
  <c r="L40" i="55"/>
  <c r="L41" i="55"/>
  <c r="L24" i="54"/>
  <c r="L25" i="54"/>
  <c r="L26" i="54"/>
  <c r="AL17" i="67"/>
  <c r="AL18" i="67"/>
  <c r="AJ17" i="67"/>
  <c r="AJ18" i="67"/>
  <c r="AH17" i="67"/>
  <c r="AH18" i="67"/>
  <c r="AF17" i="67"/>
  <c r="AF18" i="67"/>
  <c r="AD17" i="67"/>
  <c r="AD18" i="67"/>
  <c r="AB17" i="67"/>
  <c r="AB18" i="67"/>
  <c r="Z17" i="67"/>
  <c r="Z18" i="67"/>
  <c r="X17" i="67"/>
  <c r="X18" i="67"/>
  <c r="V17" i="67"/>
  <c r="V18" i="67"/>
  <c r="T17" i="67"/>
  <c r="T18" i="67"/>
  <c r="R17" i="67"/>
  <c r="R18" i="67"/>
  <c r="P17" i="67"/>
  <c r="P18" i="67"/>
  <c r="N17" i="67"/>
  <c r="N18" i="67"/>
  <c r="L17" i="67"/>
  <c r="L18" i="67"/>
  <c r="J50" i="61"/>
  <c r="J63" i="60"/>
  <c r="J41" i="55"/>
  <c r="C8" i="67" l="1"/>
  <c r="C10" i="67"/>
  <c r="C6" i="67"/>
  <c r="C12" i="67"/>
  <c r="C7" i="67"/>
  <c r="C14" i="67"/>
  <c r="C9" i="67"/>
  <c r="C11" i="67"/>
  <c r="C13" i="67"/>
  <c r="C15" i="67"/>
  <c r="C16" i="67"/>
  <c r="C17" i="67"/>
  <c r="C18" i="67"/>
  <c r="C19" i="67"/>
  <c r="C20" i="67"/>
  <c r="C21" i="67"/>
  <c r="C22" i="67"/>
  <c r="AN17" i="67"/>
  <c r="AN18" i="67"/>
  <c r="AO17" i="67"/>
  <c r="AO18" i="67"/>
  <c r="AP17" i="67"/>
  <c r="AP18" i="67"/>
  <c r="AQ17" i="67"/>
  <c r="AR17" i="67"/>
  <c r="AR18" i="67"/>
  <c r="AS17" i="67"/>
  <c r="AS18" i="67"/>
  <c r="AT17" i="67"/>
  <c r="AT18" i="67"/>
  <c r="AU17" i="67"/>
  <c r="AU18" i="67"/>
  <c r="AV17" i="67"/>
  <c r="AW17" i="67"/>
  <c r="AW18" i="67"/>
  <c r="AX17" i="67"/>
  <c r="AX18" i="67"/>
  <c r="AY17" i="67"/>
  <c r="AY18" i="67"/>
  <c r="AZ17" i="67"/>
  <c r="AZ18" i="67"/>
  <c r="BA17" i="67"/>
  <c r="BA18" i="67"/>
  <c r="AQ18" i="67"/>
  <c r="AV18" i="67"/>
  <c r="AY6" i="10"/>
  <c r="AY7" i="10"/>
  <c r="AY9" i="10"/>
  <c r="AY8" i="10"/>
  <c r="AY11" i="10"/>
  <c r="AY10" i="10"/>
  <c r="AY13" i="10"/>
  <c r="AY12" i="10"/>
  <c r="AY15" i="10"/>
  <c r="AY14" i="10"/>
  <c r="AY17" i="10"/>
  <c r="AY18" i="10"/>
  <c r="AY16" i="10"/>
  <c r="AY19" i="10"/>
  <c r="AY21" i="10"/>
  <c r="AY20" i="10"/>
  <c r="AY22" i="10"/>
  <c r="AY23" i="10"/>
  <c r="AY25" i="10"/>
  <c r="AY24" i="10"/>
  <c r="AY27" i="10"/>
  <c r="AY28" i="10"/>
  <c r="AY29" i="10"/>
  <c r="AY30" i="10"/>
  <c r="AY31" i="10"/>
  <c r="AY26" i="10"/>
  <c r="AY32" i="10"/>
  <c r="AY33" i="10"/>
  <c r="AY34" i="10"/>
  <c r="AY35" i="10"/>
  <c r="AY36" i="10"/>
  <c r="AY37" i="10"/>
  <c r="AY38" i="10"/>
  <c r="AY39" i="10"/>
  <c r="AY40" i="10"/>
  <c r="AY41" i="10"/>
  <c r="AY42" i="10"/>
  <c r="AV6" i="10"/>
  <c r="AV7" i="10"/>
  <c r="AV9" i="10"/>
  <c r="AV8" i="10"/>
  <c r="AV11" i="10"/>
  <c r="AV10" i="10"/>
  <c r="AV13" i="10"/>
  <c r="AV12" i="10"/>
  <c r="AV15" i="10"/>
  <c r="AV14" i="10"/>
  <c r="AV17" i="10"/>
  <c r="AV18" i="10"/>
  <c r="AV16" i="10"/>
  <c r="AV19" i="10"/>
  <c r="AV21" i="10"/>
  <c r="AV20" i="10"/>
  <c r="AV22" i="10"/>
  <c r="AV23" i="10"/>
  <c r="AV25" i="10"/>
  <c r="AV24" i="10"/>
  <c r="AV27" i="10"/>
  <c r="AV28" i="10"/>
  <c r="AV29" i="10"/>
  <c r="AV30" i="10"/>
  <c r="AV31" i="10"/>
  <c r="AV26" i="10"/>
  <c r="AV32" i="10"/>
  <c r="AV33" i="10"/>
  <c r="AV34" i="10"/>
  <c r="AV35" i="10"/>
  <c r="AV36" i="10"/>
  <c r="AV37" i="10"/>
  <c r="AV38" i="10"/>
  <c r="AV39" i="10"/>
  <c r="AV40" i="10"/>
  <c r="AV41" i="10"/>
  <c r="AV42" i="10"/>
  <c r="AS6" i="10"/>
  <c r="AS7" i="10"/>
  <c r="AS9" i="10"/>
  <c r="AS8" i="10"/>
  <c r="AS11" i="10"/>
  <c r="AS10" i="10"/>
  <c r="AS13" i="10"/>
  <c r="AS12" i="10"/>
  <c r="AS15" i="10"/>
  <c r="AS14" i="10"/>
  <c r="AS17" i="10"/>
  <c r="AS18" i="10"/>
  <c r="AS16" i="10"/>
  <c r="AS19" i="10"/>
  <c r="AS21" i="10"/>
  <c r="AS20" i="10"/>
  <c r="AS22" i="10"/>
  <c r="AS23" i="10"/>
  <c r="AS25" i="10"/>
  <c r="AS24" i="10"/>
  <c r="AS27" i="10"/>
  <c r="AS28" i="10"/>
  <c r="AS29" i="10"/>
  <c r="AS30" i="10"/>
  <c r="AS31" i="10"/>
  <c r="AS26" i="10"/>
  <c r="AS32" i="10"/>
  <c r="AS33" i="10"/>
  <c r="AS34" i="10"/>
  <c r="AS35" i="10"/>
  <c r="AS36" i="10"/>
  <c r="AS37" i="10"/>
  <c r="AS38" i="10"/>
  <c r="AS39" i="10"/>
  <c r="AS40" i="10"/>
  <c r="AS41" i="10"/>
  <c r="AS42" i="10"/>
  <c r="AP6" i="10"/>
  <c r="AP7" i="10"/>
  <c r="AP9" i="10"/>
  <c r="AP8" i="10"/>
  <c r="AP11" i="10"/>
  <c r="AP10" i="10"/>
  <c r="AP13" i="10"/>
  <c r="AP12" i="10"/>
  <c r="AP15" i="10"/>
  <c r="AP14" i="10"/>
  <c r="AP17" i="10"/>
  <c r="AP18" i="10"/>
  <c r="AP16" i="10"/>
  <c r="AP19" i="10"/>
  <c r="AP21" i="10"/>
  <c r="AP20" i="10"/>
  <c r="AP22" i="10"/>
  <c r="AP23" i="10"/>
  <c r="AP25" i="10"/>
  <c r="AP24" i="10"/>
  <c r="AP27" i="10"/>
  <c r="AP28" i="10"/>
  <c r="AP29" i="10"/>
  <c r="AP30" i="10"/>
  <c r="AP31" i="10"/>
  <c r="AP26" i="10"/>
  <c r="AP32" i="10"/>
  <c r="AP33" i="10"/>
  <c r="AP34" i="10"/>
  <c r="AP35" i="10"/>
  <c r="AP36" i="10"/>
  <c r="AP37" i="10"/>
  <c r="AP38" i="10"/>
  <c r="AP39" i="10"/>
  <c r="AP40" i="10"/>
  <c r="AP41" i="10"/>
  <c r="AP42" i="10"/>
  <c r="AM6" i="10"/>
  <c r="AM7" i="10"/>
  <c r="AM9" i="10"/>
  <c r="AM8" i="10"/>
  <c r="AM11" i="10"/>
  <c r="AM10" i="10"/>
  <c r="AM13" i="10"/>
  <c r="AM12" i="10"/>
  <c r="AM15" i="10"/>
  <c r="AM14" i="10"/>
  <c r="AM17" i="10"/>
  <c r="AM18" i="10"/>
  <c r="AM16" i="10"/>
  <c r="AM19" i="10"/>
  <c r="AM21" i="10"/>
  <c r="AM20" i="10"/>
  <c r="AM22" i="10"/>
  <c r="AM23" i="10"/>
  <c r="AM25" i="10"/>
  <c r="AM24" i="10"/>
  <c r="AM27" i="10"/>
  <c r="AM28" i="10"/>
  <c r="AM29" i="10"/>
  <c r="AM30" i="10"/>
  <c r="AM31" i="10"/>
  <c r="AM26" i="10"/>
  <c r="AM32" i="10"/>
  <c r="AM33" i="10"/>
  <c r="AM34" i="10"/>
  <c r="AM35" i="10"/>
  <c r="AM36" i="10"/>
  <c r="AM37" i="10"/>
  <c r="AM38" i="10"/>
  <c r="AM39" i="10"/>
  <c r="AM40" i="10"/>
  <c r="AM41" i="10"/>
  <c r="AM42" i="10"/>
  <c r="AJ6" i="10"/>
  <c r="AJ7" i="10"/>
  <c r="AJ9" i="10"/>
  <c r="AJ8" i="10"/>
  <c r="AJ11" i="10"/>
  <c r="AJ10" i="10"/>
  <c r="AJ13" i="10"/>
  <c r="AJ12" i="10"/>
  <c r="AJ15" i="10"/>
  <c r="AJ14" i="10"/>
  <c r="AJ17" i="10"/>
  <c r="AJ18" i="10"/>
  <c r="AJ16" i="10"/>
  <c r="AJ19" i="10"/>
  <c r="AJ21" i="10"/>
  <c r="AJ20" i="10"/>
  <c r="AJ22" i="10"/>
  <c r="AJ23" i="10"/>
  <c r="AJ25" i="10"/>
  <c r="AJ24" i="10"/>
  <c r="AJ27" i="10"/>
  <c r="AJ28" i="10"/>
  <c r="AJ29" i="10"/>
  <c r="AJ30" i="10"/>
  <c r="AJ31" i="10"/>
  <c r="AJ26" i="10"/>
  <c r="AJ32" i="10"/>
  <c r="AJ33" i="10"/>
  <c r="AJ34" i="10"/>
  <c r="AJ35" i="10"/>
  <c r="AJ36" i="10"/>
  <c r="AJ37" i="10"/>
  <c r="AJ38" i="10"/>
  <c r="AJ39" i="10"/>
  <c r="AJ40" i="10"/>
  <c r="AJ41" i="10"/>
  <c r="AJ42" i="10"/>
  <c r="AG6" i="10"/>
  <c r="AG7" i="10"/>
  <c r="AH7" i="10" s="1"/>
  <c r="AG9" i="10"/>
  <c r="AH9" i="10" s="1"/>
  <c r="AG8" i="10"/>
  <c r="AH8" i="10" s="1"/>
  <c r="AG11" i="10"/>
  <c r="AH11" i="10" s="1"/>
  <c r="AG10" i="10"/>
  <c r="AH10" i="10" s="1"/>
  <c r="AG13" i="10"/>
  <c r="AH13" i="10" s="1"/>
  <c r="AG12" i="10"/>
  <c r="AH12" i="10" s="1"/>
  <c r="AG15" i="10"/>
  <c r="AH15" i="10" s="1"/>
  <c r="AG14" i="10"/>
  <c r="AH14" i="10" s="1"/>
  <c r="AG17" i="10"/>
  <c r="AH17" i="10" s="1"/>
  <c r="AG18" i="10"/>
  <c r="AH18" i="10" s="1"/>
  <c r="AG16" i="10"/>
  <c r="AH16" i="10" s="1"/>
  <c r="AG19" i="10"/>
  <c r="AH19" i="10" s="1"/>
  <c r="AG21" i="10"/>
  <c r="AH21" i="10" s="1"/>
  <c r="AG20" i="10"/>
  <c r="AH20" i="10" s="1"/>
  <c r="AG22" i="10"/>
  <c r="AH22" i="10" s="1"/>
  <c r="AG23" i="10"/>
  <c r="AH23" i="10" s="1"/>
  <c r="AG25" i="10"/>
  <c r="AH25" i="10" s="1"/>
  <c r="AG24" i="10"/>
  <c r="AH24" i="10" s="1"/>
  <c r="AG27" i="10"/>
  <c r="AG28" i="10"/>
  <c r="AG29" i="10"/>
  <c r="AG30" i="10"/>
  <c r="AG31" i="10"/>
  <c r="AH31" i="10" s="1"/>
  <c r="AG26" i="10"/>
  <c r="AH26" i="10" s="1"/>
  <c r="AG32" i="10"/>
  <c r="AG33" i="10"/>
  <c r="AH33" i="10" s="1"/>
  <c r="AG34" i="10"/>
  <c r="AH34" i="10" s="1"/>
  <c r="AG35" i="10"/>
  <c r="AG36" i="10"/>
  <c r="AH36" i="10" s="1"/>
  <c r="AG37" i="10"/>
  <c r="AG38" i="10"/>
  <c r="AG39" i="10"/>
  <c r="AH39" i="10" s="1"/>
  <c r="AG40" i="10"/>
  <c r="AG41" i="10"/>
  <c r="AG42" i="10"/>
  <c r="AD6" i="10"/>
  <c r="AD7" i="10"/>
  <c r="AD9" i="10"/>
  <c r="AD8" i="10"/>
  <c r="AD11" i="10"/>
  <c r="AD10" i="10"/>
  <c r="AD13" i="10"/>
  <c r="AD12" i="10"/>
  <c r="AD15" i="10"/>
  <c r="AD14" i="10"/>
  <c r="AD17" i="10"/>
  <c r="AD18" i="10"/>
  <c r="AD16" i="10"/>
  <c r="AD19" i="10"/>
  <c r="AD21" i="10"/>
  <c r="AD20" i="10"/>
  <c r="AD22" i="10"/>
  <c r="AD23" i="10"/>
  <c r="AD25" i="10"/>
  <c r="AD24" i="10"/>
  <c r="AD27" i="10"/>
  <c r="AD28" i="10"/>
  <c r="AD29" i="10"/>
  <c r="AD30" i="10"/>
  <c r="AD31" i="10"/>
  <c r="AD26" i="10"/>
  <c r="AD32" i="10"/>
  <c r="AD33" i="10"/>
  <c r="AD34" i="10"/>
  <c r="AD35" i="10"/>
  <c r="AD36" i="10"/>
  <c r="AD37" i="10"/>
  <c r="AD38" i="10"/>
  <c r="AD39" i="10"/>
  <c r="AD40" i="10"/>
  <c r="AD41" i="10"/>
  <c r="AD42" i="10"/>
  <c r="AA6" i="10"/>
  <c r="AA7" i="10"/>
  <c r="AA9" i="10"/>
  <c r="AA8" i="10"/>
  <c r="AA11" i="10"/>
  <c r="AA10" i="10"/>
  <c r="AA13" i="10"/>
  <c r="AA12" i="10"/>
  <c r="AA15" i="10"/>
  <c r="AA14" i="10"/>
  <c r="AA17" i="10"/>
  <c r="AA18" i="10"/>
  <c r="AA16" i="10"/>
  <c r="AA19" i="10"/>
  <c r="AA21" i="10"/>
  <c r="AA20" i="10"/>
  <c r="AA22" i="10"/>
  <c r="AA23" i="10"/>
  <c r="AA25" i="10"/>
  <c r="AA24" i="10"/>
  <c r="AA27" i="10"/>
  <c r="AA28" i="10"/>
  <c r="AA29" i="10"/>
  <c r="AA30" i="10"/>
  <c r="AA31" i="10"/>
  <c r="AA26" i="10"/>
  <c r="AA32" i="10"/>
  <c r="AA33" i="10"/>
  <c r="AA34" i="10"/>
  <c r="AA35" i="10"/>
  <c r="AA36" i="10"/>
  <c r="AA37" i="10"/>
  <c r="AA38" i="10"/>
  <c r="AA39" i="10"/>
  <c r="AA40" i="10"/>
  <c r="AA41" i="10"/>
  <c r="AA42" i="10"/>
  <c r="X6" i="10"/>
  <c r="X7" i="10"/>
  <c r="X9" i="10"/>
  <c r="X8" i="10"/>
  <c r="X11" i="10"/>
  <c r="X10" i="10"/>
  <c r="X13" i="10"/>
  <c r="X12" i="10"/>
  <c r="X15" i="10"/>
  <c r="X14" i="10"/>
  <c r="X17" i="10"/>
  <c r="X18" i="10"/>
  <c r="X16" i="10"/>
  <c r="X19" i="10"/>
  <c r="X21" i="10"/>
  <c r="X20" i="10"/>
  <c r="X22" i="10"/>
  <c r="X23" i="10"/>
  <c r="X25" i="10"/>
  <c r="X24" i="10"/>
  <c r="X27" i="10"/>
  <c r="X28" i="10"/>
  <c r="X29" i="10"/>
  <c r="X30" i="10"/>
  <c r="X31" i="10"/>
  <c r="X26" i="10"/>
  <c r="X32" i="10"/>
  <c r="X33" i="10"/>
  <c r="X34" i="10"/>
  <c r="X35" i="10"/>
  <c r="X36" i="10"/>
  <c r="X37" i="10"/>
  <c r="X38" i="10"/>
  <c r="X39" i="10"/>
  <c r="X40" i="10"/>
  <c r="X41" i="10"/>
  <c r="X42" i="10"/>
  <c r="U6" i="10"/>
  <c r="U7" i="10"/>
  <c r="U9" i="10"/>
  <c r="U8" i="10"/>
  <c r="U11" i="10"/>
  <c r="U10" i="10"/>
  <c r="U13" i="10"/>
  <c r="U12" i="10"/>
  <c r="U15" i="10"/>
  <c r="U14" i="10"/>
  <c r="U17" i="10"/>
  <c r="U18" i="10"/>
  <c r="U16" i="10"/>
  <c r="U19" i="10"/>
  <c r="U21" i="10"/>
  <c r="U20" i="10"/>
  <c r="U22" i="10"/>
  <c r="U23" i="10"/>
  <c r="U25" i="10"/>
  <c r="U24" i="10"/>
  <c r="U27" i="10"/>
  <c r="U28" i="10"/>
  <c r="U29" i="10"/>
  <c r="U30" i="10"/>
  <c r="U31" i="10"/>
  <c r="U26" i="10"/>
  <c r="U32" i="10"/>
  <c r="U33" i="10"/>
  <c r="U34" i="10"/>
  <c r="U35" i="10"/>
  <c r="U36" i="10"/>
  <c r="U37" i="10"/>
  <c r="U38" i="10"/>
  <c r="U39" i="10"/>
  <c r="U40" i="10"/>
  <c r="U41" i="10"/>
  <c r="U42" i="10"/>
  <c r="R6" i="10"/>
  <c r="R7" i="10"/>
  <c r="R9" i="10"/>
  <c r="R8" i="10"/>
  <c r="R11" i="10"/>
  <c r="R10" i="10"/>
  <c r="R13" i="10"/>
  <c r="R12" i="10"/>
  <c r="R15" i="10"/>
  <c r="R14" i="10"/>
  <c r="R17" i="10"/>
  <c r="R18" i="10"/>
  <c r="R16" i="10"/>
  <c r="R19" i="10"/>
  <c r="R21" i="10"/>
  <c r="S21" i="10" s="1"/>
  <c r="R20" i="10"/>
  <c r="S20" i="10" s="1"/>
  <c r="R22" i="10"/>
  <c r="S22" i="10" s="1"/>
  <c r="R23" i="10"/>
  <c r="S23" i="10" s="1"/>
  <c r="R25" i="10"/>
  <c r="S25" i="10" s="1"/>
  <c r="R24" i="10"/>
  <c r="S24" i="10" s="1"/>
  <c r="R27" i="10"/>
  <c r="R28" i="10"/>
  <c r="R29" i="10"/>
  <c r="R30" i="10"/>
  <c r="R31" i="10"/>
  <c r="S31" i="10" s="1"/>
  <c r="R26" i="10"/>
  <c r="S26" i="10" s="1"/>
  <c r="R32" i="10"/>
  <c r="R33" i="10"/>
  <c r="S33" i="10" s="1"/>
  <c r="R34" i="10"/>
  <c r="S34" i="10" s="1"/>
  <c r="R35" i="10"/>
  <c r="R36" i="10"/>
  <c r="S36" i="10" s="1"/>
  <c r="R37" i="10"/>
  <c r="R38" i="10"/>
  <c r="R39" i="10"/>
  <c r="S39" i="10" s="1"/>
  <c r="R40" i="10"/>
  <c r="R41" i="10"/>
  <c r="R42" i="10"/>
  <c r="O6" i="10"/>
  <c r="O7" i="10"/>
  <c r="O9" i="10"/>
  <c r="O8" i="10"/>
  <c r="O11" i="10"/>
  <c r="O10" i="10"/>
  <c r="O13" i="10"/>
  <c r="O12" i="10"/>
  <c r="O15" i="10"/>
  <c r="O14" i="10"/>
  <c r="O17" i="10"/>
  <c r="O18" i="10"/>
  <c r="O16" i="10"/>
  <c r="O19" i="10"/>
  <c r="O21" i="10"/>
  <c r="O20" i="10"/>
  <c r="O22" i="10"/>
  <c r="O23" i="10"/>
  <c r="O25" i="10"/>
  <c r="O24" i="10"/>
  <c r="O27" i="10"/>
  <c r="O28" i="10"/>
  <c r="O29" i="10"/>
  <c r="O30" i="10"/>
  <c r="O31" i="10"/>
  <c r="O26" i="10"/>
  <c r="O32" i="10"/>
  <c r="O33" i="10"/>
  <c r="O34" i="10"/>
  <c r="O35" i="10"/>
  <c r="O36" i="10"/>
  <c r="O37" i="10"/>
  <c r="O38" i="10"/>
  <c r="O39" i="10"/>
  <c r="O40" i="10"/>
  <c r="O41" i="10"/>
  <c r="O42" i="10"/>
  <c r="L6" i="10"/>
  <c r="L7" i="10"/>
  <c r="M7" i="10" s="1"/>
  <c r="L9" i="10"/>
  <c r="M9" i="10" s="1"/>
  <c r="L8" i="10"/>
  <c r="M8" i="10" s="1"/>
  <c r="L11" i="10"/>
  <c r="M11" i="10" s="1"/>
  <c r="L10" i="10"/>
  <c r="M10" i="10" s="1"/>
  <c r="L13" i="10"/>
  <c r="M13" i="10" s="1"/>
  <c r="L12" i="10"/>
  <c r="M12" i="10" s="1"/>
  <c r="L15" i="10"/>
  <c r="M15" i="10" s="1"/>
  <c r="L14" i="10"/>
  <c r="M14" i="10" s="1"/>
  <c r="L17" i="10"/>
  <c r="M17" i="10" s="1"/>
  <c r="L18" i="10"/>
  <c r="M18" i="10" s="1"/>
  <c r="L16" i="10"/>
  <c r="M16" i="10" s="1"/>
  <c r="L19" i="10"/>
  <c r="M19" i="10" s="1"/>
  <c r="L21" i="10"/>
  <c r="M21" i="10" s="1"/>
  <c r="L20" i="10"/>
  <c r="M20" i="10" s="1"/>
  <c r="L22" i="10"/>
  <c r="M22" i="10" s="1"/>
  <c r="L23" i="10"/>
  <c r="M23" i="10" s="1"/>
  <c r="L25" i="10"/>
  <c r="M25" i="10" s="1"/>
  <c r="L24" i="10"/>
  <c r="M24" i="10" s="1"/>
  <c r="L27" i="10"/>
  <c r="L28" i="10"/>
  <c r="L29" i="10"/>
  <c r="L30" i="10"/>
  <c r="L31" i="10"/>
  <c r="M31" i="10" s="1"/>
  <c r="L26" i="10"/>
  <c r="M26" i="10" s="1"/>
  <c r="L32" i="10"/>
  <c r="L33" i="10"/>
  <c r="M33" i="10" s="1"/>
  <c r="L34" i="10"/>
  <c r="M34" i="10" s="1"/>
  <c r="L35" i="10"/>
  <c r="L36" i="10"/>
  <c r="M36" i="10" s="1"/>
  <c r="L37" i="10"/>
  <c r="L38" i="10"/>
  <c r="L39" i="10"/>
  <c r="M39" i="10" s="1"/>
  <c r="L40" i="10"/>
  <c r="L41" i="10"/>
  <c r="L42" i="10"/>
  <c r="I6" i="10"/>
  <c r="I7" i="10"/>
  <c r="I9" i="10"/>
  <c r="I8" i="10"/>
  <c r="I11" i="10"/>
  <c r="I10" i="10"/>
  <c r="I13" i="10"/>
  <c r="I12" i="10"/>
  <c r="I15" i="10"/>
  <c r="I14" i="10"/>
  <c r="I17" i="10"/>
  <c r="I18" i="10"/>
  <c r="I16" i="10"/>
  <c r="I19" i="10"/>
  <c r="I21" i="10"/>
  <c r="I20" i="10"/>
  <c r="I22" i="10"/>
  <c r="I23" i="10"/>
  <c r="I25" i="10"/>
  <c r="I24" i="10"/>
  <c r="I27" i="10"/>
  <c r="I28" i="10"/>
  <c r="I29" i="10"/>
  <c r="I30" i="10"/>
  <c r="I31" i="10"/>
  <c r="I26" i="10"/>
  <c r="I32" i="10"/>
  <c r="I33" i="10"/>
  <c r="I34" i="10"/>
  <c r="I35" i="10"/>
  <c r="I36" i="10"/>
  <c r="I37" i="10"/>
  <c r="I38" i="10"/>
  <c r="I39" i="10"/>
  <c r="I40" i="10"/>
  <c r="I41" i="10"/>
  <c r="I42" i="10"/>
  <c r="O17" i="17"/>
  <c r="O16" i="17"/>
  <c r="O15" i="17"/>
  <c r="O14" i="17"/>
  <c r="O13" i="17"/>
  <c r="O12" i="17"/>
  <c r="O11" i="17"/>
  <c r="O10" i="17"/>
  <c r="O9" i="17"/>
  <c r="O8" i="17"/>
  <c r="O7" i="17"/>
  <c r="O6" i="17"/>
  <c r="O5" i="17"/>
  <c r="O4" i="17"/>
  <c r="O3" i="17"/>
  <c r="AK4" i="67"/>
  <c r="AI4" i="67"/>
  <c r="AG4" i="67"/>
  <c r="AE4" i="67"/>
  <c r="AC4" i="67"/>
  <c r="AA4" i="67"/>
  <c r="Y4" i="67"/>
  <c r="W4" i="67"/>
  <c r="U4" i="67"/>
  <c r="S4" i="67"/>
  <c r="Q4" i="67"/>
  <c r="O4" i="67"/>
  <c r="M4" i="67"/>
  <c r="K4" i="67"/>
  <c r="I4" i="67"/>
  <c r="AK3" i="67"/>
  <c r="AI3" i="67"/>
  <c r="AG3" i="67"/>
  <c r="AE3" i="67"/>
  <c r="AC3" i="67"/>
  <c r="AA3" i="67"/>
  <c r="Y3" i="67"/>
  <c r="W3" i="67"/>
  <c r="U3" i="67"/>
  <c r="S3" i="67"/>
  <c r="Q3" i="67"/>
  <c r="O3" i="67"/>
  <c r="M3" i="67"/>
  <c r="K3" i="67"/>
  <c r="I3" i="67"/>
  <c r="B3" i="67"/>
  <c r="B32" i="67" s="1" a="1"/>
  <c r="B32" i="67" s="1"/>
  <c r="A32" i="67" s="1"/>
  <c r="AK2" i="67"/>
  <c r="AI2" i="67"/>
  <c r="AG2" i="67"/>
  <c r="AE2" i="67"/>
  <c r="AC2" i="67"/>
  <c r="AA2" i="67"/>
  <c r="Y2" i="67"/>
  <c r="W2" i="67"/>
  <c r="U2" i="67"/>
  <c r="S2" i="67"/>
  <c r="Q2" i="67"/>
  <c r="O2" i="67"/>
  <c r="M2" i="67"/>
  <c r="K2" i="67"/>
  <c r="I2" i="67"/>
  <c r="M6" i="10" l="1"/>
  <c r="L43" i="10"/>
  <c r="O43" i="10"/>
  <c r="U43" i="10"/>
  <c r="R43" i="10"/>
  <c r="X43" i="10"/>
  <c r="AA43" i="10"/>
  <c r="AD43" i="10"/>
  <c r="AG43" i="10"/>
  <c r="I43" i="10"/>
  <c r="B30" i="67" a="1"/>
  <c r="B30" i="67" s="1"/>
  <c r="A30" i="67" s="1"/>
  <c r="B28" i="67" a="1"/>
  <c r="B28" i="67" s="1"/>
  <c r="A28" i="67" s="1"/>
  <c r="B27" i="67" a="1"/>
  <c r="B27" i="67" s="1"/>
  <c r="A27" i="67" s="1"/>
  <c r="B31" i="67" a="1"/>
  <c r="B31" i="67" s="1"/>
  <c r="A31" i="67" s="1"/>
  <c r="B26" i="67" a="1"/>
  <c r="B26" i="67" s="1"/>
  <c r="A26" i="67" s="1"/>
  <c r="B29" i="67" a="1"/>
  <c r="B29" i="67" s="1"/>
  <c r="A29" i="67" s="1"/>
  <c r="B25" i="67" a="1"/>
  <c r="B25" i="67" s="1"/>
  <c r="A25" i="67" s="1"/>
  <c r="B23" i="67" a="1"/>
  <c r="B23" i="67" s="1"/>
  <c r="A23" i="67" s="1"/>
  <c r="B24" i="67" a="1"/>
  <c r="B24" i="67" s="1"/>
  <c r="A24" i="67" s="1"/>
  <c r="H27" i="10"/>
  <c r="H28" i="10"/>
  <c r="H29" i="10"/>
  <c r="H30" i="10"/>
  <c r="H32" i="10"/>
  <c r="H35" i="10"/>
  <c r="H37" i="10"/>
  <c r="H38" i="10"/>
  <c r="H40" i="10"/>
  <c r="H41" i="10"/>
  <c r="H42" i="10"/>
  <c r="AZ21" i="10"/>
  <c r="AZ18" i="10"/>
  <c r="AZ10" i="10"/>
  <c r="AZ19" i="10"/>
  <c r="AZ15" i="10"/>
  <c r="AZ7" i="10"/>
  <c r="AW7" i="10"/>
  <c r="AW9" i="10"/>
  <c r="AW18" i="10"/>
  <c r="AW14" i="10"/>
  <c r="AW10" i="10"/>
  <c r="AW13" i="10"/>
  <c r="AW17" i="10"/>
  <c r="AW23" i="10"/>
  <c r="AT7" i="10"/>
  <c r="AT9" i="10"/>
  <c r="AT12" i="10"/>
  <c r="AT18" i="10"/>
  <c r="AT16" i="10"/>
  <c r="AT10" i="10"/>
  <c r="AT8" i="10"/>
  <c r="AT15" i="10"/>
  <c r="AQ7" i="10"/>
  <c r="AQ9" i="10"/>
  <c r="AQ18" i="10"/>
  <c r="AQ10" i="10"/>
  <c r="AQ23" i="10"/>
  <c r="AN6" i="10"/>
  <c r="AN12" i="10"/>
  <c r="AN18" i="10"/>
  <c r="AN22" i="10"/>
  <c r="AN16" i="10"/>
  <c r="AN10" i="10"/>
  <c r="AN23" i="10"/>
  <c r="AN7" i="10"/>
  <c r="AK27" i="10"/>
  <c r="AL27" i="10" s="1"/>
  <c r="AK28" i="10"/>
  <c r="AL28" i="10" s="1"/>
  <c r="AK29" i="10"/>
  <c r="AL29" i="10" s="1"/>
  <c r="AK30" i="10"/>
  <c r="AL30" i="10" s="1"/>
  <c r="AK31" i="10"/>
  <c r="AK32" i="10"/>
  <c r="AL32" i="10" s="1"/>
  <c r="AK34" i="10"/>
  <c r="AK35" i="10"/>
  <c r="AL35" i="10" s="1"/>
  <c r="AK36" i="10"/>
  <c r="AK37" i="10"/>
  <c r="AL37" i="10" s="1"/>
  <c r="AK38" i="10"/>
  <c r="AL38" i="10" s="1"/>
  <c r="AK39" i="10"/>
  <c r="AK40" i="10"/>
  <c r="AL40" i="10" s="1"/>
  <c r="AK41" i="10"/>
  <c r="AK42" i="10"/>
  <c r="AK7" i="10"/>
  <c r="AK9" i="10"/>
  <c r="AK20" i="10"/>
  <c r="AK21" i="10"/>
  <c r="AK6" i="10"/>
  <c r="AK12" i="10"/>
  <c r="AK18" i="10"/>
  <c r="AK11" i="10"/>
  <c r="AK26" i="10"/>
  <c r="AK14" i="10"/>
  <c r="AK33" i="10"/>
  <c r="AK22" i="10"/>
  <c r="AK16" i="10"/>
  <c r="AK10" i="10"/>
  <c r="AK8" i="10"/>
  <c r="AK13" i="10"/>
  <c r="AK17" i="10"/>
  <c r="AK23" i="10"/>
  <c r="AK19" i="10"/>
  <c r="AK15" i="10"/>
  <c r="AK25" i="10"/>
  <c r="AI27" i="10"/>
  <c r="AI28" i="10"/>
  <c r="AI29" i="10"/>
  <c r="AI30" i="10"/>
  <c r="AI32" i="10"/>
  <c r="AI35" i="10"/>
  <c r="AI37" i="10"/>
  <c r="AI38" i="10"/>
  <c r="AI40" i="10"/>
  <c r="AH6" i="10"/>
  <c r="AE27" i="10"/>
  <c r="AF27" i="10" s="1"/>
  <c r="AE28" i="10"/>
  <c r="AF28" i="10" s="1"/>
  <c r="AE29" i="10"/>
  <c r="AF29" i="10" s="1"/>
  <c r="AE30" i="10"/>
  <c r="AF30" i="10" s="1"/>
  <c r="AE31" i="10"/>
  <c r="AE32" i="10"/>
  <c r="AF32" i="10" s="1"/>
  <c r="AE34" i="10"/>
  <c r="AE35" i="10"/>
  <c r="AF35" i="10" s="1"/>
  <c r="AE36" i="10"/>
  <c r="AE37" i="10"/>
  <c r="AF37" i="10" s="1"/>
  <c r="AE38" i="10"/>
  <c r="AF38" i="10" s="1"/>
  <c r="AE39" i="10"/>
  <c r="AE40" i="10"/>
  <c r="AF40" i="10" s="1"/>
  <c r="AE41" i="10"/>
  <c r="AE42" i="10"/>
  <c r="AE7" i="10"/>
  <c r="AE9" i="10"/>
  <c r="AE24" i="10"/>
  <c r="AE20" i="10"/>
  <c r="AE21" i="10"/>
  <c r="AE6" i="10"/>
  <c r="AE12" i="10"/>
  <c r="AE18" i="10"/>
  <c r="AE11" i="10"/>
  <c r="AE26" i="10"/>
  <c r="AE14" i="10"/>
  <c r="AE33" i="10"/>
  <c r="AE22" i="10"/>
  <c r="AE16" i="10"/>
  <c r="AE10" i="10"/>
  <c r="AE8" i="10"/>
  <c r="AE13" i="10"/>
  <c r="AE23" i="10"/>
  <c r="AE19" i="10"/>
  <c r="AE15" i="10"/>
  <c r="AE25" i="10"/>
  <c r="AB27" i="10"/>
  <c r="AC27" i="10" s="1"/>
  <c r="AB28" i="10"/>
  <c r="AC28" i="10" s="1"/>
  <c r="AB29" i="10"/>
  <c r="AC29" i="10" s="1"/>
  <c r="AB30" i="10"/>
  <c r="AC30" i="10" s="1"/>
  <c r="AB31" i="10"/>
  <c r="AB32" i="10"/>
  <c r="AC32" i="10" s="1"/>
  <c r="AB34" i="10"/>
  <c r="AB35" i="10"/>
  <c r="AC35" i="10" s="1"/>
  <c r="AB36" i="10"/>
  <c r="AB37" i="10"/>
  <c r="AC37" i="10" s="1"/>
  <c r="AB38" i="10"/>
  <c r="AC38" i="10" s="1"/>
  <c r="AB39" i="10"/>
  <c r="AB40" i="10"/>
  <c r="AC40" i="10" s="1"/>
  <c r="AB41" i="10"/>
  <c r="AB42" i="10"/>
  <c r="AB7" i="10"/>
  <c r="AB9" i="10"/>
  <c r="AB24" i="10"/>
  <c r="AB20" i="10"/>
  <c r="AB21" i="10"/>
  <c r="AB6" i="10"/>
  <c r="AB12" i="10"/>
  <c r="AB18" i="10"/>
  <c r="AB11" i="10"/>
  <c r="AB26" i="10"/>
  <c r="AB14" i="10"/>
  <c r="AB33" i="10"/>
  <c r="AB22" i="10"/>
  <c r="AB16" i="10"/>
  <c r="AB10" i="10"/>
  <c r="AB8" i="10"/>
  <c r="AB13" i="10"/>
  <c r="AB17" i="10"/>
  <c r="AB23" i="10"/>
  <c r="AB19" i="10"/>
  <c r="AB15" i="10"/>
  <c r="AB25" i="10"/>
  <c r="Y27" i="10"/>
  <c r="Z27" i="10" s="1"/>
  <c r="Y28" i="10"/>
  <c r="Z28" i="10" s="1"/>
  <c r="Y29" i="10"/>
  <c r="Z29" i="10" s="1"/>
  <c r="Y30" i="10"/>
  <c r="Z30" i="10" s="1"/>
  <c r="Y31" i="10"/>
  <c r="Y32" i="10"/>
  <c r="Z32" i="10" s="1"/>
  <c r="Y34" i="10"/>
  <c r="Y35" i="10"/>
  <c r="Z35" i="10" s="1"/>
  <c r="Y36" i="10"/>
  <c r="Y37" i="10"/>
  <c r="Z37" i="10" s="1"/>
  <c r="Y38" i="10"/>
  <c r="Z38" i="10" s="1"/>
  <c r="Y39" i="10"/>
  <c r="Y40" i="10"/>
  <c r="Z40" i="10" s="1"/>
  <c r="Y41" i="10"/>
  <c r="Y42" i="10"/>
  <c r="Y7" i="10"/>
  <c r="Y9" i="10"/>
  <c r="Y24" i="10"/>
  <c r="Y20" i="10"/>
  <c r="Y21" i="10"/>
  <c r="Y6" i="10"/>
  <c r="Y12" i="10"/>
  <c r="Y18" i="10"/>
  <c r="Y11" i="10"/>
  <c r="Y26" i="10"/>
  <c r="Y14" i="10"/>
  <c r="Y33" i="10"/>
  <c r="Y22" i="10"/>
  <c r="Y16" i="10"/>
  <c r="Y10" i="10"/>
  <c r="Y8" i="10"/>
  <c r="Y13" i="10"/>
  <c r="Y17" i="10"/>
  <c r="Y23" i="10"/>
  <c r="Y19" i="10"/>
  <c r="Y15" i="10"/>
  <c r="Y25" i="10"/>
  <c r="V27" i="10"/>
  <c r="W27" i="10" s="1"/>
  <c r="V28" i="10"/>
  <c r="W28" i="10" s="1"/>
  <c r="V29" i="10"/>
  <c r="W29" i="10" s="1"/>
  <c r="V30" i="10"/>
  <c r="W30" i="10" s="1"/>
  <c r="V31" i="10"/>
  <c r="V32" i="10"/>
  <c r="W32" i="10" s="1"/>
  <c r="V34" i="10"/>
  <c r="V35" i="10"/>
  <c r="W35" i="10" s="1"/>
  <c r="V36" i="10"/>
  <c r="V37" i="10"/>
  <c r="W37" i="10" s="1"/>
  <c r="V38" i="10"/>
  <c r="W38" i="10" s="1"/>
  <c r="V39" i="10"/>
  <c r="V40" i="10"/>
  <c r="W40" i="10" s="1"/>
  <c r="V41" i="10"/>
  <c r="V42" i="10"/>
  <c r="V7" i="10"/>
  <c r="V9" i="10"/>
  <c r="V24" i="10"/>
  <c r="V20" i="10"/>
  <c r="V21" i="10"/>
  <c r="V6" i="10"/>
  <c r="V12" i="10"/>
  <c r="V18" i="10"/>
  <c r="V11" i="10"/>
  <c r="V26" i="10"/>
  <c r="V14" i="10"/>
  <c r="V33" i="10"/>
  <c r="V22" i="10"/>
  <c r="V16" i="10"/>
  <c r="V10" i="10"/>
  <c r="V8" i="10"/>
  <c r="V13" i="10"/>
  <c r="V17" i="10"/>
  <c r="V23" i="10"/>
  <c r="V19" i="10"/>
  <c r="V15" i="10"/>
  <c r="V25" i="10"/>
  <c r="T27" i="10"/>
  <c r="T28" i="10"/>
  <c r="T29" i="10"/>
  <c r="T30" i="10"/>
  <c r="T32" i="10"/>
  <c r="T35" i="10"/>
  <c r="T37" i="10"/>
  <c r="T38" i="10"/>
  <c r="T40" i="10"/>
  <c r="S7" i="10"/>
  <c r="S9" i="10"/>
  <c r="S6" i="10"/>
  <c r="S12" i="10"/>
  <c r="S18" i="10"/>
  <c r="S11" i="10"/>
  <c r="S14" i="10"/>
  <c r="S16" i="10"/>
  <c r="S10" i="10"/>
  <c r="S8" i="10"/>
  <c r="S13" i="10"/>
  <c r="S17" i="10"/>
  <c r="S19" i="10"/>
  <c r="S15" i="10"/>
  <c r="P27" i="10"/>
  <c r="Q27" i="10" s="1"/>
  <c r="P28" i="10"/>
  <c r="Q28" i="10" s="1"/>
  <c r="P29" i="10"/>
  <c r="Q29" i="10" s="1"/>
  <c r="P30" i="10"/>
  <c r="Q30" i="10" s="1"/>
  <c r="P31" i="10"/>
  <c r="P32" i="10"/>
  <c r="Q32" i="10" s="1"/>
  <c r="P34" i="10"/>
  <c r="P35" i="10"/>
  <c r="Q35" i="10" s="1"/>
  <c r="P36" i="10"/>
  <c r="P37" i="10"/>
  <c r="Q37" i="10" s="1"/>
  <c r="P38" i="10"/>
  <c r="Q38" i="10" s="1"/>
  <c r="P39" i="10"/>
  <c r="P40" i="10"/>
  <c r="Q40" i="10" s="1"/>
  <c r="P41" i="10"/>
  <c r="P42" i="10"/>
  <c r="P7" i="10"/>
  <c r="P9" i="10"/>
  <c r="P24" i="10"/>
  <c r="P20" i="10"/>
  <c r="P21" i="10"/>
  <c r="P6" i="10"/>
  <c r="P12" i="10"/>
  <c r="P18" i="10"/>
  <c r="P11" i="10"/>
  <c r="P26" i="10"/>
  <c r="P14" i="10"/>
  <c r="P33" i="10"/>
  <c r="P22" i="10"/>
  <c r="P16" i="10"/>
  <c r="P10" i="10"/>
  <c r="P8" i="10"/>
  <c r="P13" i="10"/>
  <c r="P17" i="10"/>
  <c r="P23" i="10"/>
  <c r="P19" i="10"/>
  <c r="P15" i="10"/>
  <c r="P25" i="10"/>
  <c r="N27" i="10"/>
  <c r="N28" i="10"/>
  <c r="N29" i="10"/>
  <c r="N30" i="10"/>
  <c r="N32" i="10"/>
  <c r="N35" i="10"/>
  <c r="N37" i="10"/>
  <c r="N38" i="10"/>
  <c r="N40" i="10"/>
  <c r="J27" i="10"/>
  <c r="K27" i="10" s="1"/>
  <c r="J28" i="10"/>
  <c r="K28" i="10" s="1"/>
  <c r="J29" i="10"/>
  <c r="K29" i="10" s="1"/>
  <c r="J30" i="10"/>
  <c r="K30" i="10" s="1"/>
  <c r="J31" i="10"/>
  <c r="J32" i="10"/>
  <c r="K32" i="10" s="1"/>
  <c r="J34" i="10"/>
  <c r="J35" i="10"/>
  <c r="K35" i="10" s="1"/>
  <c r="J36" i="10"/>
  <c r="J37" i="10"/>
  <c r="K37" i="10" s="1"/>
  <c r="J38" i="10"/>
  <c r="K38" i="10" s="1"/>
  <c r="J39" i="10"/>
  <c r="J40" i="10"/>
  <c r="K40" i="10" s="1"/>
  <c r="J41" i="10"/>
  <c r="J42" i="10"/>
  <c r="J7" i="10"/>
  <c r="J9" i="10"/>
  <c r="J24" i="10"/>
  <c r="J20" i="10"/>
  <c r="J21" i="10"/>
  <c r="J6" i="10"/>
  <c r="J12" i="10"/>
  <c r="J18" i="10"/>
  <c r="J11" i="10"/>
  <c r="J26" i="10"/>
  <c r="J14" i="10"/>
  <c r="J22" i="10"/>
  <c r="J16" i="10"/>
  <c r="J10" i="10"/>
  <c r="J8" i="10"/>
  <c r="J13" i="10"/>
  <c r="J17" i="10"/>
  <c r="J23" i="10"/>
  <c r="J19" i="10"/>
  <c r="J15" i="10"/>
  <c r="AZ9" i="10"/>
  <c r="AZ24" i="10"/>
  <c r="AZ20" i="10"/>
  <c r="AZ27" i="10"/>
  <c r="BA27" i="10" s="1"/>
  <c r="AZ28" i="10"/>
  <c r="BA28" i="10" s="1"/>
  <c r="AZ29" i="10"/>
  <c r="BA29" i="10" s="1"/>
  <c r="AZ30" i="10"/>
  <c r="BA30" i="10" s="1"/>
  <c r="AZ6" i="10"/>
  <c r="AZ12" i="10"/>
  <c r="AZ11" i="10"/>
  <c r="AZ31" i="10"/>
  <c r="AZ26" i="10"/>
  <c r="AZ32" i="10"/>
  <c r="BA32" i="10" s="1"/>
  <c r="AZ14" i="10"/>
  <c r="AZ33" i="10"/>
  <c r="AZ34" i="10"/>
  <c r="AZ35" i="10"/>
  <c r="BA35" i="10" s="1"/>
  <c r="AZ36" i="10"/>
  <c r="AZ22" i="10"/>
  <c r="AZ16" i="10"/>
  <c r="AZ8" i="10"/>
  <c r="AZ37" i="10"/>
  <c r="BA37" i="10" s="1"/>
  <c r="AZ38" i="10"/>
  <c r="BA38" i="10" s="1"/>
  <c r="AZ13" i="10"/>
  <c r="AZ17" i="10"/>
  <c r="AZ23" i="10"/>
  <c r="AZ25" i="10"/>
  <c r="AZ39" i="10"/>
  <c r="AZ40" i="10"/>
  <c r="BA40" i="10" s="1"/>
  <c r="AZ41" i="10"/>
  <c r="AZ42" i="10"/>
  <c r="AW24" i="10"/>
  <c r="AW20" i="10"/>
  <c r="AW27" i="10"/>
  <c r="AX27" i="10" s="1"/>
  <c r="AW28" i="10"/>
  <c r="AX28" i="10" s="1"/>
  <c r="AW29" i="10"/>
  <c r="AX29" i="10" s="1"/>
  <c r="AW21" i="10"/>
  <c r="AW30" i="10"/>
  <c r="AX30" i="10" s="1"/>
  <c r="AW6" i="10"/>
  <c r="AW12" i="10"/>
  <c r="AW11" i="10"/>
  <c r="AW31" i="10"/>
  <c r="AW26" i="10"/>
  <c r="AW32" i="10"/>
  <c r="AX32" i="10" s="1"/>
  <c r="AW33" i="10"/>
  <c r="AW34" i="10"/>
  <c r="AW35" i="10"/>
  <c r="AX35" i="10" s="1"/>
  <c r="AW36" i="10"/>
  <c r="AW22" i="10"/>
  <c r="AW16" i="10"/>
  <c r="AW8" i="10"/>
  <c r="AW37" i="10"/>
  <c r="AX37" i="10" s="1"/>
  <c r="AW38" i="10"/>
  <c r="AX38" i="10" s="1"/>
  <c r="AW19" i="10"/>
  <c r="AW15" i="10"/>
  <c r="AW25" i="10"/>
  <c r="AW39" i="10"/>
  <c r="AW40" i="10"/>
  <c r="AX40" i="10" s="1"/>
  <c r="AW41" i="10"/>
  <c r="AW42" i="10"/>
  <c r="AT24" i="10"/>
  <c r="AT20" i="10"/>
  <c r="AT27" i="10"/>
  <c r="AU27" i="10" s="1"/>
  <c r="AT28" i="10"/>
  <c r="AU28" i="10" s="1"/>
  <c r="AT29" i="10"/>
  <c r="AU29" i="10" s="1"/>
  <c r="AT21" i="10"/>
  <c r="AT30" i="10"/>
  <c r="AU30" i="10" s="1"/>
  <c r="AT6" i="10"/>
  <c r="AT11" i="10"/>
  <c r="AT31" i="10"/>
  <c r="AT26" i="10"/>
  <c r="AT32" i="10"/>
  <c r="AU32" i="10" s="1"/>
  <c r="AT14" i="10"/>
  <c r="AT33" i="10"/>
  <c r="AT34" i="10"/>
  <c r="AT35" i="10"/>
  <c r="AU35" i="10" s="1"/>
  <c r="AT36" i="10"/>
  <c r="AT22" i="10"/>
  <c r="AT37" i="10"/>
  <c r="AU37" i="10" s="1"/>
  <c r="AT38" i="10"/>
  <c r="AU38" i="10" s="1"/>
  <c r="AT13" i="10"/>
  <c r="AT17" i="10"/>
  <c r="AT23" i="10"/>
  <c r="AT19" i="10"/>
  <c r="AT25" i="10"/>
  <c r="AT39" i="10"/>
  <c r="AT40" i="10"/>
  <c r="AU40" i="10" s="1"/>
  <c r="AT41" i="10"/>
  <c r="AT42" i="10"/>
  <c r="AQ24" i="10"/>
  <c r="AQ20" i="10"/>
  <c r="AQ27" i="10"/>
  <c r="AR27" i="10" s="1"/>
  <c r="AQ28" i="10"/>
  <c r="AR28" i="10" s="1"/>
  <c r="AQ29" i="10"/>
  <c r="AR29" i="10" s="1"/>
  <c r="AQ21" i="10"/>
  <c r="AQ30" i="10"/>
  <c r="AR30" i="10" s="1"/>
  <c r="AQ6" i="10"/>
  <c r="AQ12" i="10"/>
  <c r="AQ11" i="10"/>
  <c r="AQ31" i="10"/>
  <c r="AQ26" i="10"/>
  <c r="AQ32" i="10"/>
  <c r="AR32" i="10" s="1"/>
  <c r="AQ14" i="10"/>
  <c r="AQ33" i="10"/>
  <c r="AQ34" i="10"/>
  <c r="AQ35" i="10"/>
  <c r="AR35" i="10" s="1"/>
  <c r="AQ36" i="10"/>
  <c r="AQ22" i="10"/>
  <c r="AQ16" i="10"/>
  <c r="AQ8" i="10"/>
  <c r="AQ37" i="10"/>
  <c r="AR37" i="10" s="1"/>
  <c r="AQ38" i="10"/>
  <c r="AR38" i="10" s="1"/>
  <c r="AQ13" i="10"/>
  <c r="AQ17" i="10"/>
  <c r="AQ19" i="10"/>
  <c r="AQ15" i="10"/>
  <c r="AQ25" i="10"/>
  <c r="AQ39" i="10"/>
  <c r="AQ40" i="10"/>
  <c r="AR40" i="10" s="1"/>
  <c r="AQ41" i="10"/>
  <c r="AQ42" i="10"/>
  <c r="AN9" i="10"/>
  <c r="AN24" i="10"/>
  <c r="AN20" i="10"/>
  <c r="AN27" i="10"/>
  <c r="AO27" i="10" s="1"/>
  <c r="AN28" i="10"/>
  <c r="AO28" i="10" s="1"/>
  <c r="AN29" i="10"/>
  <c r="AO29" i="10" s="1"/>
  <c r="AN21" i="10"/>
  <c r="AN30" i="10"/>
  <c r="AO30" i="10" s="1"/>
  <c r="AN11" i="10"/>
  <c r="AN31" i="10"/>
  <c r="AN26" i="10"/>
  <c r="AN32" i="10"/>
  <c r="AO32" i="10" s="1"/>
  <c r="AN14" i="10"/>
  <c r="AN33" i="10"/>
  <c r="AN34" i="10"/>
  <c r="AN35" i="10"/>
  <c r="AO35" i="10" s="1"/>
  <c r="AN36" i="10"/>
  <c r="AN8" i="10"/>
  <c r="AN37" i="10"/>
  <c r="AO37" i="10" s="1"/>
  <c r="AN38" i="10"/>
  <c r="AO38" i="10" s="1"/>
  <c r="AN13" i="10"/>
  <c r="AN17" i="10"/>
  <c r="AN19" i="10"/>
  <c r="AN15" i="10"/>
  <c r="AN25" i="10"/>
  <c r="AN39" i="10"/>
  <c r="AN40" i="10"/>
  <c r="AO40" i="10" s="1"/>
  <c r="AN41" i="10"/>
  <c r="AN42" i="10"/>
  <c r="E29" i="10"/>
  <c r="G29" i="10" s="1"/>
  <c r="L2" i="10"/>
  <c r="O2" i="10"/>
  <c r="R2" i="10"/>
  <c r="U2" i="10"/>
  <c r="X2" i="10"/>
  <c r="AA2" i="10"/>
  <c r="AD2" i="10"/>
  <c r="AG2" i="10"/>
  <c r="AJ2" i="10"/>
  <c r="AM2" i="10"/>
  <c r="AP2" i="10"/>
  <c r="AS2" i="10"/>
  <c r="AV2" i="10"/>
  <c r="AY2" i="10"/>
  <c r="L3" i="10"/>
  <c r="O3" i="10"/>
  <c r="R3" i="10"/>
  <c r="U3" i="10"/>
  <c r="X3" i="10"/>
  <c r="AA3" i="10"/>
  <c r="AD3" i="10"/>
  <c r="AG3" i="10"/>
  <c r="AJ3" i="10"/>
  <c r="AM3" i="10"/>
  <c r="AP3" i="10"/>
  <c r="AS3" i="10"/>
  <c r="AV3" i="10"/>
  <c r="AY3" i="10"/>
  <c r="L4" i="10"/>
  <c r="O4" i="10"/>
  <c r="R4" i="10"/>
  <c r="U4" i="10"/>
  <c r="X4" i="10"/>
  <c r="AA4" i="10"/>
  <c r="AD4" i="10"/>
  <c r="AG4" i="10"/>
  <c r="AJ4" i="10"/>
  <c r="AM4" i="10"/>
  <c r="AP4" i="10"/>
  <c r="AS4" i="10"/>
  <c r="AV4" i="10"/>
  <c r="AY4" i="10"/>
  <c r="I4" i="10"/>
  <c r="I3" i="10"/>
  <c r="I2" i="10"/>
  <c r="I2" i="63"/>
  <c r="AO17" i="17"/>
  <c r="AP17" i="17" s="1"/>
  <c r="AL27" i="66" s="1"/>
  <c r="BA27" i="66" s="1"/>
  <c r="AO16" i="17"/>
  <c r="AP16" i="17" s="1"/>
  <c r="AJ27" i="66" s="1"/>
  <c r="AZ27" i="66" s="1"/>
  <c r="AO15" i="17"/>
  <c r="AP15" i="17" s="1"/>
  <c r="AH27" i="66" s="1"/>
  <c r="AY27" i="66" s="1"/>
  <c r="AO14" i="17"/>
  <c r="AP14" i="17" s="1"/>
  <c r="AF27" i="66" s="1"/>
  <c r="AX27" i="66" s="1"/>
  <c r="AO13" i="17"/>
  <c r="AP13" i="17" s="1"/>
  <c r="AD27" i="66" s="1"/>
  <c r="AW27" i="66" s="1"/>
  <c r="AO12" i="17"/>
  <c r="AP12" i="17" s="1"/>
  <c r="AB27" i="66" s="1"/>
  <c r="AV27" i="66" s="1"/>
  <c r="AO11" i="17"/>
  <c r="AP11" i="17" s="1"/>
  <c r="Z27" i="66" s="1"/>
  <c r="AU27" i="66" s="1"/>
  <c r="AO10" i="17"/>
  <c r="AP10" i="17" s="1"/>
  <c r="X27" i="66" s="1"/>
  <c r="AT27" i="66" s="1"/>
  <c r="AO9" i="17"/>
  <c r="AP9" i="17" s="1"/>
  <c r="V27" i="66" s="1"/>
  <c r="AS27" i="66" s="1"/>
  <c r="AO8" i="17"/>
  <c r="AP8" i="17" s="1"/>
  <c r="T27" i="66" s="1"/>
  <c r="AO7" i="17"/>
  <c r="AP7" i="17" s="1"/>
  <c r="R27" i="66" s="1"/>
  <c r="AQ27" i="66" s="1"/>
  <c r="AO6" i="17"/>
  <c r="AP6" i="17" s="1"/>
  <c r="P27" i="66" s="1"/>
  <c r="AP27" i="66" s="1"/>
  <c r="AO5" i="17"/>
  <c r="AP5" i="17" s="1"/>
  <c r="N27" i="66" s="1"/>
  <c r="AO27" i="66" s="1"/>
  <c r="AO4" i="17"/>
  <c r="AP4" i="17" s="1"/>
  <c r="L27" i="66" s="1"/>
  <c r="AN27" i="66" s="1"/>
  <c r="AO3" i="17"/>
  <c r="AP3" i="17" s="1"/>
  <c r="C8" i="66"/>
  <c r="C10" i="66"/>
  <c r="C11" i="66"/>
  <c r="C9" i="66"/>
  <c r="C6" i="66"/>
  <c r="C14" i="66"/>
  <c r="C16" i="66"/>
  <c r="C17" i="66"/>
  <c r="C7" i="66"/>
  <c r="C19" i="66"/>
  <c r="C21" i="66"/>
  <c r="C13" i="66"/>
  <c r="C12" i="66"/>
  <c r="C22" i="66"/>
  <c r="C15" i="66"/>
  <c r="C20" i="66"/>
  <c r="C23" i="66"/>
  <c r="C24" i="66"/>
  <c r="C25" i="66"/>
  <c r="C35" i="66"/>
  <c r="C36" i="66"/>
  <c r="C37" i="66"/>
  <c r="C34" i="66"/>
  <c r="C38" i="66"/>
  <c r="C39" i="66"/>
  <c r="C40" i="66"/>
  <c r="C41" i="66"/>
  <c r="C18" i="66"/>
  <c r="C42" i="66"/>
  <c r="C43" i="66"/>
  <c r="C44" i="66"/>
  <c r="C45" i="66"/>
  <c r="C46" i="66"/>
  <c r="C47" i="66"/>
  <c r="C48" i="66"/>
  <c r="C49" i="66"/>
  <c r="C26" i="66"/>
  <c r="C50" i="66"/>
  <c r="AK4" i="66"/>
  <c r="AI4" i="66"/>
  <c r="AG4" i="66"/>
  <c r="AE4" i="66"/>
  <c r="AC4" i="66"/>
  <c r="AA4" i="66"/>
  <c r="Y4" i="66"/>
  <c r="W4" i="66"/>
  <c r="U4" i="66"/>
  <c r="S4" i="66"/>
  <c r="Q4" i="66"/>
  <c r="O4" i="66"/>
  <c r="M4" i="66"/>
  <c r="K4" i="66"/>
  <c r="I4" i="66"/>
  <c r="AK3" i="66"/>
  <c r="AI3" i="66"/>
  <c r="AG3" i="66"/>
  <c r="AE3" i="66"/>
  <c r="AC3" i="66"/>
  <c r="AA3" i="66"/>
  <c r="Y3" i="66"/>
  <c r="W3" i="66"/>
  <c r="U3" i="66"/>
  <c r="S3" i="66"/>
  <c r="Q3" i="66"/>
  <c r="O3" i="66"/>
  <c r="M3" i="66"/>
  <c r="K3" i="66"/>
  <c r="I3" i="66"/>
  <c r="B3" i="66"/>
  <c r="AK2" i="66"/>
  <c r="AI2" i="66"/>
  <c r="AG2" i="66"/>
  <c r="AE2" i="66"/>
  <c r="AC2" i="66"/>
  <c r="AA2" i="66"/>
  <c r="Y2" i="66"/>
  <c r="W2" i="66"/>
  <c r="U2" i="66"/>
  <c r="S2" i="66"/>
  <c r="Q2" i="66"/>
  <c r="O2" i="66"/>
  <c r="M2" i="66"/>
  <c r="K2" i="66"/>
  <c r="I2" i="66"/>
  <c r="AM17" i="17"/>
  <c r="AN17" i="17" s="1"/>
  <c r="AM16" i="17"/>
  <c r="AN16" i="17" s="1"/>
  <c r="AM15" i="17"/>
  <c r="AN15" i="17" s="1"/>
  <c r="AM14" i="17"/>
  <c r="AN14" i="17" s="1"/>
  <c r="AM13" i="17"/>
  <c r="AN13" i="17" s="1"/>
  <c r="AM12" i="17"/>
  <c r="AN12" i="17" s="1"/>
  <c r="AM11" i="17"/>
  <c r="AN11" i="17" s="1"/>
  <c r="AM10" i="17"/>
  <c r="AN10" i="17" s="1"/>
  <c r="AM9" i="17"/>
  <c r="AN9" i="17" s="1"/>
  <c r="AM8" i="17"/>
  <c r="AN8" i="17" s="1"/>
  <c r="AM7" i="17"/>
  <c r="AN7" i="17" s="1"/>
  <c r="AM6" i="17"/>
  <c r="AN6" i="17" s="1"/>
  <c r="AM5" i="17"/>
  <c r="AN5" i="17" s="1"/>
  <c r="AM4" i="17"/>
  <c r="AN4" i="17" s="1"/>
  <c r="AM3" i="17"/>
  <c r="AN3" i="17" s="1"/>
  <c r="C7" i="65"/>
  <c r="C6" i="65"/>
  <c r="C8" i="65"/>
  <c r="C9" i="65"/>
  <c r="C13" i="65"/>
  <c r="C14" i="65"/>
  <c r="C15" i="65"/>
  <c r="C18" i="65"/>
  <c r="C11" i="65"/>
  <c r="C19" i="65"/>
  <c r="C21" i="65"/>
  <c r="C16" i="65"/>
  <c r="C10" i="65"/>
  <c r="C17" i="65"/>
  <c r="C20" i="65"/>
  <c r="C22" i="65"/>
  <c r="C23" i="65"/>
  <c r="C24" i="65"/>
  <c r="C25" i="65"/>
  <c r="C26" i="65"/>
  <c r="C27" i="65"/>
  <c r="C12" i="65"/>
  <c r="C28" i="65"/>
  <c r="C29" i="65"/>
  <c r="C30" i="65"/>
  <c r="C31" i="65"/>
  <c r="C32" i="65"/>
  <c r="C33" i="65"/>
  <c r="C34" i="65"/>
  <c r="AK4" i="65"/>
  <c r="AI4" i="65"/>
  <c r="AG4" i="65"/>
  <c r="AE4" i="65"/>
  <c r="AC4" i="65"/>
  <c r="AA4" i="65"/>
  <c r="Y4" i="65"/>
  <c r="W4" i="65"/>
  <c r="U4" i="65"/>
  <c r="S4" i="65"/>
  <c r="Q4" i="65"/>
  <c r="O4" i="65"/>
  <c r="M4" i="65"/>
  <c r="K4" i="65"/>
  <c r="I4" i="65"/>
  <c r="AK3" i="65"/>
  <c r="AI3" i="65"/>
  <c r="AG3" i="65"/>
  <c r="AE3" i="65"/>
  <c r="AC3" i="65"/>
  <c r="AA3" i="65"/>
  <c r="Y3" i="65"/>
  <c r="W3" i="65"/>
  <c r="U3" i="65"/>
  <c r="S3" i="65"/>
  <c r="Q3" i="65"/>
  <c r="O3" i="65"/>
  <c r="M3" i="65"/>
  <c r="K3" i="65"/>
  <c r="I3" i="65"/>
  <c r="B3" i="65"/>
  <c r="AK2" i="65"/>
  <c r="AI2" i="65"/>
  <c r="AG2" i="65"/>
  <c r="AE2" i="65"/>
  <c r="AC2" i="65"/>
  <c r="AA2" i="65"/>
  <c r="Y2" i="65"/>
  <c r="W2" i="65"/>
  <c r="U2" i="65"/>
  <c r="S2" i="65"/>
  <c r="Q2" i="65"/>
  <c r="O2" i="65"/>
  <c r="M2" i="65"/>
  <c r="K2" i="65"/>
  <c r="I2" i="65"/>
  <c r="AK17" i="17"/>
  <c r="AL17" i="17" s="1"/>
  <c r="AK16" i="17"/>
  <c r="AL16" i="17" s="1"/>
  <c r="AK15" i="17"/>
  <c r="AL15" i="17" s="1"/>
  <c r="AK14" i="17"/>
  <c r="AL14" i="17" s="1"/>
  <c r="AK13" i="17"/>
  <c r="AL13" i="17" s="1"/>
  <c r="AK12" i="17"/>
  <c r="AL12" i="17" s="1"/>
  <c r="AK11" i="17"/>
  <c r="AL11" i="17" s="1"/>
  <c r="AK10" i="17"/>
  <c r="AL10" i="17" s="1"/>
  <c r="AK9" i="17"/>
  <c r="AL9" i="17" s="1"/>
  <c r="AK8" i="17"/>
  <c r="AL8" i="17" s="1"/>
  <c r="AK7" i="17"/>
  <c r="AL7" i="17" s="1"/>
  <c r="AK6" i="17"/>
  <c r="AL6" i="17" s="1"/>
  <c r="AK5" i="17"/>
  <c r="AL5" i="17" s="1"/>
  <c r="AK4" i="17"/>
  <c r="AL4" i="17" s="1"/>
  <c r="AK3" i="17"/>
  <c r="AL3" i="17" s="1"/>
  <c r="C6" i="64"/>
  <c r="C7" i="64"/>
  <c r="C8" i="64"/>
  <c r="C9" i="64"/>
  <c r="C14" i="64"/>
  <c r="C13" i="64"/>
  <c r="C12" i="64"/>
  <c r="C18" i="64"/>
  <c r="C20" i="64"/>
  <c r="C27" i="64"/>
  <c r="C11" i="64"/>
  <c r="C10" i="64"/>
  <c r="C30" i="64"/>
  <c r="C31" i="64"/>
  <c r="C21" i="64"/>
  <c r="C15" i="64"/>
  <c r="C22" i="64"/>
  <c r="C16" i="64"/>
  <c r="C28" i="64"/>
  <c r="C17" i="64"/>
  <c r="C32" i="64"/>
  <c r="C33" i="64"/>
  <c r="C26" i="64"/>
  <c r="C25" i="64"/>
  <c r="C24" i="64"/>
  <c r="C37" i="64"/>
  <c r="C29" i="64"/>
  <c r="C23" i="64"/>
  <c r="C39" i="64"/>
  <c r="C40" i="64"/>
  <c r="C19" i="64"/>
  <c r="C41" i="64"/>
  <c r="C42" i="64"/>
  <c r="C43" i="64"/>
  <c r="C44" i="64"/>
  <c r="C46" i="64"/>
  <c r="C48" i="64"/>
  <c r="C35" i="64"/>
  <c r="C36" i="64"/>
  <c r="C38" i="64"/>
  <c r="C52" i="64"/>
  <c r="C45" i="64"/>
  <c r="C47" i="64"/>
  <c r="C49" i="64"/>
  <c r="C53" i="64"/>
  <c r="C50" i="64"/>
  <c r="C34" i="64"/>
  <c r="C51" i="64"/>
  <c r="C54" i="64"/>
  <c r="C55" i="64"/>
  <c r="C56" i="64"/>
  <c r="C57" i="64"/>
  <c r="C58" i="64"/>
  <c r="C59" i="64"/>
  <c r="C60" i="64"/>
  <c r="AK4" i="64"/>
  <c r="AI4" i="64"/>
  <c r="AG4" i="64"/>
  <c r="AE4" i="64"/>
  <c r="AC4" i="64"/>
  <c r="AA4" i="64"/>
  <c r="Y4" i="64"/>
  <c r="W4" i="64"/>
  <c r="U4" i="64"/>
  <c r="S4" i="64"/>
  <c r="Q4" i="64"/>
  <c r="O4" i="64"/>
  <c r="M4" i="64"/>
  <c r="K4" i="64"/>
  <c r="I4" i="64"/>
  <c r="AK3" i="64"/>
  <c r="AI3" i="64"/>
  <c r="AG3" i="64"/>
  <c r="AE3" i="64"/>
  <c r="AC3" i="64"/>
  <c r="AA3" i="64"/>
  <c r="Y3" i="64"/>
  <c r="W3" i="64"/>
  <c r="U3" i="64"/>
  <c r="S3" i="64"/>
  <c r="Q3" i="64"/>
  <c r="O3" i="64"/>
  <c r="M3" i="64"/>
  <c r="K3" i="64"/>
  <c r="I3" i="64"/>
  <c r="B3" i="64"/>
  <c r="AK2" i="64"/>
  <c r="AI2" i="64"/>
  <c r="AG2" i="64"/>
  <c r="AE2" i="64"/>
  <c r="AC2" i="64"/>
  <c r="AA2" i="64"/>
  <c r="Y2" i="64"/>
  <c r="W2" i="64"/>
  <c r="U2" i="64"/>
  <c r="S2" i="64"/>
  <c r="Q2" i="64"/>
  <c r="O2" i="64"/>
  <c r="M2" i="64"/>
  <c r="K2" i="64"/>
  <c r="I2" i="64"/>
  <c r="AI17" i="17"/>
  <c r="AJ17" i="17" s="1"/>
  <c r="AI16" i="17"/>
  <c r="AJ16" i="17" s="1"/>
  <c r="AI15" i="17"/>
  <c r="AJ15" i="17" s="1"/>
  <c r="AI14" i="17"/>
  <c r="AJ14" i="17" s="1"/>
  <c r="AI13" i="17"/>
  <c r="AJ13" i="17" s="1"/>
  <c r="AI12" i="17"/>
  <c r="AJ12" i="17" s="1"/>
  <c r="AI11" i="17"/>
  <c r="AJ11" i="17" s="1"/>
  <c r="AI10" i="17"/>
  <c r="AJ10" i="17" s="1"/>
  <c r="AI9" i="17"/>
  <c r="AJ9" i="17" s="1"/>
  <c r="AI8" i="17"/>
  <c r="AJ8" i="17" s="1"/>
  <c r="AI7" i="17"/>
  <c r="AJ7" i="17" s="1"/>
  <c r="AI6" i="17"/>
  <c r="AJ6" i="17" s="1"/>
  <c r="AI5" i="17"/>
  <c r="AJ5" i="17" s="1"/>
  <c r="AI4" i="17"/>
  <c r="AJ4" i="17" s="1"/>
  <c r="AI3" i="17"/>
  <c r="AJ3" i="17" s="1"/>
  <c r="J39" i="63" s="1"/>
  <c r="AV39" i="63"/>
  <c r="AS39" i="63"/>
  <c r="AR39" i="63"/>
  <c r="AQ39" i="63"/>
  <c r="AP39" i="63"/>
  <c r="AN39" i="63"/>
  <c r="C6" i="63"/>
  <c r="C7" i="63"/>
  <c r="C15" i="63"/>
  <c r="C17" i="63"/>
  <c r="C13" i="63"/>
  <c r="C9" i="63"/>
  <c r="C11" i="63"/>
  <c r="C19" i="63"/>
  <c r="C12" i="63"/>
  <c r="C18" i="63"/>
  <c r="C22" i="63"/>
  <c r="C14" i="63"/>
  <c r="C27" i="63"/>
  <c r="C16" i="63"/>
  <c r="C21" i="63"/>
  <c r="C24" i="63"/>
  <c r="C23" i="63"/>
  <c r="C10" i="63"/>
  <c r="C20" i="63"/>
  <c r="C32" i="63"/>
  <c r="C29" i="63"/>
  <c r="C25" i="63"/>
  <c r="C30" i="63"/>
  <c r="C31" i="63"/>
  <c r="C26" i="63"/>
  <c r="C33" i="63"/>
  <c r="C28" i="63"/>
  <c r="C34" i="63"/>
  <c r="C35" i="63"/>
  <c r="C36" i="63"/>
  <c r="C37" i="63"/>
  <c r="C39" i="63"/>
  <c r="C40" i="63"/>
  <c r="C8" i="63"/>
  <c r="C41" i="63"/>
  <c r="C42" i="63"/>
  <c r="C43" i="63"/>
  <c r="C44" i="63"/>
  <c r="C45" i="63"/>
  <c r="C46" i="63"/>
  <c r="C47" i="63"/>
  <c r="C48" i="63"/>
  <c r="C49" i="63"/>
  <c r="C38" i="63"/>
  <c r="C50" i="63"/>
  <c r="C51" i="63"/>
  <c r="C52" i="63"/>
  <c r="C53" i="63"/>
  <c r="C54" i="63"/>
  <c r="AY39" i="63"/>
  <c r="AO39" i="63"/>
  <c r="AT39" i="63"/>
  <c r="AU39" i="63"/>
  <c r="AW39" i="63"/>
  <c r="AX39" i="63"/>
  <c r="AZ39" i="63"/>
  <c r="BA39" i="63"/>
  <c r="AK4" i="63"/>
  <c r="AI4" i="63"/>
  <c r="AG4" i="63"/>
  <c r="AE4" i="63"/>
  <c r="AC4" i="63"/>
  <c r="AA4" i="63"/>
  <c r="Y4" i="63"/>
  <c r="W4" i="63"/>
  <c r="U4" i="63"/>
  <c r="S4" i="63"/>
  <c r="Q4" i="63"/>
  <c r="O4" i="63"/>
  <c r="M4" i="63"/>
  <c r="K4" i="63"/>
  <c r="I4" i="63"/>
  <c r="AK3" i="63"/>
  <c r="AI3" i="63"/>
  <c r="AG3" i="63"/>
  <c r="AE3" i="63"/>
  <c r="AC3" i="63"/>
  <c r="AA3" i="63"/>
  <c r="Y3" i="63"/>
  <c r="W3" i="63"/>
  <c r="U3" i="63"/>
  <c r="S3" i="63"/>
  <c r="Q3" i="63"/>
  <c r="O3" i="63"/>
  <c r="M3" i="63"/>
  <c r="K3" i="63"/>
  <c r="I3" i="63"/>
  <c r="B3" i="63"/>
  <c r="AK2" i="63"/>
  <c r="AI2" i="63"/>
  <c r="AG2" i="63"/>
  <c r="AE2" i="63"/>
  <c r="AC2" i="63"/>
  <c r="AA2" i="63"/>
  <c r="Y2" i="63"/>
  <c r="W2" i="63"/>
  <c r="U2" i="63"/>
  <c r="S2" i="63"/>
  <c r="Q2" i="63"/>
  <c r="O2" i="63"/>
  <c r="M2" i="63"/>
  <c r="K2" i="63"/>
  <c r="C6" i="62"/>
  <c r="C10" i="62"/>
  <c r="C12" i="62"/>
  <c r="C9" i="62"/>
  <c r="C11" i="62"/>
  <c r="C8" i="62"/>
  <c r="C15" i="62"/>
  <c r="C16" i="62"/>
  <c r="C7" i="62"/>
  <c r="C19" i="62"/>
  <c r="C23" i="62"/>
  <c r="C31" i="62"/>
  <c r="C20" i="62"/>
  <c r="C13" i="62"/>
  <c r="C17" i="62"/>
  <c r="C18" i="62"/>
  <c r="C27" i="62"/>
  <c r="C33" i="62"/>
  <c r="C14" i="62"/>
  <c r="C22" i="62"/>
  <c r="C42" i="62"/>
  <c r="C30" i="62"/>
  <c r="C36" i="62"/>
  <c r="C26" i="62"/>
  <c r="C21" i="62"/>
  <c r="C24" i="62"/>
  <c r="C37" i="62"/>
  <c r="C29" i="62"/>
  <c r="C34" i="62"/>
  <c r="C40" i="62"/>
  <c r="C38" i="62"/>
  <c r="C28" i="62"/>
  <c r="C25" i="62"/>
  <c r="C41" i="62"/>
  <c r="C32" i="62"/>
  <c r="C46" i="62"/>
  <c r="C43" i="62"/>
  <c r="C49" i="62"/>
  <c r="C50" i="62"/>
  <c r="C45" i="62"/>
  <c r="C47" i="62"/>
  <c r="C51" i="62"/>
  <c r="C52" i="62"/>
  <c r="C53" i="62"/>
  <c r="C54" i="62"/>
  <c r="C55" i="62"/>
  <c r="C57" i="62"/>
  <c r="C58" i="62"/>
  <c r="C48" i="62"/>
  <c r="C39" i="62"/>
  <c r="C65" i="62"/>
  <c r="C66" i="62"/>
  <c r="C67" i="62"/>
  <c r="C44" i="62"/>
  <c r="C68" i="62"/>
  <c r="C59" i="62"/>
  <c r="C69" i="62"/>
  <c r="C70" i="62"/>
  <c r="C71" i="62"/>
  <c r="C72" i="62"/>
  <c r="C60" i="62"/>
  <c r="C73" i="62"/>
  <c r="C74" i="62"/>
  <c r="C75" i="62"/>
  <c r="C76" i="62"/>
  <c r="C35" i="62"/>
  <c r="C77" i="62"/>
  <c r="C78" i="62"/>
  <c r="C79" i="62"/>
  <c r="C80" i="62"/>
  <c r="AO66" i="62"/>
  <c r="AO67" i="62"/>
  <c r="AP65" i="62"/>
  <c r="AP66" i="62"/>
  <c r="AP67" i="62"/>
  <c r="AQ66" i="62"/>
  <c r="AQ67" i="62"/>
  <c r="AR65" i="62"/>
  <c r="AR66" i="62"/>
  <c r="AT66" i="62"/>
  <c r="AT67" i="62"/>
  <c r="AU66" i="62"/>
  <c r="AU67" i="62"/>
  <c r="AV65" i="62"/>
  <c r="AV66" i="62"/>
  <c r="AX66" i="62"/>
  <c r="AX67" i="62"/>
  <c r="AY66" i="62"/>
  <c r="AY67" i="62"/>
  <c r="AZ65" i="62"/>
  <c r="AZ66" i="62"/>
  <c r="BA66" i="62"/>
  <c r="BA67" i="62"/>
  <c r="AN65" i="62"/>
  <c r="AN66" i="62"/>
  <c r="AN67" i="62"/>
  <c r="AO65" i="62"/>
  <c r="AQ65" i="62"/>
  <c r="AR67" i="62"/>
  <c r="AS65" i="62"/>
  <c r="AS66" i="62"/>
  <c r="AS67" i="62"/>
  <c r="AT65" i="62"/>
  <c r="AU65" i="62"/>
  <c r="AV67" i="62"/>
  <c r="AW65" i="62"/>
  <c r="AW66" i="62"/>
  <c r="AW67" i="62"/>
  <c r="AX65" i="62"/>
  <c r="AY65" i="62"/>
  <c r="AZ67" i="62"/>
  <c r="BA65" i="62"/>
  <c r="AG17" i="17"/>
  <c r="AH17" i="17" s="1"/>
  <c r="AL81" i="62" s="1"/>
  <c r="BA81" i="62" s="1"/>
  <c r="AG16" i="17"/>
  <c r="AH16" i="17" s="1"/>
  <c r="AJ81" i="62" s="1"/>
  <c r="AZ81" i="62" s="1"/>
  <c r="AG15" i="17"/>
  <c r="AH15" i="17" s="1"/>
  <c r="AH81" i="62" s="1"/>
  <c r="AY81" i="62" s="1"/>
  <c r="AG14" i="17"/>
  <c r="AH14" i="17" s="1"/>
  <c r="AF81" i="62" s="1"/>
  <c r="AX81" i="62" s="1"/>
  <c r="AG13" i="17"/>
  <c r="AH13" i="17" s="1"/>
  <c r="AD81" i="62" s="1"/>
  <c r="AW81" i="62" s="1"/>
  <c r="AG12" i="17"/>
  <c r="AH12" i="17" s="1"/>
  <c r="AB81" i="62" s="1"/>
  <c r="AV81" i="62" s="1"/>
  <c r="AG11" i="17"/>
  <c r="AH11" i="17" s="1"/>
  <c r="Z81" i="62" s="1"/>
  <c r="AU81" i="62" s="1"/>
  <c r="AG10" i="17"/>
  <c r="AH10" i="17" s="1"/>
  <c r="X81" i="62" s="1"/>
  <c r="AT81" i="62" s="1"/>
  <c r="AG9" i="17"/>
  <c r="AH9" i="17" s="1"/>
  <c r="V81" i="62" s="1"/>
  <c r="AS81" i="62" s="1"/>
  <c r="AG8" i="17"/>
  <c r="AH8" i="17" s="1"/>
  <c r="T81" i="62" s="1"/>
  <c r="AR81" i="62" s="1"/>
  <c r="AG7" i="17"/>
  <c r="AH7" i="17" s="1"/>
  <c r="R81" i="62" s="1"/>
  <c r="AG6" i="17"/>
  <c r="AH6" i="17" s="1"/>
  <c r="P81" i="62" s="1"/>
  <c r="AP81" i="62" s="1"/>
  <c r="AG5" i="17"/>
  <c r="AH5" i="17" s="1"/>
  <c r="N81" i="62" s="1"/>
  <c r="AO81" i="62" s="1"/>
  <c r="AG4" i="17"/>
  <c r="AH4" i="17" s="1"/>
  <c r="L81" i="62" s="1"/>
  <c r="AN81" i="62" s="1"/>
  <c r="AG3" i="17"/>
  <c r="AH3" i="17" s="1"/>
  <c r="AK4" i="62"/>
  <c r="AI4" i="62"/>
  <c r="AG4" i="62"/>
  <c r="AE4" i="62"/>
  <c r="AC4" i="62"/>
  <c r="AA4" i="62"/>
  <c r="Y4" i="62"/>
  <c r="W4" i="62"/>
  <c r="U4" i="62"/>
  <c r="S4" i="62"/>
  <c r="Q4" i="62"/>
  <c r="O4" i="62"/>
  <c r="M4" i="62"/>
  <c r="K4" i="62"/>
  <c r="I4" i="62"/>
  <c r="AK3" i="62"/>
  <c r="AI3" i="62"/>
  <c r="AG3" i="62"/>
  <c r="AE3" i="62"/>
  <c r="AC3" i="62"/>
  <c r="AA3" i="62"/>
  <c r="Y3" i="62"/>
  <c r="W3" i="62"/>
  <c r="U3" i="62"/>
  <c r="S3" i="62"/>
  <c r="Q3" i="62"/>
  <c r="O3" i="62"/>
  <c r="M3" i="62"/>
  <c r="K3" i="62"/>
  <c r="I3" i="62"/>
  <c r="B3" i="62"/>
  <c r="AK2" i="62"/>
  <c r="AI2" i="62"/>
  <c r="AG2" i="62"/>
  <c r="AE2" i="62"/>
  <c r="AC2" i="62"/>
  <c r="AA2" i="62"/>
  <c r="Y2" i="62"/>
  <c r="W2" i="62"/>
  <c r="U2" i="62"/>
  <c r="S2" i="62"/>
  <c r="Q2" i="62"/>
  <c r="O2" i="62"/>
  <c r="M2" i="62"/>
  <c r="K2" i="62"/>
  <c r="I2" i="62"/>
  <c r="C7" i="61"/>
  <c r="C12" i="61"/>
  <c r="C10" i="61"/>
  <c r="C8" i="61"/>
  <c r="C14" i="61"/>
  <c r="C9" i="61"/>
  <c r="C11" i="61"/>
  <c r="C6" i="61"/>
  <c r="C13" i="61"/>
  <c r="C15" i="61"/>
  <c r="C22" i="61"/>
  <c r="C16" i="61"/>
  <c r="C17" i="61"/>
  <c r="C18" i="61"/>
  <c r="C23" i="61"/>
  <c r="C25" i="61"/>
  <c r="C26" i="61"/>
  <c r="C28" i="61"/>
  <c r="C21" i="61"/>
  <c r="C33" i="61"/>
  <c r="C35" i="61"/>
  <c r="C31" i="61"/>
  <c r="C19" i="61"/>
  <c r="C24" i="61"/>
  <c r="C20" i="61"/>
  <c r="C30" i="61"/>
  <c r="C27" i="61"/>
  <c r="C34" i="61"/>
  <c r="C36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C62" i="61"/>
  <c r="AP50" i="61"/>
  <c r="AR50" i="61"/>
  <c r="AS50" i="61"/>
  <c r="AW50" i="61"/>
  <c r="AX50" i="61"/>
  <c r="AY50" i="61"/>
  <c r="AM50" i="61"/>
  <c r="AO50" i="61"/>
  <c r="AQ50" i="61"/>
  <c r="AT50" i="61"/>
  <c r="AU50" i="61"/>
  <c r="AV50" i="61"/>
  <c r="AZ50" i="61"/>
  <c r="BA50" i="61"/>
  <c r="AE17" i="17"/>
  <c r="AF17" i="17" s="1"/>
  <c r="AL29" i="61" s="1"/>
  <c r="BA29" i="61" s="1"/>
  <c r="AE16" i="17"/>
  <c r="AF16" i="17" s="1"/>
  <c r="AJ29" i="61" s="1"/>
  <c r="AZ29" i="61" s="1"/>
  <c r="AE15" i="17"/>
  <c r="AF15" i="17" s="1"/>
  <c r="AH29" i="61" s="1"/>
  <c r="AY29" i="61" s="1"/>
  <c r="AE14" i="17"/>
  <c r="AF14" i="17" s="1"/>
  <c r="AF29" i="61" s="1"/>
  <c r="AX29" i="61" s="1"/>
  <c r="AE13" i="17"/>
  <c r="AF13" i="17" s="1"/>
  <c r="AD29" i="61" s="1"/>
  <c r="AW29" i="61" s="1"/>
  <c r="AE12" i="17"/>
  <c r="AF12" i="17" s="1"/>
  <c r="AB29" i="61" s="1"/>
  <c r="AV29" i="61" s="1"/>
  <c r="AE11" i="17"/>
  <c r="AF11" i="17" s="1"/>
  <c r="Z29" i="61" s="1"/>
  <c r="AU29" i="61" s="1"/>
  <c r="AE10" i="17"/>
  <c r="AF10" i="17" s="1"/>
  <c r="X29" i="61" s="1"/>
  <c r="AE9" i="17"/>
  <c r="AF9" i="17" s="1"/>
  <c r="V29" i="61" s="1"/>
  <c r="AS29" i="61" s="1"/>
  <c r="AE8" i="17"/>
  <c r="AF8" i="17" s="1"/>
  <c r="T29" i="61" s="1"/>
  <c r="AR29" i="61" s="1"/>
  <c r="AE7" i="17"/>
  <c r="AF7" i="17" s="1"/>
  <c r="AE6" i="17"/>
  <c r="AF6" i="17" s="1"/>
  <c r="P29" i="61" s="1"/>
  <c r="AP29" i="61" s="1"/>
  <c r="AE5" i="17"/>
  <c r="AF5" i="17" s="1"/>
  <c r="N29" i="61" s="1"/>
  <c r="AO29" i="61" s="1"/>
  <c r="AE4" i="17"/>
  <c r="AF4" i="17" s="1"/>
  <c r="L29" i="61" s="1"/>
  <c r="AN29" i="61" s="1"/>
  <c r="AE3" i="17"/>
  <c r="AF3" i="17" s="1"/>
  <c r="AK4" i="61"/>
  <c r="AI4" i="61"/>
  <c r="AG4" i="61"/>
  <c r="AE4" i="61"/>
  <c r="AC4" i="61"/>
  <c r="AA4" i="61"/>
  <c r="Y4" i="61"/>
  <c r="W4" i="61"/>
  <c r="U4" i="61"/>
  <c r="S4" i="61"/>
  <c r="Q4" i="61"/>
  <c r="O4" i="61"/>
  <c r="M4" i="61"/>
  <c r="K4" i="61"/>
  <c r="I4" i="61"/>
  <c r="AK3" i="61"/>
  <c r="AI3" i="61"/>
  <c r="AG3" i="61"/>
  <c r="AE3" i="61"/>
  <c r="AC3" i="61"/>
  <c r="AA3" i="61"/>
  <c r="Y3" i="61"/>
  <c r="W3" i="61"/>
  <c r="U3" i="61"/>
  <c r="S3" i="61"/>
  <c r="Q3" i="61"/>
  <c r="O3" i="61"/>
  <c r="M3" i="61"/>
  <c r="K3" i="61"/>
  <c r="I3" i="61"/>
  <c r="B3" i="61"/>
  <c r="AK2" i="61"/>
  <c r="AI2" i="61"/>
  <c r="AG2" i="61"/>
  <c r="AE2" i="61"/>
  <c r="AC2" i="61"/>
  <c r="AA2" i="61"/>
  <c r="Y2" i="61"/>
  <c r="W2" i="61"/>
  <c r="U2" i="61"/>
  <c r="S2" i="61"/>
  <c r="Q2" i="61"/>
  <c r="O2" i="61"/>
  <c r="M2" i="61"/>
  <c r="K2" i="61"/>
  <c r="I2" i="61"/>
  <c r="AC17" i="17"/>
  <c r="AD17" i="17" s="1"/>
  <c r="AL84" i="60" s="1"/>
  <c r="BA84" i="60" s="1"/>
  <c r="AC16" i="17"/>
  <c r="AD16" i="17" s="1"/>
  <c r="AJ84" i="60" s="1"/>
  <c r="AZ84" i="60" s="1"/>
  <c r="AC15" i="17"/>
  <c r="AD15" i="17" s="1"/>
  <c r="AH84" i="60" s="1"/>
  <c r="AY84" i="60" s="1"/>
  <c r="AC14" i="17"/>
  <c r="AD14" i="17" s="1"/>
  <c r="AF84" i="60" s="1"/>
  <c r="AX84" i="60" s="1"/>
  <c r="AC13" i="17"/>
  <c r="AD13" i="17" s="1"/>
  <c r="AD84" i="60" s="1"/>
  <c r="AW84" i="60" s="1"/>
  <c r="AC12" i="17"/>
  <c r="AD12" i="17" s="1"/>
  <c r="AB84" i="60" s="1"/>
  <c r="AV84" i="60" s="1"/>
  <c r="AC11" i="17"/>
  <c r="AD11" i="17" s="1"/>
  <c r="Z84" i="60" s="1"/>
  <c r="AU84" i="60" s="1"/>
  <c r="AC10" i="17"/>
  <c r="AD10" i="17" s="1"/>
  <c r="X84" i="60" s="1"/>
  <c r="AT84" i="60" s="1"/>
  <c r="AC9" i="17"/>
  <c r="AD9" i="17" s="1"/>
  <c r="V84" i="60" s="1"/>
  <c r="AS84" i="60" s="1"/>
  <c r="AC8" i="17"/>
  <c r="AD8" i="17" s="1"/>
  <c r="T84" i="60" s="1"/>
  <c r="AR84" i="60" s="1"/>
  <c r="AC7" i="17"/>
  <c r="AD7" i="17" s="1"/>
  <c r="R84" i="60" s="1"/>
  <c r="AC6" i="17"/>
  <c r="AD6" i="17" s="1"/>
  <c r="P84" i="60" s="1"/>
  <c r="AP84" i="60" s="1"/>
  <c r="AC5" i="17"/>
  <c r="AD5" i="17" s="1"/>
  <c r="N84" i="60" s="1"/>
  <c r="AO84" i="60" s="1"/>
  <c r="AC4" i="17"/>
  <c r="AD4" i="17" s="1"/>
  <c r="L84" i="60" s="1"/>
  <c r="AN84" i="60" s="1"/>
  <c r="AC3" i="17"/>
  <c r="AD3" i="17" s="1"/>
  <c r="J84" i="60" s="1"/>
  <c r="AM84" i="60" s="1"/>
  <c r="C6" i="60"/>
  <c r="C11" i="60"/>
  <c r="C7" i="60"/>
  <c r="C8" i="60"/>
  <c r="C13" i="60"/>
  <c r="C18" i="60"/>
  <c r="C10" i="60"/>
  <c r="C12" i="60"/>
  <c r="C16" i="60"/>
  <c r="C14" i="60"/>
  <c r="C34" i="60"/>
  <c r="C9" i="60"/>
  <c r="C24" i="60"/>
  <c r="C28" i="60"/>
  <c r="C19" i="60"/>
  <c r="C15" i="60"/>
  <c r="C23" i="60"/>
  <c r="C25" i="60"/>
  <c r="C20" i="60"/>
  <c r="C22" i="60"/>
  <c r="C27" i="60"/>
  <c r="C30" i="60"/>
  <c r="C21" i="60"/>
  <c r="C35" i="60"/>
  <c r="C17" i="60"/>
  <c r="C42" i="60"/>
  <c r="C32" i="60"/>
  <c r="C44" i="60"/>
  <c r="C41" i="60"/>
  <c r="C26" i="60"/>
  <c r="C38" i="60"/>
  <c r="C36" i="60"/>
  <c r="C33" i="60"/>
  <c r="C47" i="60"/>
  <c r="C49" i="60"/>
  <c r="C37" i="60"/>
  <c r="C39" i="60"/>
  <c r="C45" i="60"/>
  <c r="C40" i="60"/>
  <c r="C46" i="60"/>
  <c r="C52" i="60"/>
  <c r="C43" i="60"/>
  <c r="C56" i="60"/>
  <c r="C29" i="60"/>
  <c r="C51" i="60"/>
  <c r="C58" i="60"/>
  <c r="C31" i="60"/>
  <c r="C59" i="60"/>
  <c r="C57" i="60"/>
  <c r="C60" i="60"/>
  <c r="C54" i="60"/>
  <c r="C61" i="60"/>
  <c r="C62" i="60"/>
  <c r="C63" i="60"/>
  <c r="C64" i="60"/>
  <c r="C65" i="60"/>
  <c r="C66" i="60"/>
  <c r="C55" i="60"/>
  <c r="C67" i="60"/>
  <c r="C68" i="60"/>
  <c r="C69" i="60"/>
  <c r="C70" i="60"/>
  <c r="C71" i="60"/>
  <c r="C72" i="60"/>
  <c r="C48" i="60"/>
  <c r="C73" i="60"/>
  <c r="C53" i="60"/>
  <c r="C74" i="60"/>
  <c r="C75" i="60"/>
  <c r="C76" i="60"/>
  <c r="C77" i="60"/>
  <c r="C78" i="60"/>
  <c r="C50" i="60"/>
  <c r="C79" i="60"/>
  <c r="C80" i="60"/>
  <c r="C81" i="60"/>
  <c r="AM63" i="60"/>
  <c r="AO63" i="60"/>
  <c r="AP63" i="60"/>
  <c r="AR63" i="60"/>
  <c r="AU63" i="60"/>
  <c r="AX63" i="60"/>
  <c r="AN63" i="60"/>
  <c r="AQ63" i="60"/>
  <c r="AS63" i="60"/>
  <c r="AT63" i="60"/>
  <c r="AV63" i="60"/>
  <c r="AW63" i="60"/>
  <c r="AY63" i="60"/>
  <c r="AZ63" i="60"/>
  <c r="BA63" i="60"/>
  <c r="AK4" i="60"/>
  <c r="AI4" i="60"/>
  <c r="AG4" i="60"/>
  <c r="AE4" i="60"/>
  <c r="AC4" i="60"/>
  <c r="AA4" i="60"/>
  <c r="Y4" i="60"/>
  <c r="W4" i="60"/>
  <c r="U4" i="60"/>
  <c r="S4" i="60"/>
  <c r="Q4" i="60"/>
  <c r="O4" i="60"/>
  <c r="M4" i="60"/>
  <c r="K4" i="60"/>
  <c r="I4" i="60"/>
  <c r="AK3" i="60"/>
  <c r="AI3" i="60"/>
  <c r="AG3" i="60"/>
  <c r="AE3" i="60"/>
  <c r="AC3" i="60"/>
  <c r="AA3" i="60"/>
  <c r="Y3" i="60"/>
  <c r="W3" i="60"/>
  <c r="U3" i="60"/>
  <c r="S3" i="60"/>
  <c r="Q3" i="60"/>
  <c r="O3" i="60"/>
  <c r="M3" i="60"/>
  <c r="K3" i="60"/>
  <c r="I3" i="60"/>
  <c r="B3" i="60"/>
  <c r="AK2" i="60"/>
  <c r="AI2" i="60"/>
  <c r="AG2" i="60"/>
  <c r="AE2" i="60"/>
  <c r="AC2" i="60"/>
  <c r="AA2" i="60"/>
  <c r="Y2" i="60"/>
  <c r="W2" i="60"/>
  <c r="U2" i="60"/>
  <c r="S2" i="60"/>
  <c r="Q2" i="60"/>
  <c r="O2" i="60"/>
  <c r="M2" i="60"/>
  <c r="K2" i="60"/>
  <c r="I2" i="60"/>
  <c r="AA17" i="17"/>
  <c r="AB17" i="17" s="1"/>
  <c r="AA16" i="17"/>
  <c r="AB16" i="17" s="1"/>
  <c r="AA15" i="17"/>
  <c r="AB15" i="17" s="1"/>
  <c r="AA14" i="17"/>
  <c r="AB14" i="17" s="1"/>
  <c r="AA13" i="17"/>
  <c r="AB13" i="17" s="1"/>
  <c r="AA12" i="17"/>
  <c r="AB12" i="17" s="1"/>
  <c r="AA11" i="17"/>
  <c r="AB11" i="17" s="1"/>
  <c r="AA10" i="17"/>
  <c r="AB10" i="17" s="1"/>
  <c r="AA9" i="17"/>
  <c r="AB9" i="17" s="1"/>
  <c r="AA8" i="17"/>
  <c r="AB8" i="17" s="1"/>
  <c r="AA7" i="17"/>
  <c r="AB7" i="17" s="1"/>
  <c r="AA6" i="17"/>
  <c r="AB6" i="17" s="1"/>
  <c r="AA5" i="17"/>
  <c r="AB5" i="17" s="1"/>
  <c r="AA4" i="17"/>
  <c r="AB4" i="17" s="1"/>
  <c r="AA3" i="17"/>
  <c r="AB3" i="17" s="1"/>
  <c r="C6" i="59"/>
  <c r="C8" i="59"/>
  <c r="C9" i="59"/>
  <c r="C13" i="59"/>
  <c r="C14" i="59"/>
  <c r="C11" i="59"/>
  <c r="C7" i="59"/>
  <c r="C10" i="59"/>
  <c r="C15" i="59"/>
  <c r="C17" i="59"/>
  <c r="C22" i="59"/>
  <c r="C18" i="59"/>
  <c r="C12" i="59"/>
  <c r="C24" i="59"/>
  <c r="C25" i="59"/>
  <c r="C26" i="59"/>
  <c r="C19" i="59"/>
  <c r="C21" i="59"/>
  <c r="C28" i="59"/>
  <c r="C29" i="59"/>
  <c r="C16" i="59"/>
  <c r="C27" i="59"/>
  <c r="C20" i="59"/>
  <c r="C30" i="59"/>
  <c r="C31" i="59"/>
  <c r="C23" i="59"/>
  <c r="C32" i="59"/>
  <c r="C33" i="59"/>
  <c r="C34" i="59"/>
  <c r="C35" i="59"/>
  <c r="C36" i="59"/>
  <c r="C37" i="59"/>
  <c r="C38" i="59"/>
  <c r="C39" i="59"/>
  <c r="C40" i="59"/>
  <c r="C41" i="59"/>
  <c r="C42" i="59"/>
  <c r="C43" i="59"/>
  <c r="C44" i="59"/>
  <c r="C45" i="59"/>
  <c r="C46" i="59"/>
  <c r="C47" i="59"/>
  <c r="C48" i="59"/>
  <c r="C49" i="59"/>
  <c r="C50" i="59"/>
  <c r="C51" i="59"/>
  <c r="AK4" i="59"/>
  <c r="AI4" i="59"/>
  <c r="AG4" i="59"/>
  <c r="AE4" i="59"/>
  <c r="AC4" i="59"/>
  <c r="AA4" i="59"/>
  <c r="Y4" i="59"/>
  <c r="W4" i="59"/>
  <c r="U4" i="59"/>
  <c r="S4" i="59"/>
  <c r="Q4" i="59"/>
  <c r="O4" i="59"/>
  <c r="M4" i="59"/>
  <c r="K4" i="59"/>
  <c r="I4" i="59"/>
  <c r="AK3" i="59"/>
  <c r="AI3" i="59"/>
  <c r="AG3" i="59"/>
  <c r="AE3" i="59"/>
  <c r="AC3" i="59"/>
  <c r="AA3" i="59"/>
  <c r="Y3" i="59"/>
  <c r="W3" i="59"/>
  <c r="U3" i="59"/>
  <c r="S3" i="59"/>
  <c r="Q3" i="59"/>
  <c r="O3" i="59"/>
  <c r="M3" i="59"/>
  <c r="K3" i="59"/>
  <c r="I3" i="59"/>
  <c r="B3" i="59"/>
  <c r="AK2" i="59"/>
  <c r="AI2" i="59"/>
  <c r="AG2" i="59"/>
  <c r="AE2" i="59"/>
  <c r="AC2" i="59"/>
  <c r="AA2" i="59"/>
  <c r="Y2" i="59"/>
  <c r="W2" i="59"/>
  <c r="U2" i="59"/>
  <c r="S2" i="59"/>
  <c r="Q2" i="59"/>
  <c r="O2" i="59"/>
  <c r="M2" i="59"/>
  <c r="K2" i="59"/>
  <c r="I2" i="59"/>
  <c r="C6" i="58"/>
  <c r="C8" i="58"/>
  <c r="C10" i="58"/>
  <c r="C11" i="58"/>
  <c r="C15" i="58"/>
  <c r="C25" i="58"/>
  <c r="C14" i="58"/>
  <c r="C28" i="58"/>
  <c r="C9" i="58"/>
  <c r="C7" i="58"/>
  <c r="C16" i="58"/>
  <c r="C17" i="58"/>
  <c r="C19" i="58"/>
  <c r="C13" i="58"/>
  <c r="C18" i="58"/>
  <c r="C29" i="58"/>
  <c r="C24" i="58"/>
  <c r="C22" i="58"/>
  <c r="C23" i="58"/>
  <c r="C26" i="58"/>
  <c r="C35" i="58"/>
  <c r="C27" i="58"/>
  <c r="C43" i="58"/>
  <c r="C12" i="58"/>
  <c r="C32" i="58"/>
  <c r="C20" i="58"/>
  <c r="C34" i="58"/>
  <c r="C38" i="58"/>
  <c r="C36" i="58"/>
  <c r="C31" i="58"/>
  <c r="C44" i="58"/>
  <c r="C40" i="58"/>
  <c r="C33" i="58"/>
  <c r="C42" i="58"/>
  <c r="C45" i="58"/>
  <c r="C41" i="58"/>
  <c r="C46" i="58"/>
  <c r="C47" i="58"/>
  <c r="C48" i="58"/>
  <c r="C49" i="58"/>
  <c r="C50" i="58"/>
  <c r="C37" i="58"/>
  <c r="C51" i="58"/>
  <c r="C52" i="58"/>
  <c r="C39" i="58"/>
  <c r="C53" i="58"/>
  <c r="C30" i="58"/>
  <c r="C54" i="58"/>
  <c r="C55" i="58"/>
  <c r="C21" i="58"/>
  <c r="C56" i="58"/>
  <c r="C57" i="58"/>
  <c r="C58" i="58"/>
  <c r="AN43" i="58"/>
  <c r="AO43" i="58"/>
  <c r="AO44" i="58"/>
  <c r="AP43" i="58"/>
  <c r="AP44" i="58"/>
  <c r="AV43" i="58"/>
  <c r="AV44" i="58"/>
  <c r="BA44" i="58"/>
  <c r="AN44" i="58"/>
  <c r="AQ43" i="58"/>
  <c r="AQ44" i="58"/>
  <c r="AR43" i="58"/>
  <c r="AR44" i="58"/>
  <c r="AS43" i="58"/>
  <c r="AS44" i="58"/>
  <c r="AT43" i="58"/>
  <c r="AT44" i="58"/>
  <c r="AU43" i="58"/>
  <c r="AU44" i="58"/>
  <c r="AW43" i="58"/>
  <c r="AW44" i="58"/>
  <c r="AX43" i="58"/>
  <c r="AX44" i="58"/>
  <c r="AY43" i="58"/>
  <c r="AY44" i="58"/>
  <c r="AZ43" i="58"/>
  <c r="AZ44" i="58"/>
  <c r="BA43" i="58"/>
  <c r="Y17" i="17"/>
  <c r="Z17" i="17" s="1"/>
  <c r="Y16" i="17"/>
  <c r="Z16" i="17" s="1"/>
  <c r="Y15" i="17"/>
  <c r="Z15" i="17" s="1"/>
  <c r="Y14" i="17"/>
  <c r="Z14" i="17" s="1"/>
  <c r="Y13" i="17"/>
  <c r="Z13" i="17" s="1"/>
  <c r="Y12" i="17"/>
  <c r="Z12" i="17" s="1"/>
  <c r="Y11" i="17"/>
  <c r="Z11" i="17" s="1"/>
  <c r="Y10" i="17"/>
  <c r="Z10" i="17" s="1"/>
  <c r="Y9" i="17"/>
  <c r="Z9" i="17" s="1"/>
  <c r="Y8" i="17"/>
  <c r="Z8" i="17" s="1"/>
  <c r="Y7" i="17"/>
  <c r="Z7" i="17" s="1"/>
  <c r="Y6" i="17"/>
  <c r="Z6" i="17" s="1"/>
  <c r="Y5" i="17"/>
  <c r="Z5" i="17" s="1"/>
  <c r="Y4" i="17"/>
  <c r="Z4" i="17" s="1"/>
  <c r="Y3" i="17"/>
  <c r="Z3" i="17" s="1"/>
  <c r="AK4" i="58"/>
  <c r="AI4" i="58"/>
  <c r="AG4" i="58"/>
  <c r="AE4" i="58"/>
  <c r="AC4" i="58"/>
  <c r="AA4" i="58"/>
  <c r="Y4" i="58"/>
  <c r="W4" i="58"/>
  <c r="U4" i="58"/>
  <c r="S4" i="58"/>
  <c r="Q4" i="58"/>
  <c r="O4" i="58"/>
  <c r="M4" i="58"/>
  <c r="K4" i="58"/>
  <c r="I4" i="58"/>
  <c r="AK3" i="58"/>
  <c r="AI3" i="58"/>
  <c r="AG3" i="58"/>
  <c r="AE3" i="58"/>
  <c r="AC3" i="58"/>
  <c r="AA3" i="58"/>
  <c r="Y3" i="58"/>
  <c r="W3" i="58"/>
  <c r="U3" i="58"/>
  <c r="S3" i="58"/>
  <c r="Q3" i="58"/>
  <c r="O3" i="58"/>
  <c r="M3" i="58"/>
  <c r="K3" i="58"/>
  <c r="I3" i="58"/>
  <c r="B3" i="58"/>
  <c r="AK2" i="58"/>
  <c r="AI2" i="58"/>
  <c r="AG2" i="58"/>
  <c r="AE2" i="58"/>
  <c r="AC2" i="58"/>
  <c r="Y2" i="58"/>
  <c r="W2" i="58"/>
  <c r="U2" i="58"/>
  <c r="S2" i="58"/>
  <c r="Q2" i="58"/>
  <c r="O2" i="58"/>
  <c r="M2" i="58"/>
  <c r="K2" i="58"/>
  <c r="I2" i="58"/>
  <c r="C6" i="57"/>
  <c r="C8" i="57"/>
  <c r="C7" i="57"/>
  <c r="C14" i="57"/>
  <c r="C9" i="57"/>
  <c r="C11" i="57"/>
  <c r="C10" i="57"/>
  <c r="C13" i="57"/>
  <c r="C12" i="57"/>
  <c r="C16" i="57"/>
  <c r="C19" i="57"/>
  <c r="C15" i="57"/>
  <c r="C17" i="57"/>
  <c r="C18" i="57"/>
  <c r="C21" i="57"/>
  <c r="C32" i="57"/>
  <c r="C27" i="57"/>
  <c r="C20" i="57"/>
  <c r="C29" i="57"/>
  <c r="C33" i="57"/>
  <c r="C25" i="57"/>
  <c r="C24" i="57"/>
  <c r="C37" i="57"/>
  <c r="C23" i="57"/>
  <c r="C26" i="57"/>
  <c r="C38" i="57"/>
  <c r="C30" i="57"/>
  <c r="C39" i="57"/>
  <c r="C35" i="57"/>
  <c r="C28" i="57"/>
  <c r="C40" i="57"/>
  <c r="C22" i="57"/>
  <c r="C41" i="57"/>
  <c r="C42" i="57"/>
  <c r="C43" i="57"/>
  <c r="C34" i="57"/>
  <c r="C44" i="57"/>
  <c r="C45" i="57"/>
  <c r="C46" i="57"/>
  <c r="C31" i="57"/>
  <c r="C47" i="57"/>
  <c r="C48" i="57"/>
  <c r="AN37" i="57"/>
  <c r="AN38" i="57"/>
  <c r="AO37" i="57"/>
  <c r="AO38" i="57"/>
  <c r="AR37" i="57"/>
  <c r="AS37" i="57"/>
  <c r="AS38" i="57"/>
  <c r="AT37" i="57"/>
  <c r="AT38" i="57"/>
  <c r="AU37" i="57"/>
  <c r="AU38" i="57"/>
  <c r="AY37" i="57"/>
  <c r="AY38" i="57"/>
  <c r="AZ37" i="57"/>
  <c r="AZ38" i="57"/>
  <c r="BA37" i="57"/>
  <c r="BA38" i="57"/>
  <c r="AP37" i="57"/>
  <c r="AP38" i="57"/>
  <c r="AQ37" i="57"/>
  <c r="AQ38" i="57"/>
  <c r="AR38" i="57"/>
  <c r="AV37" i="57"/>
  <c r="AV38" i="57"/>
  <c r="AW37" i="57"/>
  <c r="AW38" i="57"/>
  <c r="AX37" i="57"/>
  <c r="AX38" i="57"/>
  <c r="W17" i="17"/>
  <c r="X17" i="17" s="1"/>
  <c r="W16" i="17"/>
  <c r="X16" i="17" s="1"/>
  <c r="W15" i="17"/>
  <c r="X15" i="17" s="1"/>
  <c r="W14" i="17"/>
  <c r="X14" i="17" s="1"/>
  <c r="W13" i="17"/>
  <c r="X13" i="17" s="1"/>
  <c r="W12" i="17"/>
  <c r="X12" i="17" s="1"/>
  <c r="W11" i="17"/>
  <c r="X11" i="17" s="1"/>
  <c r="W10" i="17"/>
  <c r="X10" i="17" s="1"/>
  <c r="W9" i="17"/>
  <c r="X9" i="17" s="1"/>
  <c r="W8" i="17"/>
  <c r="X8" i="17" s="1"/>
  <c r="W7" i="17"/>
  <c r="X7" i="17" s="1"/>
  <c r="W6" i="17"/>
  <c r="X6" i="17" s="1"/>
  <c r="W5" i="17"/>
  <c r="X5" i="17" s="1"/>
  <c r="W4" i="17"/>
  <c r="X4" i="17" s="1"/>
  <c r="W3" i="17"/>
  <c r="X3" i="17" s="1"/>
  <c r="AK4" i="57"/>
  <c r="AI4" i="57"/>
  <c r="AG4" i="57"/>
  <c r="AE4" i="57"/>
  <c r="AC4" i="57"/>
  <c r="AA4" i="57"/>
  <c r="Y4" i="57"/>
  <c r="W4" i="57"/>
  <c r="U4" i="57"/>
  <c r="S4" i="57"/>
  <c r="Q4" i="57"/>
  <c r="O4" i="57"/>
  <c r="M4" i="57"/>
  <c r="K4" i="57"/>
  <c r="I4" i="57"/>
  <c r="AK3" i="57"/>
  <c r="AI3" i="57"/>
  <c r="AG3" i="57"/>
  <c r="AE3" i="57"/>
  <c r="AC3" i="57"/>
  <c r="AA3" i="57"/>
  <c r="Y3" i="57"/>
  <c r="W3" i="57"/>
  <c r="U3" i="57"/>
  <c r="S3" i="57"/>
  <c r="Q3" i="57"/>
  <c r="O3" i="57"/>
  <c r="M3" i="57"/>
  <c r="K3" i="57"/>
  <c r="I3" i="57"/>
  <c r="B3" i="57"/>
  <c r="AK2" i="57"/>
  <c r="AI2" i="57"/>
  <c r="AG2" i="57"/>
  <c r="AE2" i="57"/>
  <c r="AC2" i="57"/>
  <c r="AA2" i="57"/>
  <c r="Y2" i="57"/>
  <c r="W2" i="57"/>
  <c r="U2" i="57"/>
  <c r="S2" i="57"/>
  <c r="Q2" i="57"/>
  <c r="O2" i="57"/>
  <c r="M2" i="57"/>
  <c r="K2" i="57"/>
  <c r="I2" i="57"/>
  <c r="BA42" i="56"/>
  <c r="BA43" i="56"/>
  <c r="BA44" i="56"/>
  <c r="BA45" i="56"/>
  <c r="AZ42" i="56"/>
  <c r="AZ43" i="56"/>
  <c r="AY42" i="56"/>
  <c r="AY46" i="56"/>
  <c r="AX42" i="56"/>
  <c r="AX43" i="56"/>
  <c r="AX45" i="56"/>
  <c r="AX46" i="56"/>
  <c r="AW42" i="56"/>
  <c r="AW43" i="56"/>
  <c r="AW45" i="56"/>
  <c r="AW46" i="56"/>
  <c r="AV42" i="56"/>
  <c r="AV45" i="56"/>
  <c r="AV46" i="56"/>
  <c r="AU42" i="56"/>
  <c r="AU43" i="56"/>
  <c r="AU46" i="56"/>
  <c r="AT42" i="56"/>
  <c r="AS42" i="56"/>
  <c r="AS46" i="56"/>
  <c r="AR42" i="56"/>
  <c r="AR44" i="56"/>
  <c r="AR46" i="56"/>
  <c r="AQ42" i="56"/>
  <c r="AQ45" i="56"/>
  <c r="AP42" i="56"/>
  <c r="AP43" i="56"/>
  <c r="AP44" i="56"/>
  <c r="AP45" i="56"/>
  <c r="AP46" i="56"/>
  <c r="AO43" i="56"/>
  <c r="AO44" i="56"/>
  <c r="AO46" i="56"/>
  <c r="AN42" i="56"/>
  <c r="AN43" i="56"/>
  <c r="AN44" i="56"/>
  <c r="AN45" i="56"/>
  <c r="AN46" i="56"/>
  <c r="C6" i="56"/>
  <c r="C7" i="56"/>
  <c r="C24" i="56"/>
  <c r="C10" i="56"/>
  <c r="C8" i="56"/>
  <c r="C9" i="56"/>
  <c r="C12" i="56"/>
  <c r="C18" i="56"/>
  <c r="C11" i="56"/>
  <c r="C17" i="56"/>
  <c r="C13" i="56"/>
  <c r="C42" i="56"/>
  <c r="C14" i="56"/>
  <c r="C33" i="56"/>
  <c r="C19" i="56"/>
  <c r="C15" i="56"/>
  <c r="C25" i="56"/>
  <c r="C20" i="56"/>
  <c r="C23" i="56"/>
  <c r="C21" i="56"/>
  <c r="C32" i="56"/>
  <c r="C22" i="56"/>
  <c r="C26" i="56"/>
  <c r="C29" i="56"/>
  <c r="C28" i="56"/>
  <c r="C31" i="56"/>
  <c r="C16" i="56"/>
  <c r="C27" i="56"/>
  <c r="C34" i="56"/>
  <c r="C35" i="56"/>
  <c r="C43" i="56"/>
  <c r="C44" i="56"/>
  <c r="C45" i="56"/>
  <c r="C46" i="56"/>
  <c r="C37" i="56"/>
  <c r="C47" i="56"/>
  <c r="C48" i="56"/>
  <c r="C49" i="56"/>
  <c r="C38" i="56"/>
  <c r="C36" i="56"/>
  <c r="AO45" i="56"/>
  <c r="AQ43" i="56"/>
  <c r="AQ44" i="56"/>
  <c r="AQ46" i="56"/>
  <c r="AR43" i="56"/>
  <c r="AR45" i="56"/>
  <c r="AS43" i="56"/>
  <c r="AS44" i="56"/>
  <c r="AS45" i="56"/>
  <c r="AT43" i="56"/>
  <c r="AT44" i="56"/>
  <c r="AT45" i="56"/>
  <c r="AT46" i="56"/>
  <c r="AU44" i="56"/>
  <c r="AU45" i="56"/>
  <c r="AV43" i="56"/>
  <c r="AV44" i="56"/>
  <c r="AW44" i="56"/>
  <c r="AX44" i="56"/>
  <c r="AY43" i="56"/>
  <c r="AY44" i="56"/>
  <c r="AY45" i="56"/>
  <c r="AZ44" i="56"/>
  <c r="AZ45" i="56"/>
  <c r="AZ46" i="56"/>
  <c r="BA46" i="56"/>
  <c r="U17" i="17"/>
  <c r="V17" i="17" s="1"/>
  <c r="U16" i="17"/>
  <c r="V16" i="17" s="1"/>
  <c r="U15" i="17"/>
  <c r="V15" i="17" s="1"/>
  <c r="U14" i="17"/>
  <c r="V14" i="17" s="1"/>
  <c r="U13" i="17"/>
  <c r="V13" i="17" s="1"/>
  <c r="U12" i="17"/>
  <c r="V12" i="17" s="1"/>
  <c r="U11" i="17"/>
  <c r="V11" i="17" s="1"/>
  <c r="U10" i="17"/>
  <c r="V10" i="17" s="1"/>
  <c r="X30" i="56" s="1"/>
  <c r="AT30" i="56" s="1"/>
  <c r="U9" i="17"/>
  <c r="V9" i="17" s="1"/>
  <c r="V30" i="56" s="1"/>
  <c r="AS30" i="56" s="1"/>
  <c r="U8" i="17"/>
  <c r="V8" i="17" s="1"/>
  <c r="T30" i="56" s="1"/>
  <c r="AR30" i="56" s="1"/>
  <c r="U7" i="17"/>
  <c r="V7" i="17" s="1"/>
  <c r="R30" i="56" s="1"/>
  <c r="U6" i="17"/>
  <c r="V6" i="17" s="1"/>
  <c r="U5" i="17"/>
  <c r="V5" i="17" s="1"/>
  <c r="N30" i="56" s="1"/>
  <c r="AO30" i="56" s="1"/>
  <c r="U4" i="17"/>
  <c r="V4" i="17" s="1"/>
  <c r="L30" i="56" s="1"/>
  <c r="AN30" i="56" s="1"/>
  <c r="U3" i="17"/>
  <c r="V3" i="17" s="1"/>
  <c r="AK4" i="56"/>
  <c r="AI4" i="56"/>
  <c r="AG4" i="56"/>
  <c r="AE4" i="56"/>
  <c r="AC4" i="56"/>
  <c r="AA4" i="56"/>
  <c r="Y4" i="56"/>
  <c r="W4" i="56"/>
  <c r="U4" i="56"/>
  <c r="S4" i="56"/>
  <c r="Q4" i="56"/>
  <c r="O4" i="56"/>
  <c r="M4" i="56"/>
  <c r="K4" i="56"/>
  <c r="I4" i="56"/>
  <c r="AK3" i="56"/>
  <c r="AI3" i="56"/>
  <c r="AG3" i="56"/>
  <c r="AE3" i="56"/>
  <c r="AC3" i="56"/>
  <c r="AA3" i="56"/>
  <c r="Y3" i="56"/>
  <c r="W3" i="56"/>
  <c r="U3" i="56"/>
  <c r="S3" i="56"/>
  <c r="Q3" i="56"/>
  <c r="O3" i="56"/>
  <c r="M3" i="56"/>
  <c r="K3" i="56"/>
  <c r="I3" i="56"/>
  <c r="B3" i="56"/>
  <c r="AK2" i="56"/>
  <c r="AI2" i="56"/>
  <c r="AG2" i="56"/>
  <c r="AE2" i="56"/>
  <c r="AC2" i="56"/>
  <c r="AA2" i="56"/>
  <c r="Y2" i="56"/>
  <c r="W2" i="56"/>
  <c r="U2" i="56"/>
  <c r="S2" i="56"/>
  <c r="Q2" i="56"/>
  <c r="O2" i="56"/>
  <c r="M2" i="56"/>
  <c r="K2" i="56"/>
  <c r="I2" i="56"/>
  <c r="S16" i="17"/>
  <c r="T16" i="17" s="1"/>
  <c r="S15" i="17"/>
  <c r="T15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S8" i="17"/>
  <c r="T8" i="17" s="1"/>
  <c r="S7" i="17"/>
  <c r="T7" i="17" s="1"/>
  <c r="S6" i="17"/>
  <c r="T6" i="17" s="1"/>
  <c r="S5" i="17"/>
  <c r="T5" i="17" s="1"/>
  <c r="S4" i="17"/>
  <c r="T4" i="17" s="1"/>
  <c r="S3" i="17"/>
  <c r="T3" i="17" s="1"/>
  <c r="S17" i="17"/>
  <c r="T17" i="17" s="1"/>
  <c r="BA41" i="55"/>
  <c r="AZ40" i="55"/>
  <c r="AZ41" i="55"/>
  <c r="AY40" i="55"/>
  <c r="AY41" i="55"/>
  <c r="AX40" i="55"/>
  <c r="AX41" i="55"/>
  <c r="AW40" i="55"/>
  <c r="AW41" i="55"/>
  <c r="AV40" i="55"/>
  <c r="AV41" i="55"/>
  <c r="AU40" i="55"/>
  <c r="AU41" i="55"/>
  <c r="AT40" i="55"/>
  <c r="AT41" i="55"/>
  <c r="AS40" i="55"/>
  <c r="AS41" i="55"/>
  <c r="AR40" i="55"/>
  <c r="AR41" i="55"/>
  <c r="AQ40" i="55"/>
  <c r="AQ41" i="55"/>
  <c r="AP40" i="55"/>
  <c r="AP41" i="55"/>
  <c r="AO40" i="55"/>
  <c r="AO41" i="55"/>
  <c r="AN40" i="55"/>
  <c r="AN41" i="55"/>
  <c r="AM41" i="55"/>
  <c r="C6" i="55"/>
  <c r="C7" i="55"/>
  <c r="C9" i="55"/>
  <c r="C8" i="55"/>
  <c r="C10" i="55"/>
  <c r="C13" i="55"/>
  <c r="C17" i="55"/>
  <c r="C14" i="55"/>
  <c r="C12" i="55"/>
  <c r="C15" i="55"/>
  <c r="C16" i="55"/>
  <c r="C23" i="55"/>
  <c r="C27" i="55"/>
  <c r="C30" i="55"/>
  <c r="C20" i="55"/>
  <c r="C31" i="55"/>
  <c r="C21" i="55"/>
  <c r="C40" i="55"/>
  <c r="C41" i="55"/>
  <c r="BA40" i="55"/>
  <c r="AK4" i="55"/>
  <c r="AI4" i="55"/>
  <c r="AG4" i="55"/>
  <c r="AE4" i="55"/>
  <c r="AC4" i="55"/>
  <c r="AA4" i="55"/>
  <c r="Y4" i="55"/>
  <c r="W4" i="55"/>
  <c r="U4" i="55"/>
  <c r="S4" i="55"/>
  <c r="Q4" i="55"/>
  <c r="O4" i="55"/>
  <c r="M4" i="55"/>
  <c r="K4" i="55"/>
  <c r="I4" i="55"/>
  <c r="AK3" i="55"/>
  <c r="AI3" i="55"/>
  <c r="AG3" i="55"/>
  <c r="AE3" i="55"/>
  <c r="AC3" i="55"/>
  <c r="AA3" i="55"/>
  <c r="Y3" i="55"/>
  <c r="W3" i="55"/>
  <c r="U3" i="55"/>
  <c r="S3" i="55"/>
  <c r="Q3" i="55"/>
  <c r="O3" i="55"/>
  <c r="M3" i="55"/>
  <c r="K3" i="55"/>
  <c r="I3" i="55"/>
  <c r="B3" i="55"/>
  <c r="AK2" i="55"/>
  <c r="AI2" i="55"/>
  <c r="AG2" i="55"/>
  <c r="AE2" i="55"/>
  <c r="AC2" i="55"/>
  <c r="AA2" i="55"/>
  <c r="Y2" i="55"/>
  <c r="W2" i="55"/>
  <c r="U2" i="55"/>
  <c r="S2" i="55"/>
  <c r="Q2" i="55"/>
  <c r="O2" i="55"/>
  <c r="M2" i="55"/>
  <c r="K2" i="55"/>
  <c r="I2" i="55"/>
  <c r="BA24" i="54"/>
  <c r="BA25" i="54"/>
  <c r="BA26" i="54"/>
  <c r="AZ24" i="54"/>
  <c r="AZ25" i="54"/>
  <c r="AZ26" i="54"/>
  <c r="AY24" i="54"/>
  <c r="AY25" i="54"/>
  <c r="AX24" i="54"/>
  <c r="AX25" i="54"/>
  <c r="AX26" i="54"/>
  <c r="AW24" i="54"/>
  <c r="AW25" i="54"/>
  <c r="AW26" i="54"/>
  <c r="AV24" i="54"/>
  <c r="AV25" i="54"/>
  <c r="AV26" i="54"/>
  <c r="AU24" i="54"/>
  <c r="AU25" i="54"/>
  <c r="AU26" i="54"/>
  <c r="AT24" i="54"/>
  <c r="AT25" i="54"/>
  <c r="AT26" i="54"/>
  <c r="AS24" i="54"/>
  <c r="AS25" i="54"/>
  <c r="AR24" i="54"/>
  <c r="AR26" i="54"/>
  <c r="AQ24" i="54"/>
  <c r="AQ25" i="54"/>
  <c r="AQ26" i="54"/>
  <c r="AP24" i="54"/>
  <c r="AP25" i="54"/>
  <c r="AP26" i="54"/>
  <c r="AO24" i="54"/>
  <c r="AO25" i="54"/>
  <c r="AN24" i="54"/>
  <c r="AN25" i="54"/>
  <c r="AN26" i="54"/>
  <c r="P3" i="17"/>
  <c r="P4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Q17" i="17"/>
  <c r="R17" i="17" s="1"/>
  <c r="Q16" i="17"/>
  <c r="R16" i="17" s="1"/>
  <c r="Q15" i="17"/>
  <c r="R15" i="17" s="1"/>
  <c r="Q14" i="17"/>
  <c r="R14" i="17" s="1"/>
  <c r="Q13" i="17"/>
  <c r="R13" i="17" s="1"/>
  <c r="Q12" i="17"/>
  <c r="R12" i="17" s="1"/>
  <c r="Q11" i="17"/>
  <c r="R11" i="17" s="1"/>
  <c r="Q10" i="17"/>
  <c r="R10" i="17" s="1"/>
  <c r="Q9" i="17"/>
  <c r="R9" i="17" s="1"/>
  <c r="Q8" i="17"/>
  <c r="R8" i="17" s="1"/>
  <c r="Q7" i="17"/>
  <c r="R7" i="17" s="1"/>
  <c r="Q6" i="17"/>
  <c r="R6" i="17" s="1"/>
  <c r="Q5" i="17"/>
  <c r="R5" i="17" s="1"/>
  <c r="Q4" i="17"/>
  <c r="R4" i="17" s="1"/>
  <c r="Q3" i="17"/>
  <c r="R3" i="17" s="1"/>
  <c r="C6" i="54"/>
  <c r="C9" i="54"/>
  <c r="C8" i="54"/>
  <c r="C13" i="54"/>
  <c r="C12" i="54"/>
  <c r="C7" i="54"/>
  <c r="C11" i="54"/>
  <c r="C10" i="54"/>
  <c r="C24" i="54"/>
  <c r="C23" i="54"/>
  <c r="C15" i="54"/>
  <c r="C21" i="54"/>
  <c r="C17" i="54"/>
  <c r="C22" i="54"/>
  <c r="C25" i="54"/>
  <c r="C26" i="54"/>
  <c r="C27" i="54"/>
  <c r="C18" i="54"/>
  <c r="C19" i="54"/>
  <c r="C20" i="54"/>
  <c r="C28" i="54"/>
  <c r="C16" i="54"/>
  <c r="C29" i="54"/>
  <c r="C14" i="54"/>
  <c r="C30" i="54"/>
  <c r="AO26" i="54"/>
  <c r="AR25" i="54"/>
  <c r="AY26" i="54"/>
  <c r="AS26" i="54"/>
  <c r="AK4" i="54"/>
  <c r="AI4" i="54"/>
  <c r="AG4" i="54"/>
  <c r="AE4" i="54"/>
  <c r="AC4" i="54"/>
  <c r="AA4" i="54"/>
  <c r="Y4" i="54"/>
  <c r="W4" i="54"/>
  <c r="U4" i="54"/>
  <c r="S4" i="54"/>
  <c r="Q4" i="54"/>
  <c r="O4" i="54"/>
  <c r="M4" i="54"/>
  <c r="K4" i="54"/>
  <c r="I4" i="54"/>
  <c r="AK3" i="54"/>
  <c r="AI3" i="54"/>
  <c r="AG3" i="54"/>
  <c r="AE3" i="54"/>
  <c r="AC3" i="54"/>
  <c r="AA3" i="54"/>
  <c r="Y3" i="54"/>
  <c r="W3" i="54"/>
  <c r="U3" i="54"/>
  <c r="S3" i="54"/>
  <c r="Q3" i="54"/>
  <c r="O3" i="54"/>
  <c r="M3" i="54"/>
  <c r="K3" i="54"/>
  <c r="I3" i="54"/>
  <c r="B3" i="54"/>
  <c r="B38" i="54" s="1" a="1"/>
  <c r="B38" i="54" s="1"/>
  <c r="A38" i="54" s="1"/>
  <c r="AK2" i="54"/>
  <c r="AI2" i="54"/>
  <c r="AG2" i="54"/>
  <c r="AE2" i="54"/>
  <c r="AC2" i="54"/>
  <c r="AA2" i="54"/>
  <c r="Y2" i="54"/>
  <c r="W2" i="54"/>
  <c r="U2" i="54"/>
  <c r="S2" i="54"/>
  <c r="Q2" i="54"/>
  <c r="O2" i="54"/>
  <c r="M2" i="54"/>
  <c r="K2" i="54"/>
  <c r="I2" i="54"/>
  <c r="J27" i="66" l="1"/>
  <c r="AM27" i="66" s="1"/>
  <c r="J31" i="66"/>
  <c r="J32" i="66"/>
  <c r="J29" i="66"/>
  <c r="J33" i="66"/>
  <c r="J30" i="66"/>
  <c r="J28" i="66"/>
  <c r="Q31" i="10"/>
  <c r="L73" i="64"/>
  <c r="AN73" i="64" s="1"/>
  <c r="L71" i="64"/>
  <c r="AN71" i="64" s="1"/>
  <c r="L72" i="64"/>
  <c r="AN72" i="64" s="1"/>
  <c r="L70" i="64"/>
  <c r="AN70" i="64" s="1"/>
  <c r="L69" i="64"/>
  <c r="L65" i="64"/>
  <c r="AN65" i="64" s="1"/>
  <c r="L67" i="64"/>
  <c r="AN67" i="64" s="1"/>
  <c r="L62" i="64"/>
  <c r="AN62" i="64" s="1"/>
  <c r="L64" i="64"/>
  <c r="AN64" i="64" s="1"/>
  <c r="L66" i="64"/>
  <c r="AN66" i="64" s="1"/>
  <c r="L68" i="64"/>
  <c r="AN68" i="64" s="1"/>
  <c r="L63" i="64"/>
  <c r="AN63" i="64" s="1"/>
  <c r="L61" i="64"/>
  <c r="AN61" i="64" s="1"/>
  <c r="N73" i="64"/>
  <c r="AO73" i="64" s="1"/>
  <c r="N69" i="64"/>
  <c r="AO69" i="64" s="1"/>
  <c r="N72" i="64"/>
  <c r="AO72" i="64" s="1"/>
  <c r="N70" i="64"/>
  <c r="AO70" i="64" s="1"/>
  <c r="N71" i="64"/>
  <c r="AO71" i="64" s="1"/>
  <c r="N68" i="64"/>
  <c r="AO68" i="64" s="1"/>
  <c r="N63" i="64"/>
  <c r="AO63" i="64" s="1"/>
  <c r="N62" i="64"/>
  <c r="AO62" i="64" s="1"/>
  <c r="N65" i="64"/>
  <c r="AO65" i="64" s="1"/>
  <c r="N67" i="64"/>
  <c r="AO67" i="64" s="1"/>
  <c r="N64" i="64"/>
  <c r="AO64" i="64" s="1"/>
  <c r="N66" i="64"/>
  <c r="AO66" i="64" s="1"/>
  <c r="N61" i="64"/>
  <c r="AO61" i="64" s="1"/>
  <c r="J73" i="64"/>
  <c r="AM73" i="64" s="1"/>
  <c r="J69" i="64"/>
  <c r="AM69" i="64" s="1"/>
  <c r="J72" i="64"/>
  <c r="AM72" i="64" s="1"/>
  <c r="J70" i="64"/>
  <c r="AM70" i="64" s="1"/>
  <c r="J71" i="64"/>
  <c r="AM71" i="64" s="1"/>
  <c r="J62" i="64"/>
  <c r="AM62" i="64" s="1"/>
  <c r="J65" i="64"/>
  <c r="AM65" i="64" s="1"/>
  <c r="J68" i="64"/>
  <c r="AM68" i="64" s="1"/>
  <c r="J66" i="64"/>
  <c r="AM66" i="64" s="1"/>
  <c r="J64" i="64"/>
  <c r="AM64" i="64" s="1"/>
  <c r="J67" i="64"/>
  <c r="AM67" i="64" s="1"/>
  <c r="J63" i="64"/>
  <c r="AM63" i="64" s="1"/>
  <c r="J61" i="64"/>
  <c r="AM61" i="64" s="1"/>
  <c r="J81" i="62"/>
  <c r="AM81" i="62" s="1"/>
  <c r="J62" i="62"/>
  <c r="J63" i="62"/>
  <c r="J61" i="62"/>
  <c r="J65" i="62"/>
  <c r="AM65" i="62" s="1"/>
  <c r="BB65" i="62" s="1"/>
  <c r="BC65" i="62" s="1"/>
  <c r="BD65" i="62" s="1"/>
  <c r="BE65" i="62" s="1"/>
  <c r="BF65" i="62" s="1"/>
  <c r="BG65" i="62" s="1"/>
  <c r="BH65" i="62" s="1"/>
  <c r="BI65" i="62" s="1"/>
  <c r="BJ65" i="62" s="1"/>
  <c r="BK65" i="62" s="1"/>
  <c r="BL65" i="62" s="1"/>
  <c r="BM65" i="62" s="1"/>
  <c r="BN65" i="62" s="1"/>
  <c r="BO65" i="62" s="1"/>
  <c r="BP65" i="62" s="1"/>
  <c r="J66" i="62"/>
  <c r="AM66" i="62" s="1"/>
  <c r="BB66" i="62" s="1"/>
  <c r="BC66" i="62" s="1"/>
  <c r="BD66" i="62" s="1"/>
  <c r="BE66" i="62" s="1"/>
  <c r="BF66" i="62" s="1"/>
  <c r="BG66" i="62" s="1"/>
  <c r="BH66" i="62" s="1"/>
  <c r="BI66" i="62" s="1"/>
  <c r="BJ66" i="62" s="1"/>
  <c r="BK66" i="62" s="1"/>
  <c r="BL66" i="62" s="1"/>
  <c r="BM66" i="62" s="1"/>
  <c r="BN66" i="62" s="1"/>
  <c r="BO66" i="62" s="1"/>
  <c r="BP66" i="62" s="1"/>
  <c r="J67" i="62"/>
  <c r="AM67" i="62" s="1"/>
  <c r="BB67" i="62" s="1"/>
  <c r="BC67" i="62" s="1"/>
  <c r="BD67" i="62" s="1"/>
  <c r="BE67" i="62" s="1"/>
  <c r="BF67" i="62" s="1"/>
  <c r="BG67" i="62" s="1"/>
  <c r="BH67" i="62" s="1"/>
  <c r="BI67" i="62" s="1"/>
  <c r="BJ67" i="62" s="1"/>
  <c r="BK67" i="62" s="1"/>
  <c r="BL67" i="62" s="1"/>
  <c r="BM67" i="62" s="1"/>
  <c r="BN67" i="62" s="1"/>
  <c r="BO67" i="62" s="1"/>
  <c r="BP67" i="62" s="1"/>
  <c r="J29" i="61"/>
  <c r="AM29" i="61" s="1"/>
  <c r="J44" i="61"/>
  <c r="J45" i="61"/>
  <c r="J43" i="61"/>
  <c r="J42" i="61"/>
  <c r="AM42" i="61" s="1"/>
  <c r="J39" i="61"/>
  <c r="J38" i="61"/>
  <c r="J37" i="61"/>
  <c r="J41" i="61"/>
  <c r="J63" i="58"/>
  <c r="J65" i="58"/>
  <c r="J64" i="58"/>
  <c r="J62" i="58"/>
  <c r="J61" i="58"/>
  <c r="J59" i="58"/>
  <c r="J60" i="58"/>
  <c r="J43" i="58"/>
  <c r="AM43" i="58" s="1"/>
  <c r="BB43" i="58" s="1"/>
  <c r="BC43" i="58" s="1"/>
  <c r="BD43" i="58" s="1"/>
  <c r="BE43" i="58" s="1"/>
  <c r="BF43" i="58" s="1"/>
  <c r="J44" i="58"/>
  <c r="AM44" i="58" s="1"/>
  <c r="J52" i="57"/>
  <c r="J54" i="57"/>
  <c r="J50" i="57"/>
  <c r="J53" i="57"/>
  <c r="J51" i="57"/>
  <c r="J37" i="57"/>
  <c r="AM37" i="57" s="1"/>
  <c r="BB37" i="57" s="1"/>
  <c r="BC37" i="57" s="1"/>
  <c r="BD37" i="57" s="1"/>
  <c r="BE37" i="57" s="1"/>
  <c r="BF37" i="57" s="1"/>
  <c r="BG37" i="57" s="1"/>
  <c r="BH37" i="57" s="1"/>
  <c r="BI37" i="57" s="1"/>
  <c r="BJ37" i="57" s="1"/>
  <c r="BK37" i="57" s="1"/>
  <c r="BL37" i="57" s="1"/>
  <c r="BM37" i="57" s="1"/>
  <c r="BN37" i="57" s="1"/>
  <c r="BO37" i="57" s="1"/>
  <c r="BP37" i="57" s="1"/>
  <c r="J38" i="57"/>
  <c r="J30" i="56"/>
  <c r="AM30" i="56" s="1"/>
  <c r="J40" i="56"/>
  <c r="J41" i="56"/>
  <c r="J39" i="56"/>
  <c r="J44" i="56"/>
  <c r="J45" i="56"/>
  <c r="AM45" i="56" s="1"/>
  <c r="BB45" i="56" s="1"/>
  <c r="BC45" i="56" s="1"/>
  <c r="BD45" i="56" s="1"/>
  <c r="BE45" i="56" s="1"/>
  <c r="BF45" i="56" s="1"/>
  <c r="BG45" i="56" s="1"/>
  <c r="BH45" i="56" s="1"/>
  <c r="BI45" i="56" s="1"/>
  <c r="BJ45" i="56" s="1"/>
  <c r="BK45" i="56" s="1"/>
  <c r="BL45" i="56" s="1"/>
  <c r="BM45" i="56" s="1"/>
  <c r="BN45" i="56" s="1"/>
  <c r="BO45" i="56" s="1"/>
  <c r="BP45" i="56" s="1"/>
  <c r="J42" i="56"/>
  <c r="AM42" i="56" s="1"/>
  <c r="J46" i="56"/>
  <c r="AM46" i="56" s="1"/>
  <c r="BB46" i="56" s="1"/>
  <c r="BC46" i="56" s="1"/>
  <c r="BD46" i="56" s="1"/>
  <c r="BE46" i="56" s="1"/>
  <c r="BF46" i="56" s="1"/>
  <c r="BG46" i="56" s="1"/>
  <c r="BH46" i="56" s="1"/>
  <c r="BI46" i="56" s="1"/>
  <c r="BJ46" i="56" s="1"/>
  <c r="BK46" i="56" s="1"/>
  <c r="BL46" i="56" s="1"/>
  <c r="BM46" i="56" s="1"/>
  <c r="BN46" i="56" s="1"/>
  <c r="BO46" i="56" s="1"/>
  <c r="BP46" i="56" s="1"/>
  <c r="J43" i="56"/>
  <c r="J37" i="55"/>
  <c r="J38" i="55"/>
  <c r="J39" i="55"/>
  <c r="J40" i="55"/>
  <c r="AM40" i="55" s="1"/>
  <c r="BB40" i="55" s="1"/>
  <c r="BC40" i="55" s="1"/>
  <c r="BD40" i="55" s="1"/>
  <c r="BE40" i="55" s="1"/>
  <c r="BF40" i="55" s="1"/>
  <c r="BG40" i="55" s="1"/>
  <c r="BH40" i="55" s="1"/>
  <c r="BI40" i="55" s="1"/>
  <c r="BJ40" i="55" s="1"/>
  <c r="BK40" i="55" s="1"/>
  <c r="BL40" i="55" s="1"/>
  <c r="BM40" i="55" s="1"/>
  <c r="BN40" i="55" s="1"/>
  <c r="BO40" i="55" s="1"/>
  <c r="BP40" i="55" s="1"/>
  <c r="J25" i="54"/>
  <c r="J24" i="54"/>
  <c r="AM24" i="54" s="1"/>
  <c r="BB24" i="54" s="1"/>
  <c r="BC24" i="54" s="1"/>
  <c r="BD24" i="54" s="1"/>
  <c r="BE24" i="54" s="1"/>
  <c r="BF24" i="54" s="1"/>
  <c r="BG24" i="54" s="1"/>
  <c r="BH24" i="54" s="1"/>
  <c r="BI24" i="54" s="1"/>
  <c r="BJ24" i="54" s="1"/>
  <c r="BK24" i="54" s="1"/>
  <c r="BL24" i="54" s="1"/>
  <c r="BM24" i="54" s="1"/>
  <c r="BN24" i="54" s="1"/>
  <c r="BO24" i="54" s="1"/>
  <c r="BP24" i="54" s="1"/>
  <c r="J26" i="54"/>
  <c r="AM26" i="54" s="1"/>
  <c r="BB26" i="54" s="1"/>
  <c r="BC26" i="54" s="1"/>
  <c r="BD26" i="54" s="1"/>
  <c r="BE26" i="54" s="1"/>
  <c r="BF26" i="54" s="1"/>
  <c r="BG26" i="54" s="1"/>
  <c r="BH26" i="54" s="1"/>
  <c r="BI26" i="54" s="1"/>
  <c r="BJ26" i="54" s="1"/>
  <c r="BK26" i="54" s="1"/>
  <c r="BL26" i="54" s="1"/>
  <c r="BM26" i="54" s="1"/>
  <c r="BN26" i="54" s="1"/>
  <c r="BO26" i="54" s="1"/>
  <c r="BP26" i="54" s="1"/>
  <c r="J17" i="67"/>
  <c r="J18" i="67"/>
  <c r="W34" i="10"/>
  <c r="AD73" i="64"/>
  <c r="AW73" i="64" s="1"/>
  <c r="AD71" i="64"/>
  <c r="AW71" i="64" s="1"/>
  <c r="AD72" i="64"/>
  <c r="AW72" i="64" s="1"/>
  <c r="AD70" i="64"/>
  <c r="AW70" i="64" s="1"/>
  <c r="AD69" i="64"/>
  <c r="AW69" i="64" s="1"/>
  <c r="AD68" i="64"/>
  <c r="AW68" i="64" s="1"/>
  <c r="AD67" i="64"/>
  <c r="AW67" i="64" s="1"/>
  <c r="AD66" i="64"/>
  <c r="AW66" i="64" s="1"/>
  <c r="AD65" i="64"/>
  <c r="AW65" i="64" s="1"/>
  <c r="AD64" i="64"/>
  <c r="AW64" i="64" s="1"/>
  <c r="AD63" i="64"/>
  <c r="AW63" i="64" s="1"/>
  <c r="AD62" i="64"/>
  <c r="AW62" i="64" s="1"/>
  <c r="AD61" i="64"/>
  <c r="AW61" i="64" s="1"/>
  <c r="R73" i="64"/>
  <c r="AQ73" i="64" s="1"/>
  <c r="R70" i="64"/>
  <c r="AQ70" i="64" s="1"/>
  <c r="R69" i="64"/>
  <c r="AQ69" i="64" s="1"/>
  <c r="R72" i="64"/>
  <c r="AQ72" i="64" s="1"/>
  <c r="R71" i="64"/>
  <c r="AQ71" i="64" s="1"/>
  <c r="R67" i="64"/>
  <c r="AQ67" i="64" s="1"/>
  <c r="R62" i="64"/>
  <c r="AQ62" i="64" s="1"/>
  <c r="R66" i="64"/>
  <c r="AQ66" i="64" s="1"/>
  <c r="R64" i="64"/>
  <c r="AQ64" i="64" s="1"/>
  <c r="R63" i="64"/>
  <c r="AQ63" i="64" s="1"/>
  <c r="R68" i="64"/>
  <c r="AQ68" i="64" s="1"/>
  <c r="R65" i="64"/>
  <c r="AQ65" i="64" s="1"/>
  <c r="R61" i="64"/>
  <c r="AQ61" i="64" s="1"/>
  <c r="AB73" i="64"/>
  <c r="AV73" i="64" s="1"/>
  <c r="AB69" i="64"/>
  <c r="AV69" i="64" s="1"/>
  <c r="AB72" i="64"/>
  <c r="AV72" i="64" s="1"/>
  <c r="AB71" i="64"/>
  <c r="AV71" i="64" s="1"/>
  <c r="AB70" i="64"/>
  <c r="AV70" i="64" s="1"/>
  <c r="AB68" i="64"/>
  <c r="AV68" i="64" s="1"/>
  <c r="AB67" i="64"/>
  <c r="AV67" i="64" s="1"/>
  <c r="AB66" i="64"/>
  <c r="AV66" i="64" s="1"/>
  <c r="AB65" i="64"/>
  <c r="AV65" i="64" s="1"/>
  <c r="AB64" i="64"/>
  <c r="AV64" i="64" s="1"/>
  <c r="AB63" i="64"/>
  <c r="AV63" i="64" s="1"/>
  <c r="AB62" i="64"/>
  <c r="AV62" i="64" s="1"/>
  <c r="AB61" i="64"/>
  <c r="AV61" i="64" s="1"/>
  <c r="AU31" i="10"/>
  <c r="AL31" i="10"/>
  <c r="P73" i="64"/>
  <c r="P70" i="64"/>
  <c r="P69" i="64"/>
  <c r="P72" i="64"/>
  <c r="P71" i="64"/>
  <c r="P62" i="64"/>
  <c r="P68" i="64"/>
  <c r="P67" i="64"/>
  <c r="P66" i="64"/>
  <c r="P65" i="64"/>
  <c r="P64" i="64"/>
  <c r="P63" i="64"/>
  <c r="P61" i="64"/>
  <c r="T73" i="64"/>
  <c r="AR73" i="64" s="1"/>
  <c r="T70" i="64"/>
  <c r="AR70" i="64" s="1"/>
  <c r="T69" i="64"/>
  <c r="AR69" i="64" s="1"/>
  <c r="T72" i="64"/>
  <c r="AR72" i="64" s="1"/>
  <c r="T71" i="64"/>
  <c r="AR71" i="64" s="1"/>
  <c r="T65" i="64"/>
  <c r="AR65" i="64" s="1"/>
  <c r="T64" i="64"/>
  <c r="AR64" i="64" s="1"/>
  <c r="T68" i="64"/>
  <c r="AR68" i="64" s="1"/>
  <c r="T67" i="64"/>
  <c r="AR67" i="64" s="1"/>
  <c r="T66" i="64"/>
  <c r="AR66" i="64" s="1"/>
  <c r="T63" i="64"/>
  <c r="AR63" i="64" s="1"/>
  <c r="T62" i="64"/>
  <c r="AR62" i="64" s="1"/>
  <c r="T61" i="64"/>
  <c r="AR61" i="64" s="1"/>
  <c r="AJ73" i="64"/>
  <c r="AZ73" i="64" s="1"/>
  <c r="AJ69" i="64"/>
  <c r="AZ69" i="64" s="1"/>
  <c r="AJ70" i="64"/>
  <c r="AZ70" i="64" s="1"/>
  <c r="AJ72" i="64"/>
  <c r="AZ72" i="64" s="1"/>
  <c r="AJ71" i="64"/>
  <c r="AZ71" i="64" s="1"/>
  <c r="AJ65" i="64"/>
  <c r="AZ65" i="64" s="1"/>
  <c r="AJ68" i="64"/>
  <c r="AZ68" i="64" s="1"/>
  <c r="AJ67" i="64"/>
  <c r="AZ67" i="64" s="1"/>
  <c r="AJ66" i="64"/>
  <c r="AZ66" i="64" s="1"/>
  <c r="AJ64" i="64"/>
  <c r="AZ64" i="64" s="1"/>
  <c r="AJ63" i="64"/>
  <c r="AZ63" i="64" s="1"/>
  <c r="AJ62" i="64"/>
  <c r="AZ62" i="64" s="1"/>
  <c r="AJ61" i="64"/>
  <c r="AZ61" i="64" s="1"/>
  <c r="AL73" i="64"/>
  <c r="BA73" i="64" s="1"/>
  <c r="AL72" i="64"/>
  <c r="BA72" i="64" s="1"/>
  <c r="AL71" i="64"/>
  <c r="BA71" i="64" s="1"/>
  <c r="AL70" i="64"/>
  <c r="BA70" i="64" s="1"/>
  <c r="AL69" i="64"/>
  <c r="BA69" i="64" s="1"/>
  <c r="AL68" i="64"/>
  <c r="BA68" i="64" s="1"/>
  <c r="AL67" i="64"/>
  <c r="BA67" i="64" s="1"/>
  <c r="AL66" i="64"/>
  <c r="BA66" i="64" s="1"/>
  <c r="AL65" i="64"/>
  <c r="BA65" i="64" s="1"/>
  <c r="AL64" i="64"/>
  <c r="BA64" i="64" s="1"/>
  <c r="AL63" i="64"/>
  <c r="BA63" i="64" s="1"/>
  <c r="AL62" i="64"/>
  <c r="BA62" i="64" s="1"/>
  <c r="AL61" i="64"/>
  <c r="BA61" i="64" s="1"/>
  <c r="BA31" i="10"/>
  <c r="AF73" i="64"/>
  <c r="AX73" i="64" s="1"/>
  <c r="AF70" i="64"/>
  <c r="AX70" i="64" s="1"/>
  <c r="AF69" i="64"/>
  <c r="AX69" i="64" s="1"/>
  <c r="AF72" i="64"/>
  <c r="AX72" i="64" s="1"/>
  <c r="AF71" i="64"/>
  <c r="AX71" i="64" s="1"/>
  <c r="AF63" i="64"/>
  <c r="AX63" i="64" s="1"/>
  <c r="AF68" i="64"/>
  <c r="AX68" i="64" s="1"/>
  <c r="AF67" i="64"/>
  <c r="AX67" i="64" s="1"/>
  <c r="AF66" i="64"/>
  <c r="AX66" i="64" s="1"/>
  <c r="AF65" i="64"/>
  <c r="AX65" i="64" s="1"/>
  <c r="AF64" i="64"/>
  <c r="AX64" i="64" s="1"/>
  <c r="AF62" i="64"/>
  <c r="AX62" i="64" s="1"/>
  <c r="AF61" i="64"/>
  <c r="AX61" i="64" s="1"/>
  <c r="AR31" i="10"/>
  <c r="W31" i="10"/>
  <c r="AX31" i="10"/>
  <c r="AC31" i="10"/>
  <c r="AH73" i="64"/>
  <c r="AY73" i="64" s="1"/>
  <c r="AH70" i="64"/>
  <c r="AY70" i="64" s="1"/>
  <c r="AH69" i="64"/>
  <c r="AY69" i="64" s="1"/>
  <c r="AH72" i="64"/>
  <c r="AY72" i="64" s="1"/>
  <c r="AH71" i="64"/>
  <c r="AY71" i="64" s="1"/>
  <c r="AH66" i="64"/>
  <c r="AY66" i="64" s="1"/>
  <c r="AH65" i="64"/>
  <c r="AY65" i="64" s="1"/>
  <c r="AH64" i="64"/>
  <c r="AY64" i="64" s="1"/>
  <c r="AH68" i="64"/>
  <c r="AY68" i="64" s="1"/>
  <c r="AH62" i="64"/>
  <c r="AY62" i="64" s="1"/>
  <c r="AH67" i="64"/>
  <c r="AY67" i="64" s="1"/>
  <c r="AH63" i="64"/>
  <c r="AY63" i="64" s="1"/>
  <c r="AH61" i="64"/>
  <c r="AY61" i="64" s="1"/>
  <c r="V73" i="64"/>
  <c r="AS73" i="64" s="1"/>
  <c r="V72" i="64"/>
  <c r="AS72" i="64" s="1"/>
  <c r="V71" i="64"/>
  <c r="AS71" i="64" s="1"/>
  <c r="V70" i="64"/>
  <c r="AS70" i="64" s="1"/>
  <c r="V69" i="64"/>
  <c r="AS69" i="64" s="1"/>
  <c r="V68" i="64"/>
  <c r="AS68" i="64" s="1"/>
  <c r="V67" i="64"/>
  <c r="AS67" i="64" s="1"/>
  <c r="V66" i="64"/>
  <c r="AS66" i="64" s="1"/>
  <c r="V65" i="64"/>
  <c r="AS65" i="64" s="1"/>
  <c r="V64" i="64"/>
  <c r="AS64" i="64" s="1"/>
  <c r="V63" i="64"/>
  <c r="AS63" i="64" s="1"/>
  <c r="V62" i="64"/>
  <c r="AS62" i="64" s="1"/>
  <c r="V61" i="64"/>
  <c r="AS61" i="64" s="1"/>
  <c r="X73" i="64"/>
  <c r="AT73" i="64" s="1"/>
  <c r="X71" i="64"/>
  <c r="AT71" i="64" s="1"/>
  <c r="X70" i="64"/>
  <c r="AT70" i="64" s="1"/>
  <c r="X72" i="64"/>
  <c r="AT72" i="64" s="1"/>
  <c r="X69" i="64"/>
  <c r="AT69" i="64" s="1"/>
  <c r="X66" i="64"/>
  <c r="AT66" i="64" s="1"/>
  <c r="X65" i="64"/>
  <c r="AT65" i="64" s="1"/>
  <c r="X62" i="64"/>
  <c r="AT62" i="64" s="1"/>
  <c r="X68" i="64"/>
  <c r="AT68" i="64" s="1"/>
  <c r="X67" i="64"/>
  <c r="AT67" i="64" s="1"/>
  <c r="X64" i="64"/>
  <c r="AT64" i="64" s="1"/>
  <c r="X63" i="64"/>
  <c r="AT63" i="64" s="1"/>
  <c r="X61" i="64"/>
  <c r="AT61" i="64" s="1"/>
  <c r="Z73" i="64"/>
  <c r="AU73" i="64" s="1"/>
  <c r="Z72" i="64"/>
  <c r="AU72" i="64" s="1"/>
  <c r="Z71" i="64"/>
  <c r="AU71" i="64" s="1"/>
  <c r="Z69" i="64"/>
  <c r="Z70" i="64"/>
  <c r="AU70" i="64" s="1"/>
  <c r="Z63" i="64"/>
  <c r="AU63" i="64" s="1"/>
  <c r="Z62" i="64"/>
  <c r="AU62" i="64" s="1"/>
  <c r="Z68" i="64"/>
  <c r="AU68" i="64" s="1"/>
  <c r="Z67" i="64"/>
  <c r="AU67" i="64" s="1"/>
  <c r="Z66" i="64"/>
  <c r="AU66" i="64" s="1"/>
  <c r="Z65" i="64"/>
  <c r="AU65" i="64" s="1"/>
  <c r="Z64" i="64"/>
  <c r="AU64" i="64" s="1"/>
  <c r="Z61" i="64"/>
  <c r="AU61" i="64" s="1"/>
  <c r="AD60" i="59"/>
  <c r="AW60" i="59" s="1"/>
  <c r="AD58" i="59"/>
  <c r="AW58" i="59" s="1"/>
  <c r="AD55" i="59"/>
  <c r="AW55" i="59" s="1"/>
  <c r="AD59" i="59"/>
  <c r="AW59" i="59" s="1"/>
  <c r="AD56" i="59"/>
  <c r="AW56" i="59" s="1"/>
  <c r="AD53" i="59"/>
  <c r="AW53" i="59" s="1"/>
  <c r="AD54" i="59"/>
  <c r="AW54" i="59" s="1"/>
  <c r="AD57" i="59"/>
  <c r="AW57" i="59" s="1"/>
  <c r="AD52" i="59"/>
  <c r="AW52" i="59" s="1"/>
  <c r="AD32" i="59"/>
  <c r="AW32" i="59" s="1"/>
  <c r="AD33" i="59"/>
  <c r="AW33" i="59" s="1"/>
  <c r="P60" i="59"/>
  <c r="AP60" i="59" s="1"/>
  <c r="P54" i="59"/>
  <c r="AP54" i="59" s="1"/>
  <c r="P58" i="59"/>
  <c r="AP58" i="59" s="1"/>
  <c r="P55" i="59"/>
  <c r="AP55" i="59" s="1"/>
  <c r="P56" i="59"/>
  <c r="AP56" i="59" s="1"/>
  <c r="P53" i="59"/>
  <c r="AP53" i="59" s="1"/>
  <c r="P57" i="59"/>
  <c r="AP57" i="59" s="1"/>
  <c r="P59" i="59"/>
  <c r="AP59" i="59" s="1"/>
  <c r="P52" i="59"/>
  <c r="AP52" i="59" s="1"/>
  <c r="P33" i="59"/>
  <c r="AP33" i="59" s="1"/>
  <c r="P32" i="59"/>
  <c r="AP32" i="59" s="1"/>
  <c r="AF60" i="59"/>
  <c r="AX60" i="59" s="1"/>
  <c r="AF53" i="59"/>
  <c r="AX53" i="59" s="1"/>
  <c r="AF57" i="59"/>
  <c r="AX57" i="59" s="1"/>
  <c r="AF58" i="59"/>
  <c r="AX58" i="59" s="1"/>
  <c r="AF55" i="59"/>
  <c r="AX55" i="59" s="1"/>
  <c r="AF56" i="59"/>
  <c r="AX56" i="59" s="1"/>
  <c r="AF54" i="59"/>
  <c r="AX54" i="59" s="1"/>
  <c r="AF59" i="59"/>
  <c r="AX59" i="59" s="1"/>
  <c r="AF52" i="59"/>
  <c r="AX52" i="59" s="1"/>
  <c r="AF32" i="59"/>
  <c r="AX32" i="59" s="1"/>
  <c r="AF33" i="59"/>
  <c r="AX33" i="59" s="1"/>
  <c r="L60" i="59"/>
  <c r="AN60" i="59" s="1"/>
  <c r="L56" i="59"/>
  <c r="AN56" i="59" s="1"/>
  <c r="L53" i="59"/>
  <c r="AN53" i="59" s="1"/>
  <c r="L59" i="59"/>
  <c r="AN59" i="59" s="1"/>
  <c r="L57" i="59"/>
  <c r="AN57" i="59" s="1"/>
  <c r="L54" i="59"/>
  <c r="AN54" i="59" s="1"/>
  <c r="L58" i="59"/>
  <c r="AN58" i="59" s="1"/>
  <c r="L55" i="59"/>
  <c r="AN55" i="59" s="1"/>
  <c r="L52" i="59"/>
  <c r="AN52" i="59" s="1"/>
  <c r="L32" i="59"/>
  <c r="AN32" i="59" s="1"/>
  <c r="L33" i="59"/>
  <c r="AN33" i="59" s="1"/>
  <c r="AB60" i="59"/>
  <c r="AV60" i="59" s="1"/>
  <c r="AB56" i="59"/>
  <c r="AV56" i="59" s="1"/>
  <c r="AB53" i="59"/>
  <c r="AV53" i="59" s="1"/>
  <c r="AB58" i="59"/>
  <c r="AV58" i="59" s="1"/>
  <c r="AB55" i="59"/>
  <c r="AV55" i="59" s="1"/>
  <c r="AB59" i="59"/>
  <c r="AV59" i="59" s="1"/>
  <c r="AB57" i="59"/>
  <c r="AV57" i="59" s="1"/>
  <c r="AB54" i="59"/>
  <c r="AV54" i="59" s="1"/>
  <c r="AB52" i="59"/>
  <c r="AV52" i="59" s="1"/>
  <c r="AB32" i="59"/>
  <c r="AV32" i="59" s="1"/>
  <c r="AB33" i="59"/>
  <c r="AV33" i="59" s="1"/>
  <c r="R52" i="59"/>
  <c r="R60" i="59"/>
  <c r="AQ60" i="59" s="1"/>
  <c r="R57" i="59"/>
  <c r="AQ57" i="59" s="1"/>
  <c r="R58" i="59"/>
  <c r="AQ58" i="59" s="1"/>
  <c r="R55" i="59"/>
  <c r="AQ55" i="59" s="1"/>
  <c r="R54" i="59"/>
  <c r="AQ54" i="59" s="1"/>
  <c r="R56" i="59"/>
  <c r="AQ56" i="59" s="1"/>
  <c r="R53" i="59"/>
  <c r="AQ53" i="59" s="1"/>
  <c r="R59" i="59"/>
  <c r="AQ59" i="59" s="1"/>
  <c r="R32" i="59"/>
  <c r="AQ32" i="59" s="1"/>
  <c r="R33" i="59"/>
  <c r="AQ33" i="59" s="1"/>
  <c r="T60" i="59"/>
  <c r="AR60" i="59" s="1"/>
  <c r="T57" i="59"/>
  <c r="AR57" i="59" s="1"/>
  <c r="T54" i="59"/>
  <c r="AR54" i="59" s="1"/>
  <c r="T53" i="59"/>
  <c r="AR53" i="59" s="1"/>
  <c r="T55" i="59"/>
  <c r="AR55" i="59" s="1"/>
  <c r="T58" i="59"/>
  <c r="AR58" i="59" s="1"/>
  <c r="T56" i="59"/>
  <c r="AR56" i="59" s="1"/>
  <c r="T59" i="59"/>
  <c r="AR59" i="59" s="1"/>
  <c r="T52" i="59"/>
  <c r="AR52" i="59" s="1"/>
  <c r="T32" i="59"/>
  <c r="AR32" i="59" s="1"/>
  <c r="T33" i="59"/>
  <c r="AR33" i="59" s="1"/>
  <c r="Z60" i="59"/>
  <c r="AU60" i="59" s="1"/>
  <c r="Z56" i="59"/>
  <c r="AU56" i="59" s="1"/>
  <c r="Z53" i="59"/>
  <c r="AU53" i="59" s="1"/>
  <c r="Z57" i="59"/>
  <c r="AU57" i="59" s="1"/>
  <c r="Z59" i="59"/>
  <c r="AU59" i="59" s="1"/>
  <c r="Z54" i="59"/>
  <c r="AU54" i="59" s="1"/>
  <c r="Z55" i="59"/>
  <c r="AU55" i="59" s="1"/>
  <c r="Z58" i="59"/>
  <c r="AU58" i="59" s="1"/>
  <c r="Z52" i="59"/>
  <c r="AU52" i="59" s="1"/>
  <c r="Z32" i="59"/>
  <c r="AU32" i="59" s="1"/>
  <c r="Z33" i="59"/>
  <c r="AU33" i="59" s="1"/>
  <c r="N60" i="59"/>
  <c r="AO60" i="59" s="1"/>
  <c r="N58" i="59"/>
  <c r="AO58" i="59" s="1"/>
  <c r="N55" i="59"/>
  <c r="AO55" i="59" s="1"/>
  <c r="N59" i="59"/>
  <c r="AO59" i="59" s="1"/>
  <c r="N54" i="59"/>
  <c r="AO54" i="59" s="1"/>
  <c r="N56" i="59"/>
  <c r="AO56" i="59" s="1"/>
  <c r="N53" i="59"/>
  <c r="AO53" i="59" s="1"/>
  <c r="N57" i="59"/>
  <c r="AO57" i="59" s="1"/>
  <c r="N52" i="59"/>
  <c r="AO52" i="59" s="1"/>
  <c r="N32" i="59"/>
  <c r="AO32" i="59" s="1"/>
  <c r="N33" i="59"/>
  <c r="AO33" i="59" s="1"/>
  <c r="V60" i="59"/>
  <c r="AS60" i="59" s="1"/>
  <c r="V57" i="59"/>
  <c r="AS57" i="59" s="1"/>
  <c r="V54" i="59"/>
  <c r="AS54" i="59" s="1"/>
  <c r="V56" i="59"/>
  <c r="AS56" i="59" s="1"/>
  <c r="V59" i="59"/>
  <c r="AS59" i="59" s="1"/>
  <c r="V58" i="59"/>
  <c r="AS58" i="59" s="1"/>
  <c r="V55" i="59"/>
  <c r="AS55" i="59" s="1"/>
  <c r="V53" i="59"/>
  <c r="AS53" i="59" s="1"/>
  <c r="V52" i="59"/>
  <c r="AS52" i="59" s="1"/>
  <c r="V32" i="59"/>
  <c r="AS32" i="59" s="1"/>
  <c r="V33" i="59"/>
  <c r="AS33" i="59" s="1"/>
  <c r="J60" i="59"/>
  <c r="AM60" i="59" s="1"/>
  <c r="J56" i="59"/>
  <c r="AM56" i="59" s="1"/>
  <c r="J53" i="59"/>
  <c r="AM53" i="59" s="1"/>
  <c r="J54" i="59"/>
  <c r="AM54" i="59" s="1"/>
  <c r="J59" i="59"/>
  <c r="AM59" i="59" s="1"/>
  <c r="J58" i="59"/>
  <c r="AM58" i="59" s="1"/>
  <c r="J57" i="59"/>
  <c r="AM57" i="59" s="1"/>
  <c r="J55" i="59"/>
  <c r="AM55" i="59" s="1"/>
  <c r="J52" i="59"/>
  <c r="AM52" i="59" s="1"/>
  <c r="J32" i="59"/>
  <c r="AM32" i="59" s="1"/>
  <c r="J33" i="59"/>
  <c r="AM33" i="59" s="1"/>
  <c r="X60" i="59"/>
  <c r="AT60" i="59" s="1"/>
  <c r="X59" i="59"/>
  <c r="AT59" i="59" s="1"/>
  <c r="X57" i="59"/>
  <c r="AT57" i="59" s="1"/>
  <c r="X54" i="59"/>
  <c r="AT54" i="59" s="1"/>
  <c r="X58" i="59"/>
  <c r="AT58" i="59" s="1"/>
  <c r="X55" i="59"/>
  <c r="AT55" i="59" s="1"/>
  <c r="X56" i="59"/>
  <c r="AT56" i="59" s="1"/>
  <c r="X53" i="59"/>
  <c r="AT53" i="59" s="1"/>
  <c r="X52" i="59"/>
  <c r="AT52" i="59" s="1"/>
  <c r="X32" i="59"/>
  <c r="AT32" i="59" s="1"/>
  <c r="X33" i="59"/>
  <c r="AT33" i="59" s="1"/>
  <c r="AH60" i="59"/>
  <c r="AH54" i="59"/>
  <c r="AH56" i="59"/>
  <c r="AH55" i="59"/>
  <c r="AH59" i="59"/>
  <c r="AH58" i="59"/>
  <c r="AH57" i="59"/>
  <c r="AH53" i="59"/>
  <c r="AH52" i="59"/>
  <c r="AY52" i="59" s="1"/>
  <c r="AH33" i="59"/>
  <c r="AY33" i="59" s="1"/>
  <c r="AH32" i="59"/>
  <c r="AY32" i="59" s="1"/>
  <c r="AJ60" i="59"/>
  <c r="AZ60" i="59" s="1"/>
  <c r="AJ55" i="59"/>
  <c r="AZ55" i="59" s="1"/>
  <c r="AJ54" i="59"/>
  <c r="AZ54" i="59" s="1"/>
  <c r="AJ53" i="59"/>
  <c r="AZ53" i="59" s="1"/>
  <c r="AJ57" i="59"/>
  <c r="AZ57" i="59" s="1"/>
  <c r="AJ56" i="59"/>
  <c r="AZ56" i="59" s="1"/>
  <c r="AJ59" i="59"/>
  <c r="AZ59" i="59" s="1"/>
  <c r="AJ58" i="59"/>
  <c r="AZ58" i="59" s="1"/>
  <c r="AJ52" i="59"/>
  <c r="AZ52" i="59" s="1"/>
  <c r="AJ32" i="59"/>
  <c r="AZ32" i="59" s="1"/>
  <c r="AJ33" i="59"/>
  <c r="AZ33" i="59" s="1"/>
  <c r="AL60" i="59"/>
  <c r="BA60" i="59" s="1"/>
  <c r="AL59" i="59"/>
  <c r="BA59" i="59" s="1"/>
  <c r="AL58" i="59"/>
  <c r="BA58" i="59" s="1"/>
  <c r="AL57" i="59"/>
  <c r="BA57" i="59" s="1"/>
  <c r="AL56" i="59"/>
  <c r="BA56" i="59" s="1"/>
  <c r="AL55" i="59"/>
  <c r="BA55" i="59" s="1"/>
  <c r="AL54" i="59"/>
  <c r="BA54" i="59" s="1"/>
  <c r="AL53" i="59"/>
  <c r="BA53" i="59" s="1"/>
  <c r="AL52" i="59"/>
  <c r="BA52" i="59" s="1"/>
  <c r="AL32" i="59"/>
  <c r="BA32" i="59" s="1"/>
  <c r="AL33" i="59"/>
  <c r="BA33" i="59" s="1"/>
  <c r="B82" i="58" a="1"/>
  <c r="B82" i="58" s="1"/>
  <c r="A82" i="58" s="1"/>
  <c r="B75" i="58" a="1"/>
  <c r="B75" i="58" s="1"/>
  <c r="A75" i="58" s="1"/>
  <c r="B81" i="58" a="1"/>
  <c r="B81" i="58" s="1"/>
  <c r="A81" i="58" s="1"/>
  <c r="B74" i="58" a="1"/>
  <c r="B74" i="58" s="1"/>
  <c r="A74" i="58" s="1"/>
  <c r="B80" i="58" a="1"/>
  <c r="B80" i="58" s="1"/>
  <c r="A80" i="58" s="1"/>
  <c r="B73" i="58" a="1"/>
  <c r="B73" i="58" s="1"/>
  <c r="A73" i="58" s="1"/>
  <c r="B79" i="58" a="1"/>
  <c r="B79" i="58" s="1"/>
  <c r="A79" i="58" s="1"/>
  <c r="B78" i="58" a="1"/>
  <c r="B78" i="58" s="1"/>
  <c r="A78" i="58" s="1"/>
  <c r="B77" i="58" a="1"/>
  <c r="B77" i="58" s="1"/>
  <c r="A77" i="58" s="1"/>
  <c r="B76" i="58" a="1"/>
  <c r="B76" i="58" s="1"/>
  <c r="A76" i="58" s="1"/>
  <c r="B67" i="57" a="1"/>
  <c r="B67" i="57" s="1"/>
  <c r="A67" i="57" s="1"/>
  <c r="B66" i="57" a="1"/>
  <c r="B66" i="57" s="1"/>
  <c r="A66" i="57" s="1"/>
  <c r="B68" i="61" a="1"/>
  <c r="B68" i="61" s="1"/>
  <c r="A68" i="61" s="1"/>
  <c r="B70" i="61" a="1"/>
  <c r="B70" i="61" s="1"/>
  <c r="A70" i="61" s="1"/>
  <c r="B69" i="61" a="1"/>
  <c r="B69" i="61" s="1"/>
  <c r="A69" i="61" s="1"/>
  <c r="B62" i="66" a="1"/>
  <c r="B62" i="66" s="1"/>
  <c r="A62" i="66" s="1"/>
  <c r="B61" i="66" a="1"/>
  <c r="B61" i="66" s="1"/>
  <c r="A61" i="66" s="1"/>
  <c r="B60" i="66" a="1"/>
  <c r="B60" i="66" s="1"/>
  <c r="A60" i="66" s="1"/>
  <c r="B59" i="66" a="1"/>
  <c r="B59" i="66" s="1"/>
  <c r="A59" i="66" s="1"/>
  <c r="B56" i="66" a="1"/>
  <c r="B56" i="66" s="1"/>
  <c r="A56" i="66" s="1"/>
  <c r="B58" i="66" a="1"/>
  <c r="B58" i="66" s="1"/>
  <c r="A58" i="66" s="1"/>
  <c r="B57" i="66" a="1"/>
  <c r="B57" i="66" s="1"/>
  <c r="A57" i="66" s="1"/>
  <c r="B100" i="60" a="1"/>
  <c r="B100" i="60" s="1"/>
  <c r="A100" i="60" s="1"/>
  <c r="B99" i="60" a="1"/>
  <c r="B99" i="60" s="1"/>
  <c r="A99" i="60" s="1"/>
  <c r="B55" i="63" a="1"/>
  <c r="B55" i="63" s="1"/>
  <c r="A55" i="63" s="1"/>
  <c r="B56" i="63" a="1"/>
  <c r="B56" i="63" s="1"/>
  <c r="A56" i="63" s="1"/>
  <c r="B37" i="65" a="1"/>
  <c r="B37" i="65" s="1"/>
  <c r="A37" i="65" s="1"/>
  <c r="B36" i="65" a="1"/>
  <c r="B36" i="65" s="1"/>
  <c r="A36" i="65" s="1"/>
  <c r="B38" i="65" a="1"/>
  <c r="B38" i="65" s="1"/>
  <c r="A38" i="65" s="1"/>
  <c r="B35" i="65" a="1"/>
  <c r="B35" i="65" s="1"/>
  <c r="A35" i="65" s="1"/>
  <c r="B75" i="56" a="1"/>
  <c r="B75" i="56" s="1"/>
  <c r="A75" i="56" s="1"/>
  <c r="B68" i="56" a="1"/>
  <c r="B68" i="56" s="1"/>
  <c r="A68" i="56" s="1"/>
  <c r="B76" i="56" a="1"/>
  <c r="B76" i="56" s="1"/>
  <c r="A76" i="56" s="1"/>
  <c r="B74" i="56" a="1"/>
  <c r="B74" i="56" s="1"/>
  <c r="A74" i="56" s="1"/>
  <c r="B67" i="56" a="1"/>
  <c r="B67" i="56" s="1"/>
  <c r="A67" i="56" s="1"/>
  <c r="B79" i="56" a="1"/>
  <c r="B79" i="56" s="1"/>
  <c r="A79" i="56" s="1"/>
  <c r="B73" i="56" a="1"/>
  <c r="B73" i="56" s="1"/>
  <c r="A73" i="56" s="1"/>
  <c r="B66" i="56" a="1"/>
  <c r="B66" i="56" s="1"/>
  <c r="A66" i="56" s="1"/>
  <c r="B69" i="56" a="1"/>
  <c r="B69" i="56" s="1"/>
  <c r="A69" i="56" s="1"/>
  <c r="B78" i="56" a="1"/>
  <c r="B78" i="56" s="1"/>
  <c r="A78" i="56" s="1"/>
  <c r="B72" i="56" a="1"/>
  <c r="B72" i="56" s="1"/>
  <c r="A72" i="56" s="1"/>
  <c r="B71" i="56" a="1"/>
  <c r="B71" i="56" s="1"/>
  <c r="A71" i="56" s="1"/>
  <c r="B65" i="56" a="1"/>
  <c r="B65" i="56" s="1"/>
  <c r="A65" i="56" s="1"/>
  <c r="B77" i="56" a="1"/>
  <c r="B77" i="56" s="1"/>
  <c r="A77" i="56" s="1"/>
  <c r="B70" i="56" a="1"/>
  <c r="B70" i="56" s="1"/>
  <c r="A70" i="56" s="1"/>
  <c r="B64" i="56" a="1"/>
  <c r="B64" i="56" s="1"/>
  <c r="A64" i="56" s="1"/>
  <c r="B58" i="55" a="1"/>
  <c r="B58" i="55" s="1"/>
  <c r="A58" i="55" s="1"/>
  <c r="B59" i="55" a="1"/>
  <c r="B59" i="55" s="1"/>
  <c r="A59" i="55" s="1"/>
  <c r="B60" i="55" a="1"/>
  <c r="B60" i="55" s="1"/>
  <c r="A60" i="55" s="1"/>
  <c r="B102" i="62" a="1"/>
  <c r="B102" i="62" s="1"/>
  <c r="A102" i="62" s="1"/>
  <c r="B96" i="62" a="1"/>
  <c r="B96" i="62" s="1"/>
  <c r="A96" i="62" s="1"/>
  <c r="B95" i="62" a="1"/>
  <c r="B95" i="62" s="1"/>
  <c r="A95" i="62" s="1"/>
  <c r="B101" i="62" a="1"/>
  <c r="B101" i="62" s="1"/>
  <c r="A101" i="62" s="1"/>
  <c r="B100" i="62" a="1"/>
  <c r="B100" i="62" s="1"/>
  <c r="A100" i="62" s="1"/>
  <c r="B97" i="62" a="1"/>
  <c r="B97" i="62" s="1"/>
  <c r="A97" i="62" s="1"/>
  <c r="B105" i="62" a="1"/>
  <c r="B105" i="62" s="1"/>
  <c r="A105" i="62" s="1"/>
  <c r="B99" i="62" a="1"/>
  <c r="B99" i="62" s="1"/>
  <c r="A99" i="62" s="1"/>
  <c r="B104" i="62" a="1"/>
  <c r="B104" i="62" s="1"/>
  <c r="A104" i="62" s="1"/>
  <c r="B98" i="62" a="1"/>
  <c r="B98" i="62" s="1"/>
  <c r="A98" i="62" s="1"/>
  <c r="B103" i="62" a="1"/>
  <c r="B103" i="62" s="1"/>
  <c r="A103" i="62" s="1"/>
  <c r="L49" i="57"/>
  <c r="AN49" i="57" s="1"/>
  <c r="L36" i="57"/>
  <c r="AN36" i="57" s="1"/>
  <c r="N49" i="57"/>
  <c r="AO49" i="57" s="1"/>
  <c r="N36" i="57"/>
  <c r="AO36" i="57" s="1"/>
  <c r="AD49" i="57"/>
  <c r="AW49" i="57" s="1"/>
  <c r="AD36" i="57"/>
  <c r="AW36" i="57" s="1"/>
  <c r="P49" i="57"/>
  <c r="AP49" i="57" s="1"/>
  <c r="P36" i="57"/>
  <c r="AP36" i="57" s="1"/>
  <c r="AF49" i="57"/>
  <c r="AX49" i="57" s="1"/>
  <c r="AF36" i="57"/>
  <c r="AX36" i="57" s="1"/>
  <c r="R49" i="57"/>
  <c r="R36" i="57"/>
  <c r="AQ36" i="57" s="1"/>
  <c r="AH49" i="57"/>
  <c r="AY49" i="57" s="1"/>
  <c r="AH36" i="57"/>
  <c r="AY36" i="57" s="1"/>
  <c r="X49" i="57"/>
  <c r="AT49" i="57" s="1"/>
  <c r="X36" i="57"/>
  <c r="AT36" i="57" s="1"/>
  <c r="AB49" i="57"/>
  <c r="AV49" i="57" s="1"/>
  <c r="AB36" i="57"/>
  <c r="AV36" i="57" s="1"/>
  <c r="J49" i="57"/>
  <c r="AM49" i="57" s="1"/>
  <c r="J36" i="57"/>
  <c r="AM36" i="57" s="1"/>
  <c r="T49" i="57"/>
  <c r="AR49" i="57" s="1"/>
  <c r="T36" i="57"/>
  <c r="AR36" i="57" s="1"/>
  <c r="AJ49" i="57"/>
  <c r="AZ49" i="57" s="1"/>
  <c r="AJ36" i="57"/>
  <c r="AZ36" i="57" s="1"/>
  <c r="V49" i="57"/>
  <c r="AS49" i="57" s="1"/>
  <c r="V36" i="57"/>
  <c r="AS36" i="57" s="1"/>
  <c r="AL49" i="57"/>
  <c r="BA49" i="57" s="1"/>
  <c r="AL36" i="57"/>
  <c r="BA36" i="57" s="1"/>
  <c r="Z49" i="57"/>
  <c r="AU49" i="57" s="1"/>
  <c r="Z36" i="57"/>
  <c r="R32" i="61"/>
  <c r="AQ32" i="61" s="1"/>
  <c r="R29" i="61"/>
  <c r="AQ29" i="61" s="1"/>
  <c r="AT29" i="61"/>
  <c r="B93" i="62" a="1"/>
  <c r="B93" i="62" s="1"/>
  <c r="A93" i="62" s="1"/>
  <c r="B90" i="62" a="1"/>
  <c r="B90" i="62" s="1"/>
  <c r="A90" i="62" s="1"/>
  <c r="B85" i="62" a="1"/>
  <c r="B85" i="62" s="1"/>
  <c r="A85" i="62" s="1"/>
  <c r="B84" i="62" a="1"/>
  <c r="B84" i="62" s="1"/>
  <c r="A84" i="62" s="1"/>
  <c r="B94" i="62" a="1"/>
  <c r="B94" i="62" s="1"/>
  <c r="A94" i="62" s="1"/>
  <c r="B92" i="62" a="1"/>
  <c r="B92" i="62" s="1"/>
  <c r="A92" i="62" s="1"/>
  <c r="B91" i="62" a="1"/>
  <c r="B91" i="62" s="1"/>
  <c r="A91" i="62" s="1"/>
  <c r="B89" i="62" a="1"/>
  <c r="B89" i="62" s="1"/>
  <c r="A89" i="62" s="1"/>
  <c r="B87" i="62" a="1"/>
  <c r="B87" i="62" s="1"/>
  <c r="A87" i="62" s="1"/>
  <c r="B86" i="62" a="1"/>
  <c r="B86" i="62" s="1"/>
  <c r="A86" i="62" s="1"/>
  <c r="B88" i="62" a="1"/>
  <c r="B88" i="62" s="1"/>
  <c r="A88" i="62" s="1"/>
  <c r="B63" i="57" a="1"/>
  <c r="B63" i="57" s="1"/>
  <c r="A63" i="57" s="1"/>
  <c r="B58" i="57" a="1"/>
  <c r="B58" i="57" s="1"/>
  <c r="A58" i="57" s="1"/>
  <c r="B61" i="57" a="1"/>
  <c r="B61" i="57" s="1"/>
  <c r="A61" i="57" s="1"/>
  <c r="B57" i="57" a="1"/>
  <c r="B57" i="57" s="1"/>
  <c r="A57" i="57" s="1"/>
  <c r="B60" i="57" a="1"/>
  <c r="B60" i="57" s="1"/>
  <c r="A60" i="57" s="1"/>
  <c r="B62" i="57" a="1"/>
  <c r="B62" i="57" s="1"/>
  <c r="A62" i="57" s="1"/>
  <c r="B65" i="57" a="1"/>
  <c r="B65" i="57" s="1"/>
  <c r="A65" i="57" s="1"/>
  <c r="B64" i="57" a="1"/>
  <c r="B64" i="57" s="1"/>
  <c r="A64" i="57" s="1"/>
  <c r="B59" i="57" a="1"/>
  <c r="B59" i="57" s="1"/>
  <c r="A59" i="57" s="1"/>
  <c r="B56" i="57" a="1"/>
  <c r="B56" i="57" s="1"/>
  <c r="A56" i="57" s="1"/>
  <c r="B55" i="57" a="1"/>
  <c r="B55" i="57" s="1"/>
  <c r="A55" i="57" s="1"/>
  <c r="B62" i="56" a="1"/>
  <c r="B62" i="56" s="1"/>
  <c r="A62" i="56" s="1"/>
  <c r="B61" i="56" a="1"/>
  <c r="B61" i="56" s="1"/>
  <c r="A61" i="56" s="1"/>
  <c r="B60" i="56" a="1"/>
  <c r="B60" i="56" s="1"/>
  <c r="A60" i="56" s="1"/>
  <c r="B59" i="56" a="1"/>
  <c r="B59" i="56" s="1"/>
  <c r="A59" i="56" s="1"/>
  <c r="B55" i="56" a="1"/>
  <c r="B55" i="56" s="1"/>
  <c r="A55" i="56" s="1"/>
  <c r="B57" i="56" a="1"/>
  <c r="B57" i="56" s="1"/>
  <c r="A57" i="56" s="1"/>
  <c r="B53" i="56" a="1"/>
  <c r="B53" i="56" s="1"/>
  <c r="A53" i="56" s="1"/>
  <c r="B63" i="56" a="1"/>
  <c r="B63" i="56" s="1"/>
  <c r="A63" i="56" s="1"/>
  <c r="B58" i="56" a="1"/>
  <c r="B58" i="56" s="1"/>
  <c r="A58" i="56" s="1"/>
  <c r="B56" i="56" a="1"/>
  <c r="B56" i="56" s="1"/>
  <c r="A56" i="56" s="1"/>
  <c r="B54" i="56" a="1"/>
  <c r="B54" i="56" s="1"/>
  <c r="A54" i="56" s="1"/>
  <c r="B52" i="56" a="1"/>
  <c r="B52" i="56" s="1"/>
  <c r="A52" i="56" s="1"/>
  <c r="B51" i="66" a="1"/>
  <c r="B51" i="66" s="1"/>
  <c r="A51" i="66" s="1"/>
  <c r="B55" i="66" a="1"/>
  <c r="B55" i="66" s="1"/>
  <c r="A55" i="66" s="1"/>
  <c r="B54" i="66" a="1"/>
  <c r="B54" i="66" s="1"/>
  <c r="A54" i="66" s="1"/>
  <c r="B53" i="66" a="1"/>
  <c r="B53" i="66" s="1"/>
  <c r="A53" i="66" s="1"/>
  <c r="B52" i="66" a="1"/>
  <c r="B52" i="66" s="1"/>
  <c r="A52" i="66" s="1"/>
  <c r="B35" i="54" a="1"/>
  <c r="B35" i="54" s="1"/>
  <c r="A35" i="54" s="1"/>
  <c r="B34" i="54" a="1"/>
  <c r="B34" i="54" s="1"/>
  <c r="A34" i="54" s="1"/>
  <c r="B37" i="54" a="1"/>
  <c r="B37" i="54" s="1"/>
  <c r="A37" i="54" s="1"/>
  <c r="B36" i="54" a="1"/>
  <c r="B36" i="54" s="1"/>
  <c r="A36" i="54" s="1"/>
  <c r="B72" i="58" a="1"/>
  <c r="B72" i="58" s="1"/>
  <c r="A72" i="58" s="1"/>
  <c r="B71" i="58" a="1"/>
  <c r="B71" i="58" s="1"/>
  <c r="A71" i="58" s="1"/>
  <c r="B69" i="58" a="1"/>
  <c r="B69" i="58" s="1"/>
  <c r="A69" i="58" s="1"/>
  <c r="B67" i="58" a="1"/>
  <c r="B67" i="58" s="1"/>
  <c r="A67" i="58" s="1"/>
  <c r="B70" i="58" a="1"/>
  <c r="B70" i="58" s="1"/>
  <c r="A70" i="58" s="1"/>
  <c r="B68" i="58" a="1"/>
  <c r="B68" i="58" s="1"/>
  <c r="A68" i="58" s="1"/>
  <c r="B66" i="58" a="1"/>
  <c r="B66" i="58" s="1"/>
  <c r="A66" i="58" s="1"/>
  <c r="B57" i="55" a="1"/>
  <c r="B57" i="55" s="1"/>
  <c r="A57" i="55" s="1"/>
  <c r="B56" i="55" a="1"/>
  <c r="B56" i="55" s="1"/>
  <c r="A56" i="55" s="1"/>
  <c r="B97" i="60" a="1"/>
  <c r="B97" i="60" s="1"/>
  <c r="A97" i="60" s="1"/>
  <c r="B88" i="60" a="1"/>
  <c r="B88" i="60" s="1"/>
  <c r="A88" i="60" s="1"/>
  <c r="B90" i="60" a="1"/>
  <c r="B90" i="60" s="1"/>
  <c r="A90" i="60" s="1"/>
  <c r="B93" i="60" a="1"/>
  <c r="B93" i="60" s="1"/>
  <c r="A93" i="60" s="1"/>
  <c r="B92" i="60" a="1"/>
  <c r="B92" i="60" s="1"/>
  <c r="A92" i="60" s="1"/>
  <c r="B94" i="60" a="1"/>
  <c r="B94" i="60" s="1"/>
  <c r="A94" i="60" s="1"/>
  <c r="B91" i="60" a="1"/>
  <c r="B91" i="60" s="1"/>
  <c r="A91" i="60" s="1"/>
  <c r="B89" i="60" a="1"/>
  <c r="B89" i="60" s="1"/>
  <c r="A89" i="60" s="1"/>
  <c r="B98" i="60" a="1"/>
  <c r="B98" i="60" s="1"/>
  <c r="A98" i="60" s="1"/>
  <c r="B95" i="60" a="1"/>
  <c r="B95" i="60" s="1"/>
  <c r="A95" i="60" s="1"/>
  <c r="B87" i="60" a="1"/>
  <c r="B87" i="60" s="1"/>
  <c r="A87" i="60" s="1"/>
  <c r="B96" i="60" a="1"/>
  <c r="B96" i="60" s="1"/>
  <c r="A96" i="60" s="1"/>
  <c r="B67" i="61" a="1"/>
  <c r="B67" i="61" s="1"/>
  <c r="A67" i="61" s="1"/>
  <c r="B64" i="61" a="1"/>
  <c r="B64" i="61" s="1"/>
  <c r="A64" i="61" s="1"/>
  <c r="B66" i="61" a="1"/>
  <c r="B66" i="61" s="1"/>
  <c r="A66" i="61" s="1"/>
  <c r="B63" i="61" a="1"/>
  <c r="B63" i="61" s="1"/>
  <c r="A63" i="61" s="1"/>
  <c r="B65" i="61" a="1"/>
  <c r="B65" i="61" s="1"/>
  <c r="A65" i="61" s="1"/>
  <c r="BB63" i="60"/>
  <c r="BC63" i="60" s="1"/>
  <c r="BD63" i="60" s="1"/>
  <c r="BE63" i="60" s="1"/>
  <c r="BF63" i="60" s="1"/>
  <c r="BG63" i="60" s="1"/>
  <c r="BH63" i="60" s="1"/>
  <c r="BI63" i="60" s="1"/>
  <c r="BJ63" i="60" s="1"/>
  <c r="BK63" i="60" s="1"/>
  <c r="BL63" i="60" s="1"/>
  <c r="BM63" i="60" s="1"/>
  <c r="BN63" i="60" s="1"/>
  <c r="BO63" i="60" s="1"/>
  <c r="BP63" i="60" s="1"/>
  <c r="BB44" i="58"/>
  <c r="BC44" i="58" s="1"/>
  <c r="BD44" i="58" s="1"/>
  <c r="BE44" i="58" s="1"/>
  <c r="BF44" i="58" s="1"/>
  <c r="BG44" i="58" s="1"/>
  <c r="BH44" i="58" s="1"/>
  <c r="BI44" i="58" s="1"/>
  <c r="BJ44" i="58" s="1"/>
  <c r="BK44" i="58" s="1"/>
  <c r="BL44" i="58" s="1"/>
  <c r="BM44" i="58" s="1"/>
  <c r="BN44" i="58" s="1"/>
  <c r="BO44" i="58" s="1"/>
  <c r="BP44" i="58" s="1"/>
  <c r="BB41" i="55"/>
  <c r="BC41" i="55" s="1"/>
  <c r="BD41" i="55" s="1"/>
  <c r="BE41" i="55" s="1"/>
  <c r="BF41" i="55" s="1"/>
  <c r="BG41" i="55" s="1"/>
  <c r="BH41" i="55" s="1"/>
  <c r="BI41" i="55" s="1"/>
  <c r="BJ41" i="55" s="1"/>
  <c r="BK41" i="55" s="1"/>
  <c r="BL41" i="55" s="1"/>
  <c r="BM41" i="55" s="1"/>
  <c r="BN41" i="55" s="1"/>
  <c r="BO41" i="55" s="1"/>
  <c r="BP41" i="55" s="1"/>
  <c r="AR27" i="66"/>
  <c r="BB27" i="66" s="1"/>
  <c r="BC27" i="66" s="1"/>
  <c r="BD27" i="66" s="1"/>
  <c r="BE27" i="66" s="1"/>
  <c r="BF27" i="66" s="1"/>
  <c r="BG27" i="66" s="1"/>
  <c r="BH27" i="66" s="1"/>
  <c r="BI27" i="66" s="1"/>
  <c r="BJ27" i="66" s="1"/>
  <c r="BK27" i="66" s="1"/>
  <c r="BL27" i="66" s="1"/>
  <c r="BM27" i="66" s="1"/>
  <c r="BN27" i="66" s="1"/>
  <c r="BO27" i="66" s="1"/>
  <c r="BP27" i="66" s="1"/>
  <c r="H27" i="66"/>
  <c r="N40" i="61"/>
  <c r="AO40" i="61" s="1"/>
  <c r="N32" i="61"/>
  <c r="AO32" i="61" s="1"/>
  <c r="AD40" i="61"/>
  <c r="AW40" i="61" s="1"/>
  <c r="AD32" i="61"/>
  <c r="AW32" i="61" s="1"/>
  <c r="AJ40" i="61"/>
  <c r="AZ40" i="61" s="1"/>
  <c r="AJ32" i="61"/>
  <c r="AZ32" i="61" s="1"/>
  <c r="V40" i="61"/>
  <c r="AS40" i="61" s="1"/>
  <c r="V32" i="61"/>
  <c r="AS32" i="61" s="1"/>
  <c r="AL40" i="61"/>
  <c r="BA40" i="61" s="1"/>
  <c r="AL32" i="61"/>
  <c r="BA32" i="61" s="1"/>
  <c r="J40" i="61"/>
  <c r="AM40" i="61" s="1"/>
  <c r="J32" i="61"/>
  <c r="AM32" i="61" s="1"/>
  <c r="Z40" i="61"/>
  <c r="AU40" i="61" s="1"/>
  <c r="Z32" i="61"/>
  <c r="AU32" i="61" s="1"/>
  <c r="L40" i="61"/>
  <c r="AN40" i="61" s="1"/>
  <c r="L32" i="61"/>
  <c r="AN32" i="61" s="1"/>
  <c r="AB40" i="61"/>
  <c r="AV40" i="61" s="1"/>
  <c r="AB32" i="61"/>
  <c r="AV32" i="61" s="1"/>
  <c r="AH40" i="61"/>
  <c r="AY40" i="61" s="1"/>
  <c r="AH32" i="61"/>
  <c r="AY32" i="61" s="1"/>
  <c r="X40" i="61"/>
  <c r="AT40" i="61" s="1"/>
  <c r="X32" i="61"/>
  <c r="AT32" i="61" s="1"/>
  <c r="P40" i="61"/>
  <c r="AP40" i="61" s="1"/>
  <c r="P32" i="61"/>
  <c r="AP32" i="61" s="1"/>
  <c r="AF40" i="61"/>
  <c r="AX40" i="61" s="1"/>
  <c r="AF32" i="61"/>
  <c r="AX32" i="61" s="1"/>
  <c r="T40" i="61"/>
  <c r="AR40" i="61" s="1"/>
  <c r="T32" i="61"/>
  <c r="N35" i="55"/>
  <c r="AO35" i="55" s="1"/>
  <c r="N55" i="55"/>
  <c r="AO55" i="55" s="1"/>
  <c r="AD35" i="55"/>
  <c r="AW35" i="55" s="1"/>
  <c r="AD55" i="55"/>
  <c r="AW55" i="55" s="1"/>
  <c r="P35" i="55"/>
  <c r="AP35" i="55" s="1"/>
  <c r="P55" i="55"/>
  <c r="AP55" i="55" s="1"/>
  <c r="AF35" i="55"/>
  <c r="AX35" i="55" s="1"/>
  <c r="AF55" i="55"/>
  <c r="AX55" i="55" s="1"/>
  <c r="R35" i="55"/>
  <c r="AQ35" i="55" s="1"/>
  <c r="R55" i="55"/>
  <c r="AQ55" i="55" s="1"/>
  <c r="AH35" i="55"/>
  <c r="AY35" i="55" s="1"/>
  <c r="AH55" i="55"/>
  <c r="AY55" i="55" s="1"/>
  <c r="AJ35" i="55"/>
  <c r="AZ35" i="55" s="1"/>
  <c r="AJ55" i="55"/>
  <c r="AZ55" i="55" s="1"/>
  <c r="V35" i="55"/>
  <c r="AS35" i="55" s="1"/>
  <c r="V55" i="55"/>
  <c r="AS55" i="55" s="1"/>
  <c r="AL35" i="55"/>
  <c r="BA35" i="55" s="1"/>
  <c r="AL55" i="55"/>
  <c r="BA55" i="55" s="1"/>
  <c r="X35" i="55"/>
  <c r="AT35" i="55" s="1"/>
  <c r="X55" i="55"/>
  <c r="AT55" i="55" s="1"/>
  <c r="J35" i="55"/>
  <c r="AM35" i="55" s="1"/>
  <c r="J55" i="55"/>
  <c r="AM55" i="55" s="1"/>
  <c r="Z35" i="55"/>
  <c r="AU35" i="55" s="1"/>
  <c r="Z55" i="55"/>
  <c r="AU55" i="55" s="1"/>
  <c r="L35" i="55"/>
  <c r="AN35" i="55" s="1"/>
  <c r="L55" i="55"/>
  <c r="AN55" i="55" s="1"/>
  <c r="AB35" i="55"/>
  <c r="AV35" i="55" s="1"/>
  <c r="AB55" i="55"/>
  <c r="AV55" i="55" s="1"/>
  <c r="T35" i="55"/>
  <c r="AR35" i="55" s="1"/>
  <c r="T55" i="55"/>
  <c r="B51" i="56" a="1"/>
  <c r="B51" i="56" s="1"/>
  <c r="A51" i="56" s="1"/>
  <c r="B50" i="56" a="1"/>
  <c r="B50" i="56" s="1"/>
  <c r="A50" i="56" s="1"/>
  <c r="B83" i="62" a="1"/>
  <c r="B83" i="62" s="1"/>
  <c r="A83" i="62" s="1"/>
  <c r="B82" i="62" a="1"/>
  <c r="B82" i="62" s="1"/>
  <c r="A82" i="62" s="1"/>
  <c r="B31" i="54" a="1"/>
  <c r="B31" i="54" s="1"/>
  <c r="A31" i="54" s="1"/>
  <c r="B32" i="54" a="1"/>
  <c r="B32" i="54" s="1"/>
  <c r="A32" i="54" s="1"/>
  <c r="B33" i="54" a="1"/>
  <c r="B33" i="54" s="1"/>
  <c r="A33" i="54" s="1"/>
  <c r="B85" i="60" a="1"/>
  <c r="B85" i="60" s="1"/>
  <c r="A85" i="60" s="1"/>
  <c r="B86" i="60" a="1"/>
  <c r="B86" i="60" s="1"/>
  <c r="A86" i="60" s="1"/>
  <c r="AQ81" i="62"/>
  <c r="BB81" i="62" s="1"/>
  <c r="BC81" i="62" s="1"/>
  <c r="BD81" i="62" s="1"/>
  <c r="BE81" i="62" s="1"/>
  <c r="BF81" i="62" s="1"/>
  <c r="BG81" i="62" s="1"/>
  <c r="BH81" i="62" s="1"/>
  <c r="BI81" i="62" s="1"/>
  <c r="BJ81" i="62" s="1"/>
  <c r="BK81" i="62" s="1"/>
  <c r="BL81" i="62" s="1"/>
  <c r="BM81" i="62" s="1"/>
  <c r="BN81" i="62" s="1"/>
  <c r="BO81" i="62" s="1"/>
  <c r="BP81" i="62" s="1"/>
  <c r="H81" i="62"/>
  <c r="P64" i="62"/>
  <c r="AP64" i="62" s="1"/>
  <c r="P56" i="62"/>
  <c r="AP56" i="62" s="1"/>
  <c r="AF64" i="62"/>
  <c r="AX64" i="62" s="1"/>
  <c r="AF56" i="62"/>
  <c r="AX56" i="62" s="1"/>
  <c r="J64" i="62"/>
  <c r="AM64" i="62" s="1"/>
  <c r="J56" i="62"/>
  <c r="AM56" i="62" s="1"/>
  <c r="Z64" i="62"/>
  <c r="AU64" i="62" s="1"/>
  <c r="Z56" i="62"/>
  <c r="AU56" i="62" s="1"/>
  <c r="L64" i="62"/>
  <c r="L56" i="62"/>
  <c r="AN56" i="62" s="1"/>
  <c r="AB64" i="62"/>
  <c r="AV64" i="62" s="1"/>
  <c r="AB56" i="62"/>
  <c r="AV56" i="62" s="1"/>
  <c r="AH64" i="62"/>
  <c r="AY64" i="62" s="1"/>
  <c r="AH56" i="62"/>
  <c r="AY56" i="62" s="1"/>
  <c r="T64" i="62"/>
  <c r="AR64" i="62" s="1"/>
  <c r="T56" i="62"/>
  <c r="AR56" i="62" s="1"/>
  <c r="AJ64" i="62"/>
  <c r="AZ64" i="62" s="1"/>
  <c r="AJ56" i="62"/>
  <c r="AZ56" i="62" s="1"/>
  <c r="X64" i="62"/>
  <c r="AT64" i="62" s="1"/>
  <c r="X56" i="62"/>
  <c r="AT56" i="62" s="1"/>
  <c r="V64" i="62"/>
  <c r="AS64" i="62" s="1"/>
  <c r="V56" i="62"/>
  <c r="AS56" i="62" s="1"/>
  <c r="AL64" i="62"/>
  <c r="BA64" i="62" s="1"/>
  <c r="AL56" i="62"/>
  <c r="BA56" i="62" s="1"/>
  <c r="N64" i="62"/>
  <c r="AO64" i="62" s="1"/>
  <c r="N56" i="62"/>
  <c r="AO56" i="62" s="1"/>
  <c r="AD64" i="62"/>
  <c r="AW64" i="62" s="1"/>
  <c r="AD56" i="62"/>
  <c r="AW56" i="62" s="1"/>
  <c r="R64" i="62"/>
  <c r="AQ64" i="62" s="1"/>
  <c r="R56" i="62"/>
  <c r="R40" i="61"/>
  <c r="AQ40" i="61" s="1"/>
  <c r="R42" i="61"/>
  <c r="AQ84" i="60"/>
  <c r="BB84" i="60" s="1"/>
  <c r="BC84" i="60" s="1"/>
  <c r="BD84" i="60" s="1"/>
  <c r="BE84" i="60" s="1"/>
  <c r="BF84" i="60" s="1"/>
  <c r="BG84" i="60" s="1"/>
  <c r="BH84" i="60" s="1"/>
  <c r="BI84" i="60" s="1"/>
  <c r="BJ84" i="60" s="1"/>
  <c r="BK84" i="60" s="1"/>
  <c r="BL84" i="60" s="1"/>
  <c r="BM84" i="60" s="1"/>
  <c r="BN84" i="60" s="1"/>
  <c r="BO84" i="60" s="1"/>
  <c r="BP84" i="60" s="1"/>
  <c r="H84" i="60"/>
  <c r="T82" i="60"/>
  <c r="AR82" i="60" s="1"/>
  <c r="T83" i="60"/>
  <c r="AR83" i="60" s="1"/>
  <c r="AJ82" i="60"/>
  <c r="AZ82" i="60" s="1"/>
  <c r="AJ83" i="60"/>
  <c r="AZ83" i="60" s="1"/>
  <c r="J82" i="60"/>
  <c r="AM82" i="60" s="1"/>
  <c r="J83" i="60"/>
  <c r="AM83" i="60" s="1"/>
  <c r="Z82" i="60"/>
  <c r="AU82" i="60" s="1"/>
  <c r="Z83" i="60"/>
  <c r="AU83" i="60" s="1"/>
  <c r="V82" i="60"/>
  <c r="AS82" i="60" s="1"/>
  <c r="V83" i="60"/>
  <c r="AS83" i="60" s="1"/>
  <c r="AL82" i="60"/>
  <c r="BA82" i="60" s="1"/>
  <c r="AL83" i="60"/>
  <c r="BA83" i="60" s="1"/>
  <c r="X82" i="60"/>
  <c r="AT82" i="60" s="1"/>
  <c r="X83" i="60"/>
  <c r="AT83" i="60" s="1"/>
  <c r="L82" i="60"/>
  <c r="AN82" i="60" s="1"/>
  <c r="L83" i="60"/>
  <c r="AN83" i="60" s="1"/>
  <c r="AB82" i="60"/>
  <c r="AV82" i="60" s="1"/>
  <c r="AB83" i="60"/>
  <c r="AV83" i="60" s="1"/>
  <c r="N82" i="60"/>
  <c r="AO82" i="60" s="1"/>
  <c r="N83" i="60"/>
  <c r="AO83" i="60" s="1"/>
  <c r="AD82" i="60"/>
  <c r="AW82" i="60" s="1"/>
  <c r="AD83" i="60"/>
  <c r="AW83" i="60" s="1"/>
  <c r="P82" i="60"/>
  <c r="AP82" i="60" s="1"/>
  <c r="P83" i="60"/>
  <c r="AP83" i="60" s="1"/>
  <c r="AF82" i="60"/>
  <c r="AX82" i="60" s="1"/>
  <c r="AF83" i="60"/>
  <c r="AX83" i="60" s="1"/>
  <c r="AH82" i="60"/>
  <c r="AY82" i="60" s="1"/>
  <c r="AH83" i="60"/>
  <c r="AY83" i="60" s="1"/>
  <c r="R82" i="60"/>
  <c r="AQ82" i="60" s="1"/>
  <c r="R83" i="60"/>
  <c r="AQ52" i="59"/>
  <c r="AQ49" i="57"/>
  <c r="P6" i="56"/>
  <c r="AP6" i="56" s="1"/>
  <c r="P30" i="56"/>
  <c r="AP30" i="56" s="1"/>
  <c r="AF6" i="56"/>
  <c r="AX6" i="56" s="1"/>
  <c r="AF30" i="56"/>
  <c r="AX30" i="56" s="1"/>
  <c r="AL6" i="56"/>
  <c r="BA6" i="56" s="1"/>
  <c r="AL30" i="56"/>
  <c r="BA30" i="56" s="1"/>
  <c r="AH6" i="56"/>
  <c r="AY6" i="56" s="1"/>
  <c r="AH30" i="56"/>
  <c r="AY30" i="56" s="1"/>
  <c r="AJ6" i="56"/>
  <c r="AZ6" i="56" s="1"/>
  <c r="AJ30" i="56"/>
  <c r="AZ30" i="56" s="1"/>
  <c r="Z6" i="56"/>
  <c r="AU6" i="56" s="1"/>
  <c r="Z30" i="56"/>
  <c r="AU30" i="56" s="1"/>
  <c r="AB6" i="56"/>
  <c r="AV6" i="56" s="1"/>
  <c r="AB30" i="56"/>
  <c r="AV30" i="56" s="1"/>
  <c r="AD6" i="56"/>
  <c r="AW6" i="56" s="1"/>
  <c r="AD30" i="56"/>
  <c r="AW30" i="56" s="1"/>
  <c r="AQ30" i="56"/>
  <c r="AB6" i="65"/>
  <c r="AV6" i="65" s="1"/>
  <c r="AB19" i="65"/>
  <c r="AB24" i="65"/>
  <c r="AV24" i="65" s="1"/>
  <c r="AB31" i="65"/>
  <c r="AV31" i="65" s="1"/>
  <c r="AB8" i="65"/>
  <c r="AV8" i="65" s="1"/>
  <c r="AB21" i="65"/>
  <c r="AV21" i="65" s="1"/>
  <c r="AB25" i="65"/>
  <c r="AV25" i="65" s="1"/>
  <c r="AB32" i="65"/>
  <c r="AV32" i="65" s="1"/>
  <c r="AB9" i="65"/>
  <c r="AV9" i="65" s="1"/>
  <c r="AB16" i="65"/>
  <c r="AV16" i="65" s="1"/>
  <c r="AB26" i="65"/>
  <c r="AV26" i="65" s="1"/>
  <c r="AB33" i="65"/>
  <c r="AV33" i="65" s="1"/>
  <c r="AB13" i="65"/>
  <c r="AV13" i="65" s="1"/>
  <c r="AB27" i="65"/>
  <c r="AB34" i="65"/>
  <c r="AV34" i="65" s="1"/>
  <c r="AB10" i="65"/>
  <c r="AV10" i="65" s="1"/>
  <c r="AB14" i="65"/>
  <c r="AV14" i="65" s="1"/>
  <c r="AB17" i="65"/>
  <c r="AB12" i="65"/>
  <c r="AB15" i="65"/>
  <c r="AV15" i="65" s="1"/>
  <c r="AB20" i="65"/>
  <c r="AV20" i="65" s="1"/>
  <c r="AB28" i="65"/>
  <c r="AV28" i="65" s="1"/>
  <c r="AB18" i="65"/>
  <c r="AV18" i="65" s="1"/>
  <c r="AB22" i="65"/>
  <c r="AV22" i="65" s="1"/>
  <c r="AB29" i="65"/>
  <c r="AV29" i="65" s="1"/>
  <c r="AB7" i="65"/>
  <c r="AV7" i="65" s="1"/>
  <c r="AB11" i="65"/>
  <c r="AB23" i="65"/>
  <c r="AV23" i="65" s="1"/>
  <c r="AB30" i="65"/>
  <c r="AV30" i="65" s="1"/>
  <c r="AD15" i="65"/>
  <c r="AW15" i="65" s="1"/>
  <c r="AD20" i="65"/>
  <c r="AW20" i="65" s="1"/>
  <c r="AD28" i="65"/>
  <c r="AW28" i="65" s="1"/>
  <c r="AD18" i="65"/>
  <c r="AW18" i="65" s="1"/>
  <c r="AD22" i="65"/>
  <c r="AD29" i="65"/>
  <c r="AD7" i="65"/>
  <c r="AW7" i="65" s="1"/>
  <c r="AD11" i="65"/>
  <c r="AW11" i="65" s="1"/>
  <c r="AD23" i="65"/>
  <c r="AW23" i="65" s="1"/>
  <c r="AD30" i="65"/>
  <c r="AW30" i="65" s="1"/>
  <c r="AD6" i="65"/>
  <c r="AW6" i="65" s="1"/>
  <c r="AD19" i="65"/>
  <c r="AW19" i="65" s="1"/>
  <c r="AD31" i="65"/>
  <c r="AD24" i="65"/>
  <c r="AD8" i="65"/>
  <c r="AW8" i="65" s="1"/>
  <c r="AD21" i="65"/>
  <c r="AW21" i="65" s="1"/>
  <c r="AD25" i="65"/>
  <c r="AW25" i="65" s="1"/>
  <c r="AD32" i="65"/>
  <c r="AD9" i="65"/>
  <c r="AW9" i="65" s="1"/>
  <c r="AD16" i="65"/>
  <c r="AW16" i="65" s="1"/>
  <c r="AD26" i="65"/>
  <c r="AW26" i="65" s="1"/>
  <c r="AD33" i="65"/>
  <c r="AW33" i="65" s="1"/>
  <c r="AD13" i="65"/>
  <c r="AW13" i="65" s="1"/>
  <c r="AD10" i="65"/>
  <c r="AW10" i="65" s="1"/>
  <c r="AD27" i="65"/>
  <c r="AD34" i="65"/>
  <c r="AW34" i="65" s="1"/>
  <c r="AD14" i="65"/>
  <c r="AW14" i="65" s="1"/>
  <c r="AD17" i="65"/>
  <c r="AW17" i="65" s="1"/>
  <c r="AD12" i="65"/>
  <c r="T14" i="65"/>
  <c r="T17" i="65"/>
  <c r="AR17" i="65" s="1"/>
  <c r="T12" i="65"/>
  <c r="AR12" i="65" s="1"/>
  <c r="T7" i="65"/>
  <c r="AR7" i="65" s="1"/>
  <c r="T15" i="65"/>
  <c r="AR15" i="65" s="1"/>
  <c r="T20" i="65"/>
  <c r="AR20" i="65" s="1"/>
  <c r="T28" i="65"/>
  <c r="AR28" i="65" s="1"/>
  <c r="T18" i="65"/>
  <c r="Z34" i="10" s="1"/>
  <c r="T22" i="65"/>
  <c r="T29" i="65"/>
  <c r="AR29" i="65" s="1"/>
  <c r="T23" i="65"/>
  <c r="AR23" i="65" s="1"/>
  <c r="T30" i="65"/>
  <c r="T11" i="65"/>
  <c r="AR11" i="65" s="1"/>
  <c r="T8" i="65"/>
  <c r="AR8" i="65" s="1"/>
  <c r="T21" i="65"/>
  <c r="AR21" i="65" s="1"/>
  <c r="T25" i="65"/>
  <c r="T32" i="65"/>
  <c r="AR32" i="65" s="1"/>
  <c r="T9" i="65"/>
  <c r="AR9" i="65" s="1"/>
  <c r="T16" i="65"/>
  <c r="T26" i="65"/>
  <c r="AR26" i="65" s="1"/>
  <c r="T33" i="65"/>
  <c r="AR33" i="65" s="1"/>
  <c r="T13" i="65"/>
  <c r="AR13" i="65" s="1"/>
  <c r="T10" i="65"/>
  <c r="AR10" i="65" s="1"/>
  <c r="T27" i="65"/>
  <c r="T34" i="65"/>
  <c r="T6" i="65"/>
  <c r="AR6" i="65" s="1"/>
  <c r="T19" i="65"/>
  <c r="AR19" i="65" s="1"/>
  <c r="T24" i="65"/>
  <c r="AR24" i="65" s="1"/>
  <c r="T31" i="65"/>
  <c r="AR31" i="65" s="1"/>
  <c r="J8" i="65"/>
  <c r="AM8" i="65" s="1"/>
  <c r="J21" i="65"/>
  <c r="AM21" i="65" s="1"/>
  <c r="J25" i="65"/>
  <c r="J32" i="65"/>
  <c r="J9" i="65"/>
  <c r="AM9" i="65" s="1"/>
  <c r="J16" i="65"/>
  <c r="AM16" i="65" s="1"/>
  <c r="J26" i="65"/>
  <c r="AM26" i="65" s="1"/>
  <c r="J33" i="65"/>
  <c r="AM33" i="65" s="1"/>
  <c r="J14" i="65"/>
  <c r="AM14" i="65" s="1"/>
  <c r="J13" i="65"/>
  <c r="AM13" i="65" s="1"/>
  <c r="J10" i="65"/>
  <c r="AM10" i="65" s="1"/>
  <c r="J27" i="65"/>
  <c r="AM27" i="65" s="1"/>
  <c r="J34" i="65"/>
  <c r="AM34" i="65" s="1"/>
  <c r="J17" i="65"/>
  <c r="AM17" i="65" s="1"/>
  <c r="J12" i="65"/>
  <c r="AM12" i="65" s="1"/>
  <c r="J7" i="65"/>
  <c r="AM7" i="65" s="1"/>
  <c r="J23" i="65"/>
  <c r="AM23" i="65" s="1"/>
  <c r="J11" i="65"/>
  <c r="AM11" i="65" s="1"/>
  <c r="J6" i="65"/>
  <c r="J24" i="65"/>
  <c r="J15" i="65"/>
  <c r="AM15" i="65" s="1"/>
  <c r="J28" i="65"/>
  <c r="AM28" i="65" s="1"/>
  <c r="J18" i="65"/>
  <c r="K34" i="10" s="1"/>
  <c r="J29" i="65"/>
  <c r="AM29" i="65" s="1"/>
  <c r="J31" i="65"/>
  <c r="AM31" i="65" s="1"/>
  <c r="J20" i="65"/>
  <c r="AM20" i="65" s="1"/>
  <c r="J22" i="65"/>
  <c r="AM22" i="65" s="1"/>
  <c r="J30" i="65"/>
  <c r="J19" i="65"/>
  <c r="AM19" i="65" s="1"/>
  <c r="AJ14" i="65"/>
  <c r="AZ14" i="65" s="1"/>
  <c r="AJ17" i="65"/>
  <c r="AJ12" i="65"/>
  <c r="AZ12" i="65" s="1"/>
  <c r="AJ15" i="65"/>
  <c r="AZ15" i="65" s="1"/>
  <c r="AJ20" i="65"/>
  <c r="AZ20" i="65" s="1"/>
  <c r="AJ28" i="65"/>
  <c r="AZ28" i="65" s="1"/>
  <c r="AJ18" i="65"/>
  <c r="AZ18" i="65" s="1"/>
  <c r="AJ22" i="65"/>
  <c r="AZ22" i="65" s="1"/>
  <c r="AJ29" i="65"/>
  <c r="AZ29" i="65" s="1"/>
  <c r="AJ7" i="65"/>
  <c r="AZ7" i="65" s="1"/>
  <c r="AJ23" i="65"/>
  <c r="AZ23" i="65" s="1"/>
  <c r="AJ30" i="65"/>
  <c r="AZ30" i="65" s="1"/>
  <c r="AJ11" i="65"/>
  <c r="AZ11" i="65" s="1"/>
  <c r="AJ6" i="65"/>
  <c r="AZ6" i="65" s="1"/>
  <c r="AJ19" i="65"/>
  <c r="AJ24" i="65"/>
  <c r="AZ24" i="65" s="1"/>
  <c r="AJ31" i="65"/>
  <c r="AZ31" i="65" s="1"/>
  <c r="AJ8" i="65"/>
  <c r="AZ8" i="65" s="1"/>
  <c r="AJ21" i="65"/>
  <c r="AZ21" i="65" s="1"/>
  <c r="AJ25" i="65"/>
  <c r="AZ25" i="65" s="1"/>
  <c r="AJ32" i="65"/>
  <c r="AZ32" i="65" s="1"/>
  <c r="AJ9" i="65"/>
  <c r="AJ16" i="65"/>
  <c r="AJ26" i="65"/>
  <c r="AZ26" i="65" s="1"/>
  <c r="AJ33" i="65"/>
  <c r="AZ33" i="65" s="1"/>
  <c r="AJ13" i="65"/>
  <c r="AZ13" i="65" s="1"/>
  <c r="AJ10" i="65"/>
  <c r="AZ10" i="65" s="1"/>
  <c r="AJ27" i="65"/>
  <c r="AZ27" i="65" s="1"/>
  <c r="AJ34" i="65"/>
  <c r="AZ34" i="65" s="1"/>
  <c r="R13" i="65"/>
  <c r="R10" i="65"/>
  <c r="R27" i="65"/>
  <c r="AQ27" i="65" s="1"/>
  <c r="R34" i="65"/>
  <c r="AQ34" i="65" s="1"/>
  <c r="R22" i="65"/>
  <c r="AQ22" i="65" s="1"/>
  <c r="R14" i="65"/>
  <c r="AQ14" i="65" s="1"/>
  <c r="R17" i="65"/>
  <c r="AQ17" i="65" s="1"/>
  <c r="R12" i="65"/>
  <c r="AQ12" i="65" s="1"/>
  <c r="R15" i="65"/>
  <c r="R20" i="65"/>
  <c r="AQ20" i="65" s="1"/>
  <c r="R28" i="65"/>
  <c r="AQ28" i="65" s="1"/>
  <c r="R18" i="65"/>
  <c r="AQ18" i="65" s="1"/>
  <c r="R29" i="65"/>
  <c r="AQ29" i="65" s="1"/>
  <c r="R6" i="65"/>
  <c r="AQ6" i="65" s="1"/>
  <c r="R19" i="65"/>
  <c r="AQ19" i="65" s="1"/>
  <c r="R24" i="65"/>
  <c r="AQ24" i="65" s="1"/>
  <c r="R31" i="65"/>
  <c r="AQ31" i="65" s="1"/>
  <c r="R8" i="65"/>
  <c r="AQ8" i="65" s="1"/>
  <c r="R21" i="65"/>
  <c r="AQ21" i="65" s="1"/>
  <c r="R25" i="65"/>
  <c r="R32" i="65"/>
  <c r="AQ32" i="65" s="1"/>
  <c r="R9" i="65"/>
  <c r="AQ9" i="65" s="1"/>
  <c r="R16" i="65"/>
  <c r="AQ16" i="65" s="1"/>
  <c r="R26" i="65"/>
  <c r="AQ26" i="65" s="1"/>
  <c r="R33" i="65"/>
  <c r="AQ33" i="65" s="1"/>
  <c r="R7" i="65"/>
  <c r="R11" i="65"/>
  <c r="AQ11" i="65" s="1"/>
  <c r="R23" i="65"/>
  <c r="AQ23" i="65" s="1"/>
  <c r="R30" i="65"/>
  <c r="AQ30" i="65" s="1"/>
  <c r="V8" i="65"/>
  <c r="AS8" i="65" s="1"/>
  <c r="V21" i="65"/>
  <c r="AS21" i="65" s="1"/>
  <c r="V25" i="65"/>
  <c r="AS25" i="65" s="1"/>
  <c r="V32" i="65"/>
  <c r="AS32" i="65" s="1"/>
  <c r="V14" i="65"/>
  <c r="V12" i="65"/>
  <c r="AS12" i="65" s="1"/>
  <c r="V9" i="65"/>
  <c r="AS9" i="65" s="1"/>
  <c r="V16" i="65"/>
  <c r="AS16" i="65" s="1"/>
  <c r="V26" i="65"/>
  <c r="AS26" i="65" s="1"/>
  <c r="V33" i="65"/>
  <c r="AS33" i="65" s="1"/>
  <c r="V13" i="65"/>
  <c r="AS13" i="65" s="1"/>
  <c r="V10" i="65"/>
  <c r="V27" i="65"/>
  <c r="V34" i="65"/>
  <c r="AS34" i="65" s="1"/>
  <c r="V17" i="65"/>
  <c r="AS17" i="65" s="1"/>
  <c r="V18" i="65"/>
  <c r="AC34" i="10" s="1"/>
  <c r="V22" i="65"/>
  <c r="AS22" i="65" s="1"/>
  <c r="V29" i="65"/>
  <c r="AS29" i="65" s="1"/>
  <c r="V7" i="65"/>
  <c r="AS7" i="65" s="1"/>
  <c r="V11" i="65"/>
  <c r="AS11" i="65" s="1"/>
  <c r="V23" i="65"/>
  <c r="AS23" i="65" s="1"/>
  <c r="V30" i="65"/>
  <c r="AS30" i="65" s="1"/>
  <c r="V6" i="65"/>
  <c r="AS6" i="65" s="1"/>
  <c r="V19" i="65"/>
  <c r="AS19" i="65" s="1"/>
  <c r="V24" i="65"/>
  <c r="AS24" i="65" s="1"/>
  <c r="V31" i="65"/>
  <c r="AS31" i="65" s="1"/>
  <c r="V15" i="65"/>
  <c r="AS15" i="65" s="1"/>
  <c r="V28" i="65"/>
  <c r="AS28" i="65" s="1"/>
  <c r="V20" i="65"/>
  <c r="AL8" i="65"/>
  <c r="BA8" i="65" s="1"/>
  <c r="AL21" i="65"/>
  <c r="BA21" i="65" s="1"/>
  <c r="AL25" i="65"/>
  <c r="BA25" i="65" s="1"/>
  <c r="AL32" i="65"/>
  <c r="BA32" i="65" s="1"/>
  <c r="AL9" i="65"/>
  <c r="BA9" i="65" s="1"/>
  <c r="AL16" i="65"/>
  <c r="BA16" i="65" s="1"/>
  <c r="AL26" i="65"/>
  <c r="BA26" i="65" s="1"/>
  <c r="AL33" i="65"/>
  <c r="AL13" i="65"/>
  <c r="BA13" i="65" s="1"/>
  <c r="AL10" i="65"/>
  <c r="BA10" i="65" s="1"/>
  <c r="AL27" i="65"/>
  <c r="BA27" i="65" s="1"/>
  <c r="AL34" i="65"/>
  <c r="BA34" i="65" s="1"/>
  <c r="AL14" i="65"/>
  <c r="BA14" i="65" s="1"/>
  <c r="AL17" i="65"/>
  <c r="BA17" i="65" s="1"/>
  <c r="AL12" i="65"/>
  <c r="BA12" i="65" s="1"/>
  <c r="AL15" i="65"/>
  <c r="BA15" i="65" s="1"/>
  <c r="AL20" i="65"/>
  <c r="BA20" i="65" s="1"/>
  <c r="AL28" i="65"/>
  <c r="BA28" i="65" s="1"/>
  <c r="AL18" i="65"/>
  <c r="BA18" i="65" s="1"/>
  <c r="AL22" i="65"/>
  <c r="BA22" i="65" s="1"/>
  <c r="AL29" i="65"/>
  <c r="BA29" i="65" s="1"/>
  <c r="AL7" i="65"/>
  <c r="BA7" i="65" s="1"/>
  <c r="AL11" i="65"/>
  <c r="BA11" i="65" s="1"/>
  <c r="AL23" i="65"/>
  <c r="AL30" i="65"/>
  <c r="BA30" i="65" s="1"/>
  <c r="AL6" i="65"/>
  <c r="BA6" i="65" s="1"/>
  <c r="AL19" i="65"/>
  <c r="BA19" i="65" s="1"/>
  <c r="AL24" i="65"/>
  <c r="BA24" i="65" s="1"/>
  <c r="AL31" i="65"/>
  <c r="BA31" i="65" s="1"/>
  <c r="X18" i="65"/>
  <c r="AF34" i="10" s="1"/>
  <c r="X22" i="65"/>
  <c r="AT22" i="65" s="1"/>
  <c r="X29" i="65"/>
  <c r="AT29" i="65" s="1"/>
  <c r="X21" i="65"/>
  <c r="AT21" i="65" s="1"/>
  <c r="X7" i="65"/>
  <c r="AT7" i="65" s="1"/>
  <c r="X11" i="65"/>
  <c r="AT11" i="65" s="1"/>
  <c r="X23" i="65"/>
  <c r="AT23" i="65" s="1"/>
  <c r="X30" i="65"/>
  <c r="AT30" i="65" s="1"/>
  <c r="X6" i="65"/>
  <c r="AT6" i="65" s="1"/>
  <c r="X19" i="65"/>
  <c r="AT19" i="65" s="1"/>
  <c r="X24" i="65"/>
  <c r="AT24" i="65" s="1"/>
  <c r="X31" i="65"/>
  <c r="AT31" i="65" s="1"/>
  <c r="X8" i="65"/>
  <c r="AT8" i="65" s="1"/>
  <c r="X32" i="65"/>
  <c r="AT32" i="65" s="1"/>
  <c r="X25" i="65"/>
  <c r="X13" i="65"/>
  <c r="AT13" i="65" s="1"/>
  <c r="X10" i="65"/>
  <c r="AT10" i="65" s="1"/>
  <c r="X27" i="65"/>
  <c r="X34" i="65"/>
  <c r="AT34" i="65" s="1"/>
  <c r="X14" i="65"/>
  <c r="AT14" i="65" s="1"/>
  <c r="X17" i="65"/>
  <c r="AT17" i="65" s="1"/>
  <c r="X12" i="65"/>
  <c r="AT12" i="65" s="1"/>
  <c r="X15" i="65"/>
  <c r="AT15" i="65" s="1"/>
  <c r="X20" i="65"/>
  <c r="AT20" i="65" s="1"/>
  <c r="X28" i="65"/>
  <c r="AT28" i="65" s="1"/>
  <c r="X9" i="65"/>
  <c r="AT9" i="65" s="1"/>
  <c r="X16" i="65"/>
  <c r="AT16" i="65" s="1"/>
  <c r="X26" i="65"/>
  <c r="AT26" i="65" s="1"/>
  <c r="X33" i="65"/>
  <c r="AT33" i="65" s="1"/>
  <c r="L18" i="65"/>
  <c r="L22" i="65"/>
  <c r="AN22" i="65" s="1"/>
  <c r="L29" i="65"/>
  <c r="AN29" i="65" s="1"/>
  <c r="L7" i="65"/>
  <c r="AN7" i="65" s="1"/>
  <c r="L11" i="65"/>
  <c r="AN11" i="65" s="1"/>
  <c r="L23" i="65"/>
  <c r="L30" i="65"/>
  <c r="AN30" i="65" s="1"/>
  <c r="L6" i="65"/>
  <c r="L19" i="65"/>
  <c r="AN19" i="65" s="1"/>
  <c r="L24" i="65"/>
  <c r="AN24" i="65" s="1"/>
  <c r="L31" i="65"/>
  <c r="AN31" i="65" s="1"/>
  <c r="L8" i="65"/>
  <c r="L21" i="65"/>
  <c r="L25" i="65"/>
  <c r="AN25" i="65" s="1"/>
  <c r="L32" i="65"/>
  <c r="AN32" i="65" s="1"/>
  <c r="L15" i="65"/>
  <c r="L20" i="65"/>
  <c r="AN20" i="65" s="1"/>
  <c r="L28" i="65"/>
  <c r="AN28" i="65" s="1"/>
  <c r="L16" i="65"/>
  <c r="AN16" i="65" s="1"/>
  <c r="L9" i="65"/>
  <c r="L10" i="65"/>
  <c r="L17" i="65"/>
  <c r="AN17" i="65" s="1"/>
  <c r="L26" i="65"/>
  <c r="AN26" i="65" s="1"/>
  <c r="L13" i="65"/>
  <c r="AN13" i="65" s="1"/>
  <c r="L27" i="65"/>
  <c r="AN27" i="65" s="1"/>
  <c r="L12" i="65"/>
  <c r="AN12" i="65" s="1"/>
  <c r="L33" i="65"/>
  <c r="AN33" i="65" s="1"/>
  <c r="L14" i="65"/>
  <c r="AN14" i="65" s="1"/>
  <c r="L34" i="65"/>
  <c r="AN34" i="65" s="1"/>
  <c r="AF9" i="65"/>
  <c r="AX9" i="65" s="1"/>
  <c r="AF16" i="65"/>
  <c r="AX16" i="65" s="1"/>
  <c r="AF26" i="65"/>
  <c r="AX26" i="65" s="1"/>
  <c r="AF33" i="65"/>
  <c r="AX33" i="65" s="1"/>
  <c r="AF13" i="65"/>
  <c r="AX13" i="65" s="1"/>
  <c r="AF10" i="65"/>
  <c r="AX10" i="65" s="1"/>
  <c r="AF27" i="65"/>
  <c r="AF34" i="65"/>
  <c r="AF14" i="65"/>
  <c r="AX14" i="65" s="1"/>
  <c r="AF17" i="65"/>
  <c r="AX17" i="65" s="1"/>
  <c r="AF12" i="65"/>
  <c r="AX12" i="65" s="1"/>
  <c r="AF15" i="65"/>
  <c r="AX15" i="65" s="1"/>
  <c r="AF20" i="65"/>
  <c r="AX20" i="65" s="1"/>
  <c r="AF28" i="65"/>
  <c r="AX28" i="65" s="1"/>
  <c r="AF18" i="65"/>
  <c r="AX18" i="65" s="1"/>
  <c r="AF22" i="65"/>
  <c r="AX22" i="65" s="1"/>
  <c r="AF29" i="65"/>
  <c r="AX29" i="65" s="1"/>
  <c r="AF7" i="65"/>
  <c r="AX7" i="65" s="1"/>
  <c r="AF11" i="65"/>
  <c r="AX11" i="65" s="1"/>
  <c r="AF23" i="65"/>
  <c r="AX23" i="65" s="1"/>
  <c r="AF30" i="65"/>
  <c r="AX30" i="65" s="1"/>
  <c r="AF6" i="65"/>
  <c r="AX6" i="65" s="1"/>
  <c r="AF19" i="65"/>
  <c r="AX19" i="65" s="1"/>
  <c r="AF24" i="65"/>
  <c r="AX24" i="65" s="1"/>
  <c r="AF31" i="65"/>
  <c r="AX31" i="65" s="1"/>
  <c r="AF8" i="65"/>
  <c r="AX8" i="65" s="1"/>
  <c r="AF21" i="65"/>
  <c r="AX21" i="65" s="1"/>
  <c r="AF25" i="65"/>
  <c r="AX25" i="65" s="1"/>
  <c r="AF32" i="65"/>
  <c r="AX32" i="65" s="1"/>
  <c r="N13" i="65"/>
  <c r="AO13" i="65" s="1"/>
  <c r="N10" i="65"/>
  <c r="AO10" i="65" s="1"/>
  <c r="N27" i="65"/>
  <c r="AO27" i="65" s="1"/>
  <c r="N34" i="65"/>
  <c r="AO34" i="65" s="1"/>
  <c r="N14" i="65"/>
  <c r="AO14" i="65" s="1"/>
  <c r="N17" i="65"/>
  <c r="AO17" i="65" s="1"/>
  <c r="N12" i="65"/>
  <c r="AO12" i="65" s="1"/>
  <c r="N15" i="65"/>
  <c r="AO15" i="65" s="1"/>
  <c r="N20" i="65"/>
  <c r="AO20" i="65" s="1"/>
  <c r="N28" i="65"/>
  <c r="N18" i="65"/>
  <c r="Q34" i="10" s="1"/>
  <c r="N29" i="65"/>
  <c r="AO29" i="65" s="1"/>
  <c r="N22" i="65"/>
  <c r="AO22" i="65" s="1"/>
  <c r="N9" i="65"/>
  <c r="AO9" i="65" s="1"/>
  <c r="N16" i="65"/>
  <c r="AO16" i="65" s="1"/>
  <c r="N26" i="65"/>
  <c r="AO26" i="65" s="1"/>
  <c r="N33" i="65"/>
  <c r="AO33" i="65" s="1"/>
  <c r="N24" i="65"/>
  <c r="AO24" i="65" s="1"/>
  <c r="N7" i="65"/>
  <c r="AO7" i="65" s="1"/>
  <c r="N25" i="65"/>
  <c r="AO25" i="65" s="1"/>
  <c r="N6" i="65"/>
  <c r="AO6" i="65" s="1"/>
  <c r="N30" i="65"/>
  <c r="AO30" i="65" s="1"/>
  <c r="N8" i="65"/>
  <c r="AO8" i="65" s="1"/>
  <c r="N31" i="65"/>
  <c r="AO31" i="65" s="1"/>
  <c r="N32" i="65"/>
  <c r="AO32" i="65" s="1"/>
  <c r="N19" i="65"/>
  <c r="AO19" i="65" s="1"/>
  <c r="N21" i="65"/>
  <c r="AO21" i="65" s="1"/>
  <c r="N11" i="65"/>
  <c r="AO11" i="65" s="1"/>
  <c r="N23" i="65"/>
  <c r="AO23" i="65" s="1"/>
  <c r="P18" i="65"/>
  <c r="P22" i="65"/>
  <c r="AP22" i="65" s="1"/>
  <c r="P29" i="65"/>
  <c r="AP29" i="65" s="1"/>
  <c r="P8" i="65"/>
  <c r="AP8" i="65" s="1"/>
  <c r="P25" i="65"/>
  <c r="AP25" i="65" s="1"/>
  <c r="P7" i="65"/>
  <c r="P11" i="65"/>
  <c r="AP11" i="65" s="1"/>
  <c r="P23" i="65"/>
  <c r="AP23" i="65" s="1"/>
  <c r="P30" i="65"/>
  <c r="AP30" i="65" s="1"/>
  <c r="P6" i="65"/>
  <c r="AP6" i="65" s="1"/>
  <c r="P19" i="65"/>
  <c r="AP19" i="65" s="1"/>
  <c r="P24" i="65"/>
  <c r="AP24" i="65" s="1"/>
  <c r="P31" i="65"/>
  <c r="AP31" i="65" s="1"/>
  <c r="P21" i="65"/>
  <c r="AP21" i="65" s="1"/>
  <c r="P32" i="65"/>
  <c r="AP32" i="65" s="1"/>
  <c r="P13" i="65"/>
  <c r="AP13" i="65" s="1"/>
  <c r="P14" i="65"/>
  <c r="P17" i="65"/>
  <c r="AP17" i="65" s="1"/>
  <c r="P12" i="65"/>
  <c r="AP12" i="65" s="1"/>
  <c r="P15" i="65"/>
  <c r="AP15" i="65" s="1"/>
  <c r="P20" i="65"/>
  <c r="AP20" i="65" s="1"/>
  <c r="P28" i="65"/>
  <c r="P27" i="65"/>
  <c r="AP27" i="65" s="1"/>
  <c r="P10" i="65"/>
  <c r="AP10" i="65" s="1"/>
  <c r="P33" i="65"/>
  <c r="AP33" i="65" s="1"/>
  <c r="P34" i="65"/>
  <c r="AP34" i="65" s="1"/>
  <c r="P9" i="65"/>
  <c r="AP9" i="65" s="1"/>
  <c r="P16" i="65"/>
  <c r="AP16" i="65" s="1"/>
  <c r="P26" i="65"/>
  <c r="AP26" i="65" s="1"/>
  <c r="Z13" i="65"/>
  <c r="AU13" i="65" s="1"/>
  <c r="Z10" i="65"/>
  <c r="AU10" i="65" s="1"/>
  <c r="Z27" i="65"/>
  <c r="AU27" i="65" s="1"/>
  <c r="Z34" i="65"/>
  <c r="AU34" i="65" s="1"/>
  <c r="Z22" i="65"/>
  <c r="AU22" i="65" s="1"/>
  <c r="Z14" i="65"/>
  <c r="AU14" i="65" s="1"/>
  <c r="Z17" i="65"/>
  <c r="AU17" i="65" s="1"/>
  <c r="Z12" i="65"/>
  <c r="AU12" i="65" s="1"/>
  <c r="Z15" i="65"/>
  <c r="AU15" i="65" s="1"/>
  <c r="Z20" i="65"/>
  <c r="AU20" i="65" s="1"/>
  <c r="Z28" i="65"/>
  <c r="AU28" i="65" s="1"/>
  <c r="Z29" i="65"/>
  <c r="AU29" i="65" s="1"/>
  <c r="Z18" i="65"/>
  <c r="Z7" i="65"/>
  <c r="AU7" i="65" s="1"/>
  <c r="Z6" i="65"/>
  <c r="AU6" i="65" s="1"/>
  <c r="Z19" i="65"/>
  <c r="AU19" i="65" s="1"/>
  <c r="Z24" i="65"/>
  <c r="AU24" i="65" s="1"/>
  <c r="Z31" i="65"/>
  <c r="AU31" i="65" s="1"/>
  <c r="Z8" i="65"/>
  <c r="AU8" i="65" s="1"/>
  <c r="Z21" i="65"/>
  <c r="AU21" i="65" s="1"/>
  <c r="Z25" i="65"/>
  <c r="AU25" i="65" s="1"/>
  <c r="Z32" i="65"/>
  <c r="AU32" i="65" s="1"/>
  <c r="Z9" i="65"/>
  <c r="AU9" i="65" s="1"/>
  <c r="Z16" i="65"/>
  <c r="AU16" i="65" s="1"/>
  <c r="Z26" i="65"/>
  <c r="AU26" i="65" s="1"/>
  <c r="Z33" i="65"/>
  <c r="AU33" i="65" s="1"/>
  <c r="Z30" i="65"/>
  <c r="AU30" i="65" s="1"/>
  <c r="Z11" i="65"/>
  <c r="AU11" i="65" s="1"/>
  <c r="Z23" i="65"/>
  <c r="AU23" i="65" s="1"/>
  <c r="AH7" i="65"/>
  <c r="AY7" i="65" s="1"/>
  <c r="AH11" i="65"/>
  <c r="AY11" i="65" s="1"/>
  <c r="AH23" i="65"/>
  <c r="AY23" i="65" s="1"/>
  <c r="AH30" i="65"/>
  <c r="AY30" i="65" s="1"/>
  <c r="AH6" i="65"/>
  <c r="AY6" i="65" s="1"/>
  <c r="AH19" i="65"/>
  <c r="AY19" i="65" s="1"/>
  <c r="AH24" i="65"/>
  <c r="AH31" i="65"/>
  <c r="AY31" i="65" s="1"/>
  <c r="AH8" i="65"/>
  <c r="AY8" i="65" s="1"/>
  <c r="AH21" i="65"/>
  <c r="AY21" i="65" s="1"/>
  <c r="AH25" i="65"/>
  <c r="AY25" i="65" s="1"/>
  <c r="AH32" i="65"/>
  <c r="AY32" i="65" s="1"/>
  <c r="AH9" i="65"/>
  <c r="AH16" i="65"/>
  <c r="AY16" i="65" s="1"/>
  <c r="AH33" i="65"/>
  <c r="AY33" i="65" s="1"/>
  <c r="AH26" i="65"/>
  <c r="AY26" i="65" s="1"/>
  <c r="AH13" i="65"/>
  <c r="AY13" i="65" s="1"/>
  <c r="AH10" i="65"/>
  <c r="AY10" i="65" s="1"/>
  <c r="AH27" i="65"/>
  <c r="AY27" i="65" s="1"/>
  <c r="AH34" i="65"/>
  <c r="AY34" i="65" s="1"/>
  <c r="AH14" i="65"/>
  <c r="AY14" i="65" s="1"/>
  <c r="AH17" i="65"/>
  <c r="AY17" i="65" s="1"/>
  <c r="AH12" i="65"/>
  <c r="AH15" i="65"/>
  <c r="AY15" i="65" s="1"/>
  <c r="AH20" i="65"/>
  <c r="AY20" i="65" s="1"/>
  <c r="AH28" i="65"/>
  <c r="AY28" i="65" s="1"/>
  <c r="AH18" i="65"/>
  <c r="AY18" i="65" s="1"/>
  <c r="AH22" i="65"/>
  <c r="AY22" i="65" s="1"/>
  <c r="AH29" i="65"/>
  <c r="AY29" i="65" s="1"/>
  <c r="Z21" i="66"/>
  <c r="AU21" i="66" s="1"/>
  <c r="Z37" i="66"/>
  <c r="AU37" i="66" s="1"/>
  <c r="Z48" i="66"/>
  <c r="AU48" i="66" s="1"/>
  <c r="Z13" i="66"/>
  <c r="Z38" i="66"/>
  <c r="Z49" i="66"/>
  <c r="Z36" i="66"/>
  <c r="AU36" i="66" s="1"/>
  <c r="Z8" i="66"/>
  <c r="Z22" i="66"/>
  <c r="AU22" i="66" s="1"/>
  <c r="Z39" i="66"/>
  <c r="AU39" i="66" s="1"/>
  <c r="Z26" i="66"/>
  <c r="AU26" i="66" s="1"/>
  <c r="Z11" i="66"/>
  <c r="Z12" i="66"/>
  <c r="AU12" i="66" s="1"/>
  <c r="Z40" i="66"/>
  <c r="AU40" i="66" s="1"/>
  <c r="Z50" i="66"/>
  <c r="AU50" i="66" s="1"/>
  <c r="Z10" i="66"/>
  <c r="AU10" i="66" s="1"/>
  <c r="Z15" i="66"/>
  <c r="AU15" i="66" s="1"/>
  <c r="Z41" i="66"/>
  <c r="AU41" i="66" s="1"/>
  <c r="Z19" i="66"/>
  <c r="AU19" i="66" s="1"/>
  <c r="Z9" i="66"/>
  <c r="AU9" i="66" s="1"/>
  <c r="Z20" i="66"/>
  <c r="AU20" i="66" s="1"/>
  <c r="Z18" i="66"/>
  <c r="AU18" i="66" s="1"/>
  <c r="Z6" i="66"/>
  <c r="AU6" i="66" s="1"/>
  <c r="Z23" i="66"/>
  <c r="Z42" i="66"/>
  <c r="Z47" i="66"/>
  <c r="AU47" i="66" s="1"/>
  <c r="Z14" i="66"/>
  <c r="AU14" i="66" s="1"/>
  <c r="Z24" i="66"/>
  <c r="AU24" i="66" s="1"/>
  <c r="Z43" i="66"/>
  <c r="AU43" i="66" s="1"/>
  <c r="Z16" i="66"/>
  <c r="AU16" i="66" s="1"/>
  <c r="Z25" i="66"/>
  <c r="AU25" i="66" s="1"/>
  <c r="Z44" i="66"/>
  <c r="AU44" i="66" s="1"/>
  <c r="Z17" i="66"/>
  <c r="AU17" i="66" s="1"/>
  <c r="Z34" i="66"/>
  <c r="AU34" i="66" s="1"/>
  <c r="Z45" i="66"/>
  <c r="AU45" i="66" s="1"/>
  <c r="Z7" i="66"/>
  <c r="AU7" i="66" s="1"/>
  <c r="Z35" i="66"/>
  <c r="Z46" i="66"/>
  <c r="AU46" i="66" s="1"/>
  <c r="AB8" i="66"/>
  <c r="AV8" i="66" s="1"/>
  <c r="AB22" i="66"/>
  <c r="AB39" i="66"/>
  <c r="AV39" i="66" s="1"/>
  <c r="AB26" i="66"/>
  <c r="AV26" i="66" s="1"/>
  <c r="AB11" i="66"/>
  <c r="AB12" i="66"/>
  <c r="AV12" i="66" s="1"/>
  <c r="AB40" i="66"/>
  <c r="AV40" i="66" s="1"/>
  <c r="AB50" i="66"/>
  <c r="AV50" i="66" s="1"/>
  <c r="AB10" i="66"/>
  <c r="AB15" i="66"/>
  <c r="AB41" i="66"/>
  <c r="AB9" i="66"/>
  <c r="AV9" i="66" s="1"/>
  <c r="AB20" i="66"/>
  <c r="AV20" i="66" s="1"/>
  <c r="AB18" i="66"/>
  <c r="AV18" i="66" s="1"/>
  <c r="AB6" i="66"/>
  <c r="AV6" i="66" s="1"/>
  <c r="AB23" i="66"/>
  <c r="AV23" i="66" s="1"/>
  <c r="AB42" i="66"/>
  <c r="AV42" i="66" s="1"/>
  <c r="AB14" i="66"/>
  <c r="AV14" i="66" s="1"/>
  <c r="AB24" i="66"/>
  <c r="AV24" i="66" s="1"/>
  <c r="AB43" i="66"/>
  <c r="AV43" i="66" s="1"/>
  <c r="AB16" i="66"/>
  <c r="AB25" i="66"/>
  <c r="AV25" i="66" s="1"/>
  <c r="AB44" i="66"/>
  <c r="AB17" i="66"/>
  <c r="AV17" i="66" s="1"/>
  <c r="AB34" i="66"/>
  <c r="AV34" i="66" s="1"/>
  <c r="AB45" i="66"/>
  <c r="AB38" i="66"/>
  <c r="AV38" i="66" s="1"/>
  <c r="AB7" i="66"/>
  <c r="AV7" i="66" s="1"/>
  <c r="AB35" i="66"/>
  <c r="AB46" i="66"/>
  <c r="AV46" i="66" s="1"/>
  <c r="AB13" i="66"/>
  <c r="AV13" i="66" s="1"/>
  <c r="AB19" i="66"/>
  <c r="AV19" i="66" s="1"/>
  <c r="AB36" i="66"/>
  <c r="AB47" i="66"/>
  <c r="AB49" i="66"/>
  <c r="AB21" i="66"/>
  <c r="AV21" i="66" s="1"/>
  <c r="AB37" i="66"/>
  <c r="AB48" i="66"/>
  <c r="AV48" i="66" s="1"/>
  <c r="J13" i="66"/>
  <c r="J38" i="66"/>
  <c r="AM38" i="66" s="1"/>
  <c r="J49" i="66"/>
  <c r="AM49" i="66" s="1"/>
  <c r="J48" i="66"/>
  <c r="AM48" i="66" s="1"/>
  <c r="J8" i="66"/>
  <c r="AM8" i="66" s="1"/>
  <c r="J22" i="66"/>
  <c r="AM22" i="66" s="1"/>
  <c r="J39" i="66"/>
  <c r="AM39" i="66" s="1"/>
  <c r="J26" i="66"/>
  <c r="AM26" i="66" s="1"/>
  <c r="J21" i="66"/>
  <c r="J11" i="66"/>
  <c r="AM11" i="66" s="1"/>
  <c r="J12" i="66"/>
  <c r="AM12" i="66" s="1"/>
  <c r="J40" i="66"/>
  <c r="AM40" i="66" s="1"/>
  <c r="J50" i="66"/>
  <c r="AM50" i="66" s="1"/>
  <c r="J10" i="66"/>
  <c r="AM10" i="66" s="1"/>
  <c r="J15" i="66"/>
  <c r="AM15" i="66" s="1"/>
  <c r="J41" i="66"/>
  <c r="AM41" i="66" s="1"/>
  <c r="J9" i="66"/>
  <c r="AM9" i="66" s="1"/>
  <c r="J20" i="66"/>
  <c r="AM20" i="66" s="1"/>
  <c r="J18" i="66"/>
  <c r="J6" i="66"/>
  <c r="J23" i="66"/>
  <c r="AM23" i="66" s="1"/>
  <c r="J42" i="66"/>
  <c r="AM42" i="66" s="1"/>
  <c r="J14" i="66"/>
  <c r="AM14" i="66" s="1"/>
  <c r="J24" i="66"/>
  <c r="AM24" i="66" s="1"/>
  <c r="J43" i="66"/>
  <c r="J16" i="66"/>
  <c r="J25" i="66"/>
  <c r="AM25" i="66" s="1"/>
  <c r="J44" i="66"/>
  <c r="AM44" i="66" s="1"/>
  <c r="J17" i="66"/>
  <c r="AM17" i="66" s="1"/>
  <c r="J34" i="66"/>
  <c r="AM34" i="66" s="1"/>
  <c r="J45" i="66"/>
  <c r="AM45" i="66" s="1"/>
  <c r="J37" i="66"/>
  <c r="AM37" i="66" s="1"/>
  <c r="J7" i="66"/>
  <c r="J35" i="66"/>
  <c r="AM35" i="66" s="1"/>
  <c r="J46" i="66"/>
  <c r="J19" i="66"/>
  <c r="AM19" i="66" s="1"/>
  <c r="J36" i="66"/>
  <c r="AM36" i="66" s="1"/>
  <c r="J47" i="66"/>
  <c r="AM47" i="66" s="1"/>
  <c r="AH16" i="66"/>
  <c r="AY16" i="66" s="1"/>
  <c r="AH25" i="66"/>
  <c r="AY25" i="66" s="1"/>
  <c r="AH44" i="66"/>
  <c r="AY44" i="66" s="1"/>
  <c r="AH17" i="66"/>
  <c r="AY17" i="66" s="1"/>
  <c r="AH34" i="66"/>
  <c r="AH45" i="66"/>
  <c r="AH7" i="66"/>
  <c r="AY7" i="66" s="1"/>
  <c r="AH35" i="66"/>
  <c r="AY35" i="66" s="1"/>
  <c r="AH46" i="66"/>
  <c r="AY46" i="66" s="1"/>
  <c r="AH19" i="66"/>
  <c r="AH36" i="66"/>
  <c r="AY36" i="66" s="1"/>
  <c r="AH47" i="66"/>
  <c r="AH21" i="66"/>
  <c r="AH37" i="66"/>
  <c r="AH48" i="66"/>
  <c r="AY48" i="66" s="1"/>
  <c r="AH43" i="66"/>
  <c r="AY43" i="66" s="1"/>
  <c r="AH13" i="66"/>
  <c r="AH38" i="66"/>
  <c r="AH49" i="66"/>
  <c r="AH14" i="66"/>
  <c r="AY14" i="66" s="1"/>
  <c r="AH8" i="66"/>
  <c r="AY8" i="66" s="1"/>
  <c r="AH22" i="66"/>
  <c r="AH39" i="66"/>
  <c r="AY39" i="66" s="1"/>
  <c r="AH26" i="66"/>
  <c r="AY26" i="66" s="1"/>
  <c r="AH11" i="66"/>
  <c r="AH12" i="66"/>
  <c r="AY12" i="66" s="1"/>
  <c r="AH40" i="66"/>
  <c r="AY40" i="66" s="1"/>
  <c r="AH50" i="66"/>
  <c r="AY50" i="66" s="1"/>
  <c r="AH10" i="66"/>
  <c r="AH15" i="66"/>
  <c r="AH41" i="66"/>
  <c r="AH9" i="66"/>
  <c r="AY9" i="66" s="1"/>
  <c r="AH20" i="66"/>
  <c r="AH18" i="66"/>
  <c r="AH6" i="66"/>
  <c r="AY6" i="66" s="1"/>
  <c r="AH23" i="66"/>
  <c r="AY23" i="66" s="1"/>
  <c r="AH42" i="66"/>
  <c r="AH24" i="66"/>
  <c r="AD10" i="66"/>
  <c r="AW10" i="66" s="1"/>
  <c r="AD15" i="66"/>
  <c r="AW15" i="66" s="1"/>
  <c r="AD41" i="66"/>
  <c r="AD12" i="66"/>
  <c r="AD9" i="66"/>
  <c r="AD20" i="66"/>
  <c r="AW20" i="66" s="1"/>
  <c r="AD18" i="66"/>
  <c r="AD6" i="66"/>
  <c r="AW6" i="66" s="1"/>
  <c r="AD23" i="66"/>
  <c r="AW23" i="66" s="1"/>
  <c r="AD42" i="66"/>
  <c r="AW42" i="66" s="1"/>
  <c r="AD14" i="66"/>
  <c r="AW14" i="66" s="1"/>
  <c r="AD24" i="66"/>
  <c r="AW24" i="66" s="1"/>
  <c r="AD43" i="66"/>
  <c r="AW43" i="66" s="1"/>
  <c r="AD11" i="66"/>
  <c r="AW11" i="66" s="1"/>
  <c r="AD16" i="66"/>
  <c r="AD25" i="66"/>
  <c r="AD44" i="66"/>
  <c r="AD17" i="66"/>
  <c r="AW17" i="66" s="1"/>
  <c r="AD34" i="66"/>
  <c r="AW34" i="66" s="1"/>
  <c r="AD45" i="66"/>
  <c r="AW45" i="66" s="1"/>
  <c r="AD40" i="66"/>
  <c r="AD7" i="66"/>
  <c r="AD35" i="66"/>
  <c r="AW35" i="66" s="1"/>
  <c r="AD46" i="66"/>
  <c r="AD19" i="66"/>
  <c r="AW19" i="66" s="1"/>
  <c r="AD36" i="66"/>
  <c r="AW36" i="66" s="1"/>
  <c r="AD47" i="66"/>
  <c r="AD21" i="66"/>
  <c r="AD37" i="66"/>
  <c r="AD48" i="66"/>
  <c r="AW48" i="66" s="1"/>
  <c r="AD13" i="66"/>
  <c r="AW13" i="66" s="1"/>
  <c r="AD38" i="66"/>
  <c r="AW38" i="66" s="1"/>
  <c r="AD49" i="66"/>
  <c r="AW49" i="66" s="1"/>
  <c r="AD8" i="66"/>
  <c r="AW8" i="66" s="1"/>
  <c r="AD22" i="66"/>
  <c r="AD39" i="66"/>
  <c r="AW39" i="66" s="1"/>
  <c r="AD26" i="66"/>
  <c r="AW26" i="66" s="1"/>
  <c r="AD50" i="66"/>
  <c r="L16" i="66"/>
  <c r="L25" i="66"/>
  <c r="L44" i="66"/>
  <c r="L17" i="66"/>
  <c r="AN17" i="66" s="1"/>
  <c r="L34" i="66"/>
  <c r="L45" i="66"/>
  <c r="AN45" i="66" s="1"/>
  <c r="L7" i="66"/>
  <c r="L35" i="66"/>
  <c r="AN35" i="66" s="1"/>
  <c r="L46" i="66"/>
  <c r="AN46" i="66" s="1"/>
  <c r="L14" i="66"/>
  <c r="AN14" i="66" s="1"/>
  <c r="L19" i="66"/>
  <c r="AN19" i="66" s="1"/>
  <c r="L36" i="66"/>
  <c r="AN36" i="66" s="1"/>
  <c r="L47" i="66"/>
  <c r="L21" i="66"/>
  <c r="L37" i="66"/>
  <c r="L48" i="66"/>
  <c r="AN48" i="66" s="1"/>
  <c r="L13" i="66"/>
  <c r="AN13" i="66" s="1"/>
  <c r="L38" i="66"/>
  <c r="AN38" i="66" s="1"/>
  <c r="L49" i="66"/>
  <c r="L8" i="66"/>
  <c r="AN8" i="66" s="1"/>
  <c r="L22" i="66"/>
  <c r="AN22" i="66" s="1"/>
  <c r="L39" i="66"/>
  <c r="AN39" i="66" s="1"/>
  <c r="L26" i="66"/>
  <c r="L24" i="66"/>
  <c r="AN24" i="66" s="1"/>
  <c r="L11" i="66"/>
  <c r="L12" i="66"/>
  <c r="L40" i="66"/>
  <c r="L50" i="66"/>
  <c r="AN50" i="66" s="1"/>
  <c r="L10" i="66"/>
  <c r="AN10" i="66" s="1"/>
  <c r="L15" i="66"/>
  <c r="AN15" i="66" s="1"/>
  <c r="L41" i="66"/>
  <c r="AN41" i="66" s="1"/>
  <c r="L9" i="66"/>
  <c r="AN9" i="66" s="1"/>
  <c r="L20" i="66"/>
  <c r="AN20" i="66" s="1"/>
  <c r="L18" i="66"/>
  <c r="AN18" i="66" s="1"/>
  <c r="L43" i="66"/>
  <c r="AN43" i="66" s="1"/>
  <c r="L6" i="66"/>
  <c r="AN6" i="66" s="1"/>
  <c r="L23" i="66"/>
  <c r="L42" i="66"/>
  <c r="AJ7" i="66"/>
  <c r="AJ35" i="66"/>
  <c r="AZ35" i="66" s="1"/>
  <c r="AJ46" i="66"/>
  <c r="AZ46" i="66" s="1"/>
  <c r="AJ19" i="66"/>
  <c r="AJ36" i="66"/>
  <c r="AZ36" i="66" s="1"/>
  <c r="AJ47" i="66"/>
  <c r="AZ47" i="66" s="1"/>
  <c r="AJ21" i="66"/>
  <c r="AJ37" i="66"/>
  <c r="AZ37" i="66" s="1"/>
  <c r="AJ48" i="66"/>
  <c r="AZ48" i="66" s="1"/>
  <c r="AJ17" i="66"/>
  <c r="AZ17" i="66" s="1"/>
  <c r="AJ13" i="66"/>
  <c r="AJ38" i="66"/>
  <c r="AJ49" i="66"/>
  <c r="AJ8" i="66"/>
  <c r="AZ8" i="66" s="1"/>
  <c r="AJ22" i="66"/>
  <c r="AJ39" i="66"/>
  <c r="AZ39" i="66" s="1"/>
  <c r="AJ26" i="66"/>
  <c r="AJ11" i="66"/>
  <c r="AZ11" i="66" s="1"/>
  <c r="AJ12" i="66"/>
  <c r="AZ12" i="66" s="1"/>
  <c r="AJ40" i="66"/>
  <c r="AZ40" i="66" s="1"/>
  <c r="AJ50" i="66"/>
  <c r="AZ50" i="66" s="1"/>
  <c r="AJ10" i="66"/>
  <c r="AZ10" i="66" s="1"/>
  <c r="AJ15" i="66"/>
  <c r="AJ41" i="66"/>
  <c r="AZ41" i="66" s="1"/>
  <c r="AJ34" i="66"/>
  <c r="AJ9" i="66"/>
  <c r="AZ9" i="66" s="1"/>
  <c r="AJ20" i="66"/>
  <c r="AZ20" i="66" s="1"/>
  <c r="AJ18" i="66"/>
  <c r="AZ18" i="66" s="1"/>
  <c r="AJ6" i="66"/>
  <c r="AZ6" i="66" s="1"/>
  <c r="AJ23" i="66"/>
  <c r="AZ23" i="66" s="1"/>
  <c r="AJ42" i="66"/>
  <c r="AJ45" i="66"/>
  <c r="AZ45" i="66" s="1"/>
  <c r="AJ14" i="66"/>
  <c r="AZ14" i="66" s="1"/>
  <c r="AJ24" i="66"/>
  <c r="AZ24" i="66" s="1"/>
  <c r="AJ43" i="66"/>
  <c r="AJ16" i="66"/>
  <c r="AJ25" i="66"/>
  <c r="AJ44" i="66"/>
  <c r="AZ44" i="66" s="1"/>
  <c r="AF6" i="66"/>
  <c r="AF23" i="66"/>
  <c r="AX23" i="66" s="1"/>
  <c r="AF42" i="66"/>
  <c r="AF14" i="66"/>
  <c r="AF24" i="66"/>
  <c r="AF43" i="66"/>
  <c r="AF18" i="66"/>
  <c r="AX18" i="66" s="1"/>
  <c r="AF16" i="66"/>
  <c r="AX16" i="66" s="1"/>
  <c r="AF25" i="66"/>
  <c r="AF44" i="66"/>
  <c r="AX44" i="66" s="1"/>
  <c r="AF17" i="66"/>
  <c r="AF34" i="66"/>
  <c r="AX34" i="66" s="1"/>
  <c r="AF45" i="66"/>
  <c r="AX45" i="66" s="1"/>
  <c r="AF7" i="66"/>
  <c r="AX7" i="66" s="1"/>
  <c r="AF35" i="66"/>
  <c r="AX35" i="66" s="1"/>
  <c r="AF46" i="66"/>
  <c r="AX46" i="66" s="1"/>
  <c r="AF19" i="66"/>
  <c r="AX19" i="66" s="1"/>
  <c r="AF36" i="66"/>
  <c r="AX36" i="66" s="1"/>
  <c r="AF47" i="66"/>
  <c r="AX47" i="66" s="1"/>
  <c r="AF21" i="66"/>
  <c r="AX21" i="66" s="1"/>
  <c r="AF37" i="66"/>
  <c r="AF48" i="66"/>
  <c r="AF13" i="66"/>
  <c r="AX13" i="66" s="1"/>
  <c r="AF38" i="66"/>
  <c r="AX38" i="66" s="1"/>
  <c r="AF49" i="66"/>
  <c r="AX49" i="66" s="1"/>
  <c r="AF9" i="66"/>
  <c r="AF8" i="66"/>
  <c r="AX8" i="66" s="1"/>
  <c r="AF22" i="66"/>
  <c r="AF39" i="66"/>
  <c r="AX39" i="66" s="1"/>
  <c r="AF26" i="66"/>
  <c r="AX26" i="66" s="1"/>
  <c r="AF11" i="66"/>
  <c r="AX11" i="66" s="1"/>
  <c r="AF12" i="66"/>
  <c r="AX12" i="66" s="1"/>
  <c r="AF40" i="66"/>
  <c r="AF50" i="66"/>
  <c r="AX50" i="66" s="1"/>
  <c r="AF20" i="66"/>
  <c r="AF10" i="66"/>
  <c r="AX10" i="66" s="1"/>
  <c r="AF15" i="66"/>
  <c r="AF41" i="66"/>
  <c r="N7" i="66"/>
  <c r="N35" i="66"/>
  <c r="AO35" i="66" s="1"/>
  <c r="N46" i="66"/>
  <c r="N19" i="66"/>
  <c r="AO19" i="66" s="1"/>
  <c r="N36" i="66"/>
  <c r="AO36" i="66" s="1"/>
  <c r="N47" i="66"/>
  <c r="AO47" i="66" s="1"/>
  <c r="N21" i="66"/>
  <c r="N37" i="66"/>
  <c r="N48" i="66"/>
  <c r="N13" i="66"/>
  <c r="AO13" i="66" s="1"/>
  <c r="N38" i="66"/>
  <c r="AO38" i="66" s="1"/>
  <c r="N49" i="66"/>
  <c r="AO49" i="66" s="1"/>
  <c r="N8" i="66"/>
  <c r="AO8" i="66" s="1"/>
  <c r="N22" i="66"/>
  <c r="AO22" i="66" s="1"/>
  <c r="N39" i="66"/>
  <c r="AO39" i="66" s="1"/>
  <c r="N26" i="66"/>
  <c r="AO26" i="66" s="1"/>
  <c r="N17" i="66"/>
  <c r="AO17" i="66" s="1"/>
  <c r="N11" i="66"/>
  <c r="AO11" i="66" s="1"/>
  <c r="N12" i="66"/>
  <c r="N40" i="66"/>
  <c r="AO40" i="66" s="1"/>
  <c r="N50" i="66"/>
  <c r="AO50" i="66" s="1"/>
  <c r="N34" i="66"/>
  <c r="AO34" i="66" s="1"/>
  <c r="N10" i="66"/>
  <c r="N15" i="66"/>
  <c r="N41" i="66"/>
  <c r="N9" i="66"/>
  <c r="AO9" i="66" s="1"/>
  <c r="N20" i="66"/>
  <c r="N18" i="66"/>
  <c r="AO18" i="66" s="1"/>
  <c r="N6" i="66"/>
  <c r="AO6" i="66" s="1"/>
  <c r="N23" i="66"/>
  <c r="AO23" i="66" s="1"/>
  <c r="N42" i="66"/>
  <c r="N14" i="66"/>
  <c r="N24" i="66"/>
  <c r="AO24" i="66" s="1"/>
  <c r="N43" i="66"/>
  <c r="AO43" i="66" s="1"/>
  <c r="N16" i="66"/>
  <c r="N25" i="66"/>
  <c r="AO25" i="66" s="1"/>
  <c r="N44" i="66"/>
  <c r="AO44" i="66" s="1"/>
  <c r="N45" i="66"/>
  <c r="AO45" i="66" s="1"/>
  <c r="AL21" i="66"/>
  <c r="BA21" i="66" s="1"/>
  <c r="AL37" i="66"/>
  <c r="BA37" i="66" s="1"/>
  <c r="AL48" i="66"/>
  <c r="AL19" i="66"/>
  <c r="BA19" i="66" s="1"/>
  <c r="AL13" i="66"/>
  <c r="AL38" i="66"/>
  <c r="BA38" i="66" s="1"/>
  <c r="AL49" i="66"/>
  <c r="AL47" i="66"/>
  <c r="BA47" i="66" s="1"/>
  <c r="AL8" i="66"/>
  <c r="BA8" i="66" s="1"/>
  <c r="AL22" i="66"/>
  <c r="BA22" i="66" s="1"/>
  <c r="AL39" i="66"/>
  <c r="BA39" i="66" s="1"/>
  <c r="AL26" i="66"/>
  <c r="BA26" i="66" s="1"/>
  <c r="AL11" i="66"/>
  <c r="BA11" i="66" s="1"/>
  <c r="AL12" i="66"/>
  <c r="BA12" i="66" s="1"/>
  <c r="AL40" i="66"/>
  <c r="BA40" i="66" s="1"/>
  <c r="AL50" i="66"/>
  <c r="AL36" i="66"/>
  <c r="AL10" i="66"/>
  <c r="AL15" i="66"/>
  <c r="BA15" i="66" s="1"/>
  <c r="AL41" i="66"/>
  <c r="BA41" i="66" s="1"/>
  <c r="AL9" i="66"/>
  <c r="AL20" i="66"/>
  <c r="BA20" i="66" s="1"/>
  <c r="AL18" i="66"/>
  <c r="BA18" i="66" s="1"/>
  <c r="AL6" i="66"/>
  <c r="BA6" i="66" s="1"/>
  <c r="AL23" i="66"/>
  <c r="BA23" i="66" s="1"/>
  <c r="AL42" i="66"/>
  <c r="BA42" i="66" s="1"/>
  <c r="AL14" i="66"/>
  <c r="BA14" i="66" s="1"/>
  <c r="AL24" i="66"/>
  <c r="BA24" i="66" s="1"/>
  <c r="AL43" i="66"/>
  <c r="AL16" i="66"/>
  <c r="AL25" i="66"/>
  <c r="AL44" i="66"/>
  <c r="BA44" i="66" s="1"/>
  <c r="AL17" i="66"/>
  <c r="BA17" i="66" s="1"/>
  <c r="AL34" i="66"/>
  <c r="BA34" i="66" s="1"/>
  <c r="AL45" i="66"/>
  <c r="BA45" i="66" s="1"/>
  <c r="AL7" i="66"/>
  <c r="BA7" i="66" s="1"/>
  <c r="AL35" i="66"/>
  <c r="BA35" i="66" s="1"/>
  <c r="AL46" i="66"/>
  <c r="BA46" i="66" s="1"/>
  <c r="P16" i="66"/>
  <c r="AP16" i="66" s="1"/>
  <c r="P25" i="66"/>
  <c r="AP25" i="66" s="1"/>
  <c r="P44" i="66"/>
  <c r="P17" i="66"/>
  <c r="P34" i="66"/>
  <c r="AP34" i="66" s="1"/>
  <c r="P45" i="66"/>
  <c r="AP45" i="66" s="1"/>
  <c r="P7" i="66"/>
  <c r="P35" i="66"/>
  <c r="AP35" i="66" s="1"/>
  <c r="P46" i="66"/>
  <c r="AP46" i="66" s="1"/>
  <c r="P19" i="66"/>
  <c r="AP19" i="66" s="1"/>
  <c r="P36" i="66"/>
  <c r="P47" i="66"/>
  <c r="AP47" i="66" s="1"/>
  <c r="P21" i="66"/>
  <c r="AP21" i="66" s="1"/>
  <c r="P37" i="66"/>
  <c r="AP37" i="66" s="1"/>
  <c r="P48" i="66"/>
  <c r="P13" i="66"/>
  <c r="AP13" i="66" s="1"/>
  <c r="P38" i="66"/>
  <c r="AP38" i="66" s="1"/>
  <c r="P49" i="66"/>
  <c r="AP49" i="66" s="1"/>
  <c r="P8" i="66"/>
  <c r="P22" i="66"/>
  <c r="AP22" i="66" s="1"/>
  <c r="P39" i="66"/>
  <c r="AP39" i="66" s="1"/>
  <c r="P26" i="66"/>
  <c r="AP26" i="66" s="1"/>
  <c r="P24" i="66"/>
  <c r="AP24" i="66" s="1"/>
  <c r="P11" i="66"/>
  <c r="AP11" i="66" s="1"/>
  <c r="P12" i="66"/>
  <c r="P40" i="66"/>
  <c r="AP40" i="66" s="1"/>
  <c r="P50" i="66"/>
  <c r="P10" i="66"/>
  <c r="P15" i="66"/>
  <c r="AP15" i="66" s="1"/>
  <c r="P41" i="66"/>
  <c r="AP41" i="66" s="1"/>
  <c r="P43" i="66"/>
  <c r="AP43" i="66" s="1"/>
  <c r="P9" i="66"/>
  <c r="AP9" i="66" s="1"/>
  <c r="P20" i="66"/>
  <c r="AP20" i="66" s="1"/>
  <c r="P18" i="66"/>
  <c r="AP18" i="66" s="1"/>
  <c r="P14" i="66"/>
  <c r="AP14" i="66" s="1"/>
  <c r="P6" i="66"/>
  <c r="P23" i="66"/>
  <c r="AP23" i="66" s="1"/>
  <c r="P42" i="66"/>
  <c r="AP42" i="66" s="1"/>
  <c r="T6" i="66"/>
  <c r="T23" i="66"/>
  <c r="AR23" i="66" s="1"/>
  <c r="T42" i="66"/>
  <c r="T14" i="66"/>
  <c r="AR14" i="66" s="1"/>
  <c r="T24" i="66"/>
  <c r="T43" i="66"/>
  <c r="AR43" i="66" s="1"/>
  <c r="T20" i="66"/>
  <c r="AR20" i="66" s="1"/>
  <c r="T16" i="66"/>
  <c r="AR16" i="66" s="1"/>
  <c r="T25" i="66"/>
  <c r="AR25" i="66" s="1"/>
  <c r="T44" i="66"/>
  <c r="AR44" i="66" s="1"/>
  <c r="T17" i="66"/>
  <c r="AR17" i="66" s="1"/>
  <c r="T34" i="66"/>
  <c r="AR34" i="66" s="1"/>
  <c r="T45" i="66"/>
  <c r="AR45" i="66" s="1"/>
  <c r="T18" i="66"/>
  <c r="T7" i="66"/>
  <c r="AR7" i="66" s="1"/>
  <c r="T35" i="66"/>
  <c r="AR35" i="66" s="1"/>
  <c r="T46" i="66"/>
  <c r="T19" i="66"/>
  <c r="AR19" i="66" s="1"/>
  <c r="T36" i="66"/>
  <c r="T47" i="66"/>
  <c r="AR47" i="66" s="1"/>
  <c r="T21" i="66"/>
  <c r="AR21" i="66" s="1"/>
  <c r="T37" i="66"/>
  <c r="AR37" i="66" s="1"/>
  <c r="T48" i="66"/>
  <c r="AR48" i="66" s="1"/>
  <c r="T13" i="66"/>
  <c r="AR13" i="66" s="1"/>
  <c r="T38" i="66"/>
  <c r="T49" i="66"/>
  <c r="AR49" i="66" s="1"/>
  <c r="T9" i="66"/>
  <c r="T8" i="66"/>
  <c r="AR8" i="66" s="1"/>
  <c r="T22" i="66"/>
  <c r="AR22" i="66" s="1"/>
  <c r="T39" i="66"/>
  <c r="AR39" i="66" s="1"/>
  <c r="T26" i="66"/>
  <c r="AR26" i="66" s="1"/>
  <c r="T11" i="66"/>
  <c r="AR11" i="66" s="1"/>
  <c r="T12" i="66"/>
  <c r="T40" i="66"/>
  <c r="AR40" i="66" s="1"/>
  <c r="T50" i="66"/>
  <c r="AR50" i="66" s="1"/>
  <c r="T10" i="66"/>
  <c r="T15" i="66"/>
  <c r="AR15" i="66" s="1"/>
  <c r="T41" i="66"/>
  <c r="AR41" i="66" s="1"/>
  <c r="V16" i="66"/>
  <c r="AS16" i="66" s="1"/>
  <c r="V25" i="66"/>
  <c r="AS25" i="66" s="1"/>
  <c r="V44" i="66"/>
  <c r="AS44" i="66" s="1"/>
  <c r="V14" i="66"/>
  <c r="AS14" i="66" s="1"/>
  <c r="V17" i="66"/>
  <c r="AS17" i="66" s="1"/>
  <c r="V34" i="66"/>
  <c r="AS34" i="66" s="1"/>
  <c r="V45" i="66"/>
  <c r="AS45" i="66" s="1"/>
  <c r="V7" i="66"/>
  <c r="AS7" i="66" s="1"/>
  <c r="V35" i="66"/>
  <c r="AS35" i="66" s="1"/>
  <c r="V46" i="66"/>
  <c r="AS46" i="66" s="1"/>
  <c r="V19" i="66"/>
  <c r="V36" i="66"/>
  <c r="AS36" i="66" s="1"/>
  <c r="V47" i="66"/>
  <c r="V21" i="66"/>
  <c r="AS21" i="66" s="1"/>
  <c r="V37" i="66"/>
  <c r="AS37" i="66" s="1"/>
  <c r="V48" i="66"/>
  <c r="AS48" i="66" s="1"/>
  <c r="V13" i="66"/>
  <c r="AS13" i="66" s="1"/>
  <c r="V38" i="66"/>
  <c r="AS38" i="66" s="1"/>
  <c r="V49" i="66"/>
  <c r="AS49" i="66" s="1"/>
  <c r="V8" i="66"/>
  <c r="AS8" i="66" s="1"/>
  <c r="V22" i="66"/>
  <c r="AS22" i="66" s="1"/>
  <c r="V39" i="66"/>
  <c r="AS39" i="66" s="1"/>
  <c r="V26" i="66"/>
  <c r="AS26" i="66" s="1"/>
  <c r="V11" i="66"/>
  <c r="V12" i="66"/>
  <c r="AS12" i="66" s="1"/>
  <c r="V40" i="66"/>
  <c r="AS40" i="66" s="1"/>
  <c r="V50" i="66"/>
  <c r="AS50" i="66" s="1"/>
  <c r="V10" i="66"/>
  <c r="AS10" i="66" s="1"/>
  <c r="V15" i="66"/>
  <c r="V41" i="66"/>
  <c r="AS41" i="66" s="1"/>
  <c r="V43" i="66"/>
  <c r="AS43" i="66" s="1"/>
  <c r="V9" i="66"/>
  <c r="AS9" i="66" s="1"/>
  <c r="V20" i="66"/>
  <c r="AS20" i="66" s="1"/>
  <c r="V18" i="66"/>
  <c r="AS18" i="66" s="1"/>
  <c r="V6" i="66"/>
  <c r="V23" i="66"/>
  <c r="AS23" i="66" s="1"/>
  <c r="V42" i="66"/>
  <c r="AS42" i="66" s="1"/>
  <c r="V24" i="66"/>
  <c r="AS24" i="66" s="1"/>
  <c r="R7" i="66"/>
  <c r="AQ7" i="66" s="1"/>
  <c r="R35" i="66"/>
  <c r="R46" i="66"/>
  <c r="R17" i="66"/>
  <c r="AQ17" i="66" s="1"/>
  <c r="R19" i="66"/>
  <c r="AQ19" i="66" s="1"/>
  <c r="R36" i="66"/>
  <c r="AQ36" i="66" s="1"/>
  <c r="R47" i="66"/>
  <c r="AQ47" i="66" s="1"/>
  <c r="R21" i="66"/>
  <c r="AQ21" i="66" s="1"/>
  <c r="R37" i="66"/>
  <c r="R48" i="66"/>
  <c r="R13" i="66"/>
  <c r="R38" i="66"/>
  <c r="AQ38" i="66" s="1"/>
  <c r="R49" i="66"/>
  <c r="AQ49" i="66" s="1"/>
  <c r="R8" i="66"/>
  <c r="AQ8" i="66" s="1"/>
  <c r="R22" i="66"/>
  <c r="AQ22" i="66" s="1"/>
  <c r="R39" i="66"/>
  <c r="AQ39" i="66" s="1"/>
  <c r="R26" i="66"/>
  <c r="AQ26" i="66" s="1"/>
  <c r="R11" i="66"/>
  <c r="R12" i="66"/>
  <c r="AQ12" i="66" s="1"/>
  <c r="R40" i="66"/>
  <c r="AQ40" i="66" s="1"/>
  <c r="R50" i="66"/>
  <c r="R45" i="66"/>
  <c r="AQ45" i="66" s="1"/>
  <c r="R10" i="66"/>
  <c r="R15" i="66"/>
  <c r="AQ15" i="66" s="1"/>
  <c r="R41" i="66"/>
  <c r="AQ41" i="66" s="1"/>
  <c r="R9" i="66"/>
  <c r="R20" i="66"/>
  <c r="AQ20" i="66" s="1"/>
  <c r="R18" i="66"/>
  <c r="AQ18" i="66" s="1"/>
  <c r="R34" i="66"/>
  <c r="AQ34" i="66" s="1"/>
  <c r="R6" i="66"/>
  <c r="AQ6" i="66" s="1"/>
  <c r="R23" i="66"/>
  <c r="AQ23" i="66" s="1"/>
  <c r="R42" i="66"/>
  <c r="AQ42" i="66" s="1"/>
  <c r="R14" i="66"/>
  <c r="R24" i="66"/>
  <c r="R43" i="66"/>
  <c r="R16" i="66"/>
  <c r="AQ16" i="66" s="1"/>
  <c r="R25" i="66"/>
  <c r="AQ25" i="66" s="1"/>
  <c r="R44" i="66"/>
  <c r="AQ44" i="66" s="1"/>
  <c r="X7" i="66"/>
  <c r="AT7" i="66" s="1"/>
  <c r="X35" i="66"/>
  <c r="AT35" i="66" s="1"/>
  <c r="X46" i="66"/>
  <c r="AT46" i="66" s="1"/>
  <c r="X19" i="66"/>
  <c r="AT19" i="66" s="1"/>
  <c r="X36" i="66"/>
  <c r="AT36" i="66" s="1"/>
  <c r="X47" i="66"/>
  <c r="AT47" i="66" s="1"/>
  <c r="X21" i="66"/>
  <c r="X37" i="66"/>
  <c r="AT37" i="66" s="1"/>
  <c r="X48" i="66"/>
  <c r="X17" i="66"/>
  <c r="X13" i="66"/>
  <c r="AT13" i="66" s="1"/>
  <c r="X38" i="66"/>
  <c r="X49" i="66"/>
  <c r="X34" i="66"/>
  <c r="AT34" i="66" s="1"/>
  <c r="X8" i="66"/>
  <c r="X22" i="66"/>
  <c r="AT22" i="66" s="1"/>
  <c r="X39" i="66"/>
  <c r="AT39" i="66" s="1"/>
  <c r="X26" i="66"/>
  <c r="AT26" i="66" s="1"/>
  <c r="X11" i="66"/>
  <c r="X12" i="66"/>
  <c r="X40" i="66"/>
  <c r="X50" i="66"/>
  <c r="AT50" i="66" s="1"/>
  <c r="X45" i="66"/>
  <c r="AT45" i="66" s="1"/>
  <c r="X10" i="66"/>
  <c r="AT10" i="66" s="1"/>
  <c r="X15" i="66"/>
  <c r="X41" i="66"/>
  <c r="AT41" i="66" s="1"/>
  <c r="X9" i="66"/>
  <c r="X20" i="66"/>
  <c r="AT20" i="66" s="1"/>
  <c r="X18" i="66"/>
  <c r="AT18" i="66" s="1"/>
  <c r="X6" i="66"/>
  <c r="AT6" i="66" s="1"/>
  <c r="X23" i="66"/>
  <c r="AT23" i="66" s="1"/>
  <c r="X42" i="66"/>
  <c r="AT42" i="66" s="1"/>
  <c r="X14" i="66"/>
  <c r="X24" i="66"/>
  <c r="AT24" i="66" s="1"/>
  <c r="X43" i="66"/>
  <c r="AT43" i="66" s="1"/>
  <c r="X16" i="66"/>
  <c r="X25" i="66"/>
  <c r="AT25" i="66" s="1"/>
  <c r="X44" i="66"/>
  <c r="AT44" i="66" s="1"/>
  <c r="AB11" i="64"/>
  <c r="AV11" i="64" s="1"/>
  <c r="AB26" i="64"/>
  <c r="AV26" i="64" s="1"/>
  <c r="AB44" i="64"/>
  <c r="AV44" i="64" s="1"/>
  <c r="AB34" i="64"/>
  <c r="AV34" i="64" s="1"/>
  <c r="AB50" i="64"/>
  <c r="AB10" i="64"/>
  <c r="AV10" i="64" s="1"/>
  <c r="AB25" i="64"/>
  <c r="AV25" i="64" s="1"/>
  <c r="AB46" i="64"/>
  <c r="AV46" i="64" s="1"/>
  <c r="AB51" i="64"/>
  <c r="AB33" i="64"/>
  <c r="AV33" i="64" s="1"/>
  <c r="AB6" i="64"/>
  <c r="AV6" i="64" s="1"/>
  <c r="AB30" i="64"/>
  <c r="AV30" i="64" s="1"/>
  <c r="AB24" i="64"/>
  <c r="AV24" i="64" s="1"/>
  <c r="AB48" i="64"/>
  <c r="AV48" i="64" s="1"/>
  <c r="AB54" i="64"/>
  <c r="AV54" i="64" s="1"/>
  <c r="AB7" i="64"/>
  <c r="AV7" i="64" s="1"/>
  <c r="AB31" i="64"/>
  <c r="AV31" i="64" s="1"/>
  <c r="AB37" i="64"/>
  <c r="AV37" i="64" s="1"/>
  <c r="AB35" i="64"/>
  <c r="AV35" i="64" s="1"/>
  <c r="AB55" i="64"/>
  <c r="AV55" i="64" s="1"/>
  <c r="AB27" i="64"/>
  <c r="AV27" i="64" s="1"/>
  <c r="AB8" i="64"/>
  <c r="AV8" i="64" s="1"/>
  <c r="AB21" i="64"/>
  <c r="AV21" i="64" s="1"/>
  <c r="AB29" i="64"/>
  <c r="AV29" i="64" s="1"/>
  <c r="AB36" i="64"/>
  <c r="AV36" i="64" s="1"/>
  <c r="AB56" i="64"/>
  <c r="AV56" i="64" s="1"/>
  <c r="AB9" i="64"/>
  <c r="AV9" i="64" s="1"/>
  <c r="AB15" i="64"/>
  <c r="AV15" i="64" s="1"/>
  <c r="AB23" i="64"/>
  <c r="AV23" i="64" s="1"/>
  <c r="AB38" i="64"/>
  <c r="AV38" i="64" s="1"/>
  <c r="AB57" i="64"/>
  <c r="AV57" i="64" s="1"/>
  <c r="AB14" i="64"/>
  <c r="AV14" i="64" s="1"/>
  <c r="AB22" i="64"/>
  <c r="AV22" i="64" s="1"/>
  <c r="AB39" i="64"/>
  <c r="AV39" i="64" s="1"/>
  <c r="AB52" i="64"/>
  <c r="AV52" i="64" s="1"/>
  <c r="AB58" i="64"/>
  <c r="AV58" i="64" s="1"/>
  <c r="AB43" i="64"/>
  <c r="AB13" i="64"/>
  <c r="AB16" i="64"/>
  <c r="AV16" i="64" s="1"/>
  <c r="AB40" i="64"/>
  <c r="AV40" i="64" s="1"/>
  <c r="AB45" i="64"/>
  <c r="AV45" i="64" s="1"/>
  <c r="AB59" i="64"/>
  <c r="AV59" i="64" s="1"/>
  <c r="AB12" i="64"/>
  <c r="AV12" i="64" s="1"/>
  <c r="AB28" i="64"/>
  <c r="AV28" i="64" s="1"/>
  <c r="AB19" i="64"/>
  <c r="AV19" i="64" s="1"/>
  <c r="AB47" i="64"/>
  <c r="AV47" i="64" s="1"/>
  <c r="AB60" i="64"/>
  <c r="AV60" i="64" s="1"/>
  <c r="AB18" i="64"/>
  <c r="AV18" i="64" s="1"/>
  <c r="AB17" i="64"/>
  <c r="AV17" i="64" s="1"/>
  <c r="AB41" i="64"/>
  <c r="AV41" i="64" s="1"/>
  <c r="AB49" i="64"/>
  <c r="AV49" i="64" s="1"/>
  <c r="AB20" i="64"/>
  <c r="AV20" i="64" s="1"/>
  <c r="AB32" i="64"/>
  <c r="AB42" i="64"/>
  <c r="AB53" i="64"/>
  <c r="AV53" i="64" s="1"/>
  <c r="X20" i="64"/>
  <c r="AT20" i="64" s="1"/>
  <c r="X32" i="64"/>
  <c r="AT32" i="64" s="1"/>
  <c r="X42" i="64"/>
  <c r="AT42" i="64" s="1"/>
  <c r="X53" i="64"/>
  <c r="AT53" i="64" s="1"/>
  <c r="X27" i="64"/>
  <c r="AT27" i="64" s="1"/>
  <c r="X33" i="64"/>
  <c r="AT33" i="64" s="1"/>
  <c r="X43" i="64"/>
  <c r="AT43" i="64" s="1"/>
  <c r="X50" i="64"/>
  <c r="AT50" i="64" s="1"/>
  <c r="X41" i="64"/>
  <c r="AT41" i="64" s="1"/>
  <c r="X11" i="64"/>
  <c r="AT11" i="64" s="1"/>
  <c r="X26" i="64"/>
  <c r="AT26" i="64" s="1"/>
  <c r="X44" i="64"/>
  <c r="AT44" i="64" s="1"/>
  <c r="X34" i="64"/>
  <c r="AT34" i="64" s="1"/>
  <c r="X17" i="64"/>
  <c r="X10" i="64"/>
  <c r="AT10" i="64" s="1"/>
  <c r="X25" i="64"/>
  <c r="AT25" i="64" s="1"/>
  <c r="X46" i="64"/>
  <c r="AT46" i="64" s="1"/>
  <c r="X51" i="64"/>
  <c r="AT51" i="64" s="1"/>
  <c r="X49" i="64"/>
  <c r="AT49" i="64" s="1"/>
  <c r="X6" i="64"/>
  <c r="AT6" i="64" s="1"/>
  <c r="X30" i="64"/>
  <c r="AT30" i="64" s="1"/>
  <c r="X24" i="64"/>
  <c r="AT24" i="64" s="1"/>
  <c r="X48" i="64"/>
  <c r="AT48" i="64" s="1"/>
  <c r="X54" i="64"/>
  <c r="X7" i="64"/>
  <c r="AT7" i="64" s="1"/>
  <c r="X31" i="64"/>
  <c r="AT31" i="64" s="1"/>
  <c r="X37" i="64"/>
  <c r="AT37" i="64" s="1"/>
  <c r="X35" i="64"/>
  <c r="AT35" i="64" s="1"/>
  <c r="X55" i="64"/>
  <c r="AT55" i="64" s="1"/>
  <c r="X8" i="64"/>
  <c r="X21" i="64"/>
  <c r="AT21" i="64" s="1"/>
  <c r="X29" i="64"/>
  <c r="AT29" i="64" s="1"/>
  <c r="X36" i="64"/>
  <c r="AT36" i="64" s="1"/>
  <c r="X56" i="64"/>
  <c r="AT56" i="64" s="1"/>
  <c r="X9" i="64"/>
  <c r="AT9" i="64" s="1"/>
  <c r="X15" i="64"/>
  <c r="AT15" i="64" s="1"/>
  <c r="X23" i="64"/>
  <c r="AT23" i="64" s="1"/>
  <c r="X38" i="64"/>
  <c r="AT38" i="64" s="1"/>
  <c r="X57" i="64"/>
  <c r="AT57" i="64" s="1"/>
  <c r="X18" i="64"/>
  <c r="AT18" i="64" s="1"/>
  <c r="X14" i="64"/>
  <c r="AT14" i="64" s="1"/>
  <c r="X22" i="64"/>
  <c r="AT22" i="64" s="1"/>
  <c r="X39" i="64"/>
  <c r="AT39" i="64" s="1"/>
  <c r="X52" i="64"/>
  <c r="AT52" i="64" s="1"/>
  <c r="X58" i="64"/>
  <c r="AT58" i="64" s="1"/>
  <c r="X13" i="64"/>
  <c r="X16" i="64"/>
  <c r="X40" i="64"/>
  <c r="AT40" i="64" s="1"/>
  <c r="X45" i="64"/>
  <c r="AT45" i="64" s="1"/>
  <c r="X59" i="64"/>
  <c r="AF39" i="10" s="1"/>
  <c r="X12" i="64"/>
  <c r="AT12" i="64" s="1"/>
  <c r="X28" i="64"/>
  <c r="AT28" i="64" s="1"/>
  <c r="X19" i="64"/>
  <c r="AT19" i="64" s="1"/>
  <c r="X47" i="64"/>
  <c r="AT47" i="64" s="1"/>
  <c r="X60" i="64"/>
  <c r="AT60" i="64" s="1"/>
  <c r="V7" i="64"/>
  <c r="AS7" i="64" s="1"/>
  <c r="V31" i="64"/>
  <c r="AS31" i="64" s="1"/>
  <c r="V37" i="64"/>
  <c r="V35" i="64"/>
  <c r="AS35" i="64" s="1"/>
  <c r="V55" i="64"/>
  <c r="AS55" i="64" s="1"/>
  <c r="V24" i="64"/>
  <c r="AS24" i="64" s="1"/>
  <c r="V8" i="64"/>
  <c r="AS8" i="64" s="1"/>
  <c r="V21" i="64"/>
  <c r="AS21" i="64" s="1"/>
  <c r="V29" i="64"/>
  <c r="AS29" i="64" s="1"/>
  <c r="V36" i="64"/>
  <c r="AS36" i="64" s="1"/>
  <c r="V56" i="64"/>
  <c r="AS56" i="64" s="1"/>
  <c r="V9" i="64"/>
  <c r="AS9" i="64" s="1"/>
  <c r="V15" i="64"/>
  <c r="AS15" i="64" s="1"/>
  <c r="V23" i="64"/>
  <c r="AS23" i="64" s="1"/>
  <c r="V38" i="64"/>
  <c r="V57" i="64"/>
  <c r="V14" i="64"/>
  <c r="AS14" i="64" s="1"/>
  <c r="V22" i="64"/>
  <c r="AS22" i="64" s="1"/>
  <c r="V39" i="64"/>
  <c r="AS39" i="64" s="1"/>
  <c r="V52" i="64"/>
  <c r="AS52" i="64" s="1"/>
  <c r="V58" i="64"/>
  <c r="AS58" i="64" s="1"/>
  <c r="V13" i="64"/>
  <c r="AS13" i="64" s="1"/>
  <c r="V16" i="64"/>
  <c r="AS16" i="64" s="1"/>
  <c r="V40" i="64"/>
  <c r="AS40" i="64" s="1"/>
  <c r="V45" i="64"/>
  <c r="AS45" i="64" s="1"/>
  <c r="V59" i="64"/>
  <c r="AS59" i="64" s="1"/>
  <c r="V54" i="64"/>
  <c r="V12" i="64"/>
  <c r="AS12" i="64" s="1"/>
  <c r="V28" i="64"/>
  <c r="AS28" i="64" s="1"/>
  <c r="V19" i="64"/>
  <c r="AS19" i="64" s="1"/>
  <c r="V47" i="64"/>
  <c r="AS47" i="64" s="1"/>
  <c r="V60" i="64"/>
  <c r="AS60" i="64" s="1"/>
  <c r="V18" i="64"/>
  <c r="AS18" i="64" s="1"/>
  <c r="V17" i="64"/>
  <c r="AS17" i="64" s="1"/>
  <c r="V41" i="64"/>
  <c r="AS41" i="64" s="1"/>
  <c r="V49" i="64"/>
  <c r="AS49" i="64" s="1"/>
  <c r="V6" i="64"/>
  <c r="AS6" i="64" s="1"/>
  <c r="V20" i="64"/>
  <c r="AS20" i="64" s="1"/>
  <c r="V32" i="64"/>
  <c r="V42" i="64"/>
  <c r="V53" i="64"/>
  <c r="AS53" i="64" s="1"/>
  <c r="V27" i="64"/>
  <c r="AS27" i="64" s="1"/>
  <c r="V33" i="64"/>
  <c r="AS33" i="64" s="1"/>
  <c r="V43" i="64"/>
  <c r="AS43" i="64" s="1"/>
  <c r="V50" i="64"/>
  <c r="AS50" i="64" s="1"/>
  <c r="V48" i="64"/>
  <c r="AS48" i="64" s="1"/>
  <c r="V11" i="64"/>
  <c r="AS11" i="64" s="1"/>
  <c r="V26" i="64"/>
  <c r="AS26" i="64" s="1"/>
  <c r="V44" i="64"/>
  <c r="AS44" i="64" s="1"/>
  <c r="V34" i="64"/>
  <c r="AS34" i="64" s="1"/>
  <c r="V10" i="64"/>
  <c r="V25" i="64"/>
  <c r="AS25" i="64" s="1"/>
  <c r="V46" i="64"/>
  <c r="AS46" i="64" s="1"/>
  <c r="V51" i="64"/>
  <c r="AS51" i="64" s="1"/>
  <c r="V30" i="64"/>
  <c r="R13" i="64"/>
  <c r="R16" i="64"/>
  <c r="AQ16" i="64" s="1"/>
  <c r="R40" i="64"/>
  <c r="AQ40" i="64" s="1"/>
  <c r="R45" i="64"/>
  <c r="AQ45" i="64" s="1"/>
  <c r="R59" i="64"/>
  <c r="AQ59" i="64" s="1"/>
  <c r="R12" i="64"/>
  <c r="AQ12" i="64" s="1"/>
  <c r="R28" i="64"/>
  <c r="AQ28" i="64" s="1"/>
  <c r="R19" i="64"/>
  <c r="R47" i="64"/>
  <c r="R60" i="64"/>
  <c r="AQ60" i="64" s="1"/>
  <c r="R18" i="64"/>
  <c r="AQ18" i="64" s="1"/>
  <c r="R17" i="64"/>
  <c r="AQ17" i="64" s="1"/>
  <c r="R41" i="64"/>
  <c r="AQ41" i="64" s="1"/>
  <c r="R49" i="64"/>
  <c r="AQ49" i="64" s="1"/>
  <c r="R22" i="64"/>
  <c r="AQ22" i="64" s="1"/>
  <c r="R20" i="64"/>
  <c r="AQ20" i="64" s="1"/>
  <c r="R32" i="64"/>
  <c r="AQ32" i="64" s="1"/>
  <c r="R42" i="64"/>
  <c r="AQ42" i="64" s="1"/>
  <c r="R53" i="64"/>
  <c r="AQ53" i="64" s="1"/>
  <c r="R27" i="64"/>
  <c r="AQ27" i="64" s="1"/>
  <c r="R33" i="64"/>
  <c r="AQ33" i="64" s="1"/>
  <c r="R43" i="64"/>
  <c r="AQ43" i="64" s="1"/>
  <c r="R50" i="64"/>
  <c r="AQ50" i="64" s="1"/>
  <c r="R11" i="64"/>
  <c r="AQ11" i="64" s="1"/>
  <c r="R26" i="64"/>
  <c r="AQ26" i="64" s="1"/>
  <c r="R44" i="64"/>
  <c r="AQ44" i="64" s="1"/>
  <c r="R34" i="64"/>
  <c r="AQ34" i="64" s="1"/>
  <c r="R39" i="64"/>
  <c r="AQ39" i="64" s="1"/>
  <c r="R10" i="64"/>
  <c r="AQ10" i="64" s="1"/>
  <c r="R25" i="64"/>
  <c r="AQ25" i="64" s="1"/>
  <c r="R46" i="64"/>
  <c r="AQ46" i="64" s="1"/>
  <c r="R51" i="64"/>
  <c r="AQ51" i="64" s="1"/>
  <c r="R58" i="64"/>
  <c r="R6" i="64"/>
  <c r="R30" i="64"/>
  <c r="AQ30" i="64" s="1"/>
  <c r="R24" i="64"/>
  <c r="AQ24" i="64" s="1"/>
  <c r="R48" i="64"/>
  <c r="AQ48" i="64" s="1"/>
  <c r="R54" i="64"/>
  <c r="AQ54" i="64" s="1"/>
  <c r="R7" i="64"/>
  <c r="AQ7" i="64" s="1"/>
  <c r="R31" i="64"/>
  <c r="AQ31" i="64" s="1"/>
  <c r="R37" i="64"/>
  <c r="AQ37" i="64" s="1"/>
  <c r="R35" i="64"/>
  <c r="AQ35" i="64" s="1"/>
  <c r="R55" i="64"/>
  <c r="AQ55" i="64" s="1"/>
  <c r="R52" i="64"/>
  <c r="AQ52" i="64" s="1"/>
  <c r="R8" i="64"/>
  <c r="AQ8" i="64" s="1"/>
  <c r="R21" i="64"/>
  <c r="AQ21" i="64" s="1"/>
  <c r="R29" i="64"/>
  <c r="AQ29" i="64" s="1"/>
  <c r="R36" i="64"/>
  <c r="AQ36" i="64" s="1"/>
  <c r="R56" i="64"/>
  <c r="AQ56" i="64" s="1"/>
  <c r="R9" i="64"/>
  <c r="AQ9" i="64" s="1"/>
  <c r="R15" i="64"/>
  <c r="AQ15" i="64" s="1"/>
  <c r="R23" i="64"/>
  <c r="AQ23" i="64" s="1"/>
  <c r="R38" i="64"/>
  <c r="AQ38" i="64" s="1"/>
  <c r="R57" i="64"/>
  <c r="AQ57" i="64" s="1"/>
  <c r="R14" i="64"/>
  <c r="AQ14" i="64" s="1"/>
  <c r="Z9" i="64"/>
  <c r="AU9" i="64" s="1"/>
  <c r="Z15" i="64"/>
  <c r="Z23" i="64"/>
  <c r="AU23" i="64" s="1"/>
  <c r="Z38" i="64"/>
  <c r="AU38" i="64" s="1"/>
  <c r="Z57" i="64"/>
  <c r="Z14" i="64"/>
  <c r="AU14" i="64" s="1"/>
  <c r="Z22" i="64"/>
  <c r="AU22" i="64" s="1"/>
  <c r="Z39" i="64"/>
  <c r="Z52" i="64"/>
  <c r="Z58" i="64"/>
  <c r="Z13" i="64"/>
  <c r="AU13" i="64" s="1"/>
  <c r="Z16" i="64"/>
  <c r="AU16" i="64" s="1"/>
  <c r="Z40" i="64"/>
  <c r="AU40" i="64" s="1"/>
  <c r="Z45" i="64"/>
  <c r="AU45" i="64" s="1"/>
  <c r="Z59" i="64"/>
  <c r="Z12" i="64"/>
  <c r="AU12" i="64" s="1"/>
  <c r="Z28" i="64"/>
  <c r="AU28" i="64" s="1"/>
  <c r="Z19" i="64"/>
  <c r="Z47" i="64"/>
  <c r="AU47" i="64" s="1"/>
  <c r="Z60" i="64"/>
  <c r="AU60" i="64" s="1"/>
  <c r="Z18" i="64"/>
  <c r="AU18" i="64" s="1"/>
  <c r="Z17" i="64"/>
  <c r="AU17" i="64" s="1"/>
  <c r="Z41" i="64"/>
  <c r="AU41" i="64" s="1"/>
  <c r="Z49" i="64"/>
  <c r="AU49" i="64" s="1"/>
  <c r="Z21" i="64"/>
  <c r="AU21" i="64" s="1"/>
  <c r="Z20" i="64"/>
  <c r="Z32" i="64"/>
  <c r="AU32" i="64" s="1"/>
  <c r="Z42" i="64"/>
  <c r="AU42" i="64" s="1"/>
  <c r="Z53" i="64"/>
  <c r="AU53" i="64" s="1"/>
  <c r="Z56" i="64"/>
  <c r="AU56" i="64" s="1"/>
  <c r="Z27" i="64"/>
  <c r="AU27" i="64" s="1"/>
  <c r="Z33" i="64"/>
  <c r="AU33" i="64" s="1"/>
  <c r="Z43" i="64"/>
  <c r="AU43" i="64" s="1"/>
  <c r="Z50" i="64"/>
  <c r="AU50" i="64" s="1"/>
  <c r="Z11" i="64"/>
  <c r="AU11" i="64" s="1"/>
  <c r="Z26" i="64"/>
  <c r="AU26" i="64" s="1"/>
  <c r="Z44" i="64"/>
  <c r="Z34" i="64"/>
  <c r="AU34" i="64" s="1"/>
  <c r="Z10" i="64"/>
  <c r="AU10" i="64" s="1"/>
  <c r="Z25" i="64"/>
  <c r="AU25" i="64" s="1"/>
  <c r="Z46" i="64"/>
  <c r="AU46" i="64" s="1"/>
  <c r="Z51" i="64"/>
  <c r="AU51" i="64" s="1"/>
  <c r="Z36" i="64"/>
  <c r="AU36" i="64" s="1"/>
  <c r="Z6" i="64"/>
  <c r="AU6" i="64" s="1"/>
  <c r="Z30" i="64"/>
  <c r="AU30" i="64" s="1"/>
  <c r="Z24" i="64"/>
  <c r="AU24" i="64" s="1"/>
  <c r="Z48" i="64"/>
  <c r="AU48" i="64" s="1"/>
  <c r="Z54" i="64"/>
  <c r="AU54" i="64" s="1"/>
  <c r="Z29" i="64"/>
  <c r="AU29" i="64" s="1"/>
  <c r="Z7" i="64"/>
  <c r="Z31" i="64"/>
  <c r="Z37" i="64"/>
  <c r="AU37" i="64" s="1"/>
  <c r="Z35" i="64"/>
  <c r="AU35" i="64" s="1"/>
  <c r="Z55" i="64"/>
  <c r="AU55" i="64" s="1"/>
  <c r="Z8" i="64"/>
  <c r="AU8" i="64" s="1"/>
  <c r="AF6" i="64"/>
  <c r="AF30" i="64"/>
  <c r="AX30" i="64" s="1"/>
  <c r="AF24" i="64"/>
  <c r="AX24" i="64" s="1"/>
  <c r="AF48" i="64"/>
  <c r="AX48" i="64" s="1"/>
  <c r="AF54" i="64"/>
  <c r="AX54" i="64" s="1"/>
  <c r="AF7" i="64"/>
  <c r="AF31" i="64"/>
  <c r="AX31" i="64" s="1"/>
  <c r="AF37" i="64"/>
  <c r="AX37" i="64" s="1"/>
  <c r="AF35" i="64"/>
  <c r="AX35" i="64" s="1"/>
  <c r="AF55" i="64"/>
  <c r="AF10" i="64"/>
  <c r="AX10" i="64" s="1"/>
  <c r="AF8" i="64"/>
  <c r="AX8" i="64" s="1"/>
  <c r="AF21" i="64"/>
  <c r="AX21" i="64" s="1"/>
  <c r="AF29" i="64"/>
  <c r="AX29" i="64" s="1"/>
  <c r="AF36" i="64"/>
  <c r="AX36" i="64" s="1"/>
  <c r="AF56" i="64"/>
  <c r="AX56" i="64" s="1"/>
  <c r="AF9" i="64"/>
  <c r="AX9" i="64" s="1"/>
  <c r="AF15" i="64"/>
  <c r="AX15" i="64" s="1"/>
  <c r="AF23" i="64"/>
  <c r="AF38" i="64"/>
  <c r="AX38" i="64" s="1"/>
  <c r="AF57" i="64"/>
  <c r="AX57" i="64" s="1"/>
  <c r="AF14" i="64"/>
  <c r="AF22" i="64"/>
  <c r="AX22" i="64" s="1"/>
  <c r="AF39" i="64"/>
  <c r="AX39" i="64" s="1"/>
  <c r="AF52" i="64"/>
  <c r="AX52" i="64" s="1"/>
  <c r="AF58" i="64"/>
  <c r="AX58" i="64" s="1"/>
  <c r="AF13" i="64"/>
  <c r="AX13" i="64" s="1"/>
  <c r="AF16" i="64"/>
  <c r="AX16" i="64" s="1"/>
  <c r="AF40" i="64"/>
  <c r="AX40" i="64" s="1"/>
  <c r="AF45" i="64"/>
  <c r="AF59" i="64"/>
  <c r="AX59" i="64" s="1"/>
  <c r="AF46" i="64"/>
  <c r="AX46" i="64" s="1"/>
  <c r="AF12" i="64"/>
  <c r="AX12" i="64" s="1"/>
  <c r="AF28" i="64"/>
  <c r="AX28" i="64" s="1"/>
  <c r="AF19" i="64"/>
  <c r="AX19" i="64" s="1"/>
  <c r="AF47" i="64"/>
  <c r="AX47" i="64" s="1"/>
  <c r="AF60" i="64"/>
  <c r="AX60" i="64" s="1"/>
  <c r="AF18" i="64"/>
  <c r="AX18" i="64" s="1"/>
  <c r="AF17" i="64"/>
  <c r="AX17" i="64" s="1"/>
  <c r="AF41" i="64"/>
  <c r="AX41" i="64" s="1"/>
  <c r="AF49" i="64"/>
  <c r="AX49" i="64" s="1"/>
  <c r="AF25" i="64"/>
  <c r="AF20" i="64"/>
  <c r="AF32" i="64"/>
  <c r="AF42" i="64"/>
  <c r="AX42" i="64" s="1"/>
  <c r="AF53" i="64"/>
  <c r="AX53" i="64" s="1"/>
  <c r="AF27" i="64"/>
  <c r="AX27" i="64" s="1"/>
  <c r="AF33" i="64"/>
  <c r="AX33" i="64" s="1"/>
  <c r="AF43" i="64"/>
  <c r="AF50" i="64"/>
  <c r="AX50" i="64" s="1"/>
  <c r="AF51" i="64"/>
  <c r="AX51" i="64" s="1"/>
  <c r="AF11" i="64"/>
  <c r="AX11" i="64" s="1"/>
  <c r="AF26" i="64"/>
  <c r="AX26" i="64" s="1"/>
  <c r="AF44" i="64"/>
  <c r="AF34" i="64"/>
  <c r="AX34" i="64" s="1"/>
  <c r="AH18" i="64"/>
  <c r="AY18" i="64" s="1"/>
  <c r="AH17" i="64"/>
  <c r="AY17" i="64" s="1"/>
  <c r="AH41" i="64"/>
  <c r="AY41" i="64" s="1"/>
  <c r="AH49" i="64"/>
  <c r="AY49" i="64" s="1"/>
  <c r="AH19" i="64"/>
  <c r="AY19" i="64" s="1"/>
  <c r="AH20" i="64"/>
  <c r="AY20" i="64" s="1"/>
  <c r="AH32" i="64"/>
  <c r="AY32" i="64" s="1"/>
  <c r="AH42" i="64"/>
  <c r="AY42" i="64" s="1"/>
  <c r="AH53" i="64"/>
  <c r="AY53" i="64" s="1"/>
  <c r="AH27" i="64"/>
  <c r="AY27" i="64" s="1"/>
  <c r="AH33" i="64"/>
  <c r="AH43" i="64"/>
  <c r="AH50" i="64"/>
  <c r="AY50" i="64" s="1"/>
  <c r="AH60" i="64"/>
  <c r="AY60" i="64" s="1"/>
  <c r="AH11" i="64"/>
  <c r="AH26" i="64"/>
  <c r="AY26" i="64" s="1"/>
  <c r="AH44" i="64"/>
  <c r="AY44" i="64" s="1"/>
  <c r="AH34" i="64"/>
  <c r="AY34" i="64" s="1"/>
  <c r="AH28" i="64"/>
  <c r="AY28" i="64" s="1"/>
  <c r="AH10" i="64"/>
  <c r="AH25" i="64"/>
  <c r="AY25" i="64" s="1"/>
  <c r="AH46" i="64"/>
  <c r="AY46" i="64" s="1"/>
  <c r="AH51" i="64"/>
  <c r="AY51" i="64" s="1"/>
  <c r="AH12" i="64"/>
  <c r="AY12" i="64" s="1"/>
  <c r="AH6" i="64"/>
  <c r="AY6" i="64" s="1"/>
  <c r="AH30" i="64"/>
  <c r="AY30" i="64" s="1"/>
  <c r="AH24" i="64"/>
  <c r="AY24" i="64" s="1"/>
  <c r="AH48" i="64"/>
  <c r="AH54" i="64"/>
  <c r="AY54" i="64" s="1"/>
  <c r="AH7" i="64"/>
  <c r="AY7" i="64" s="1"/>
  <c r="AH31" i="64"/>
  <c r="AY31" i="64" s="1"/>
  <c r="AH37" i="64"/>
  <c r="AY37" i="64" s="1"/>
  <c r="AH35" i="64"/>
  <c r="AY35" i="64" s="1"/>
  <c r="AH55" i="64"/>
  <c r="AY55" i="64" s="1"/>
  <c r="AH47" i="64"/>
  <c r="AY47" i="64" s="1"/>
  <c r="AH8" i="64"/>
  <c r="AH21" i="64"/>
  <c r="AH29" i="64"/>
  <c r="AY29" i="64" s="1"/>
  <c r="AH36" i="64"/>
  <c r="AH56" i="64"/>
  <c r="AY56" i="64" s="1"/>
  <c r="AH9" i="64"/>
  <c r="AY9" i="64" s="1"/>
  <c r="AH15" i="64"/>
  <c r="AY15" i="64" s="1"/>
  <c r="AH23" i="64"/>
  <c r="AY23" i="64" s="1"/>
  <c r="AH38" i="64"/>
  <c r="AY38" i="64" s="1"/>
  <c r="AH57" i="64"/>
  <c r="AY57" i="64" s="1"/>
  <c r="AH14" i="64"/>
  <c r="AY14" i="64" s="1"/>
  <c r="AH22" i="64"/>
  <c r="AY22" i="64" s="1"/>
  <c r="AH39" i="64"/>
  <c r="AY39" i="64" s="1"/>
  <c r="AH52" i="64"/>
  <c r="AY52" i="64" s="1"/>
  <c r="AH58" i="64"/>
  <c r="AY58" i="64" s="1"/>
  <c r="AH13" i="64"/>
  <c r="AY13" i="64" s="1"/>
  <c r="AH16" i="64"/>
  <c r="AH40" i="64"/>
  <c r="AY40" i="64" s="1"/>
  <c r="AH45" i="64"/>
  <c r="AH59" i="64"/>
  <c r="AU39" i="10" s="1"/>
  <c r="L7" i="64"/>
  <c r="AN7" i="64" s="1"/>
  <c r="L31" i="64"/>
  <c r="AN31" i="64" s="1"/>
  <c r="L37" i="64"/>
  <c r="AN37" i="64" s="1"/>
  <c r="L35" i="64"/>
  <c r="L55" i="64"/>
  <c r="AN55" i="64" s="1"/>
  <c r="L8" i="64"/>
  <c r="AN8" i="64" s="1"/>
  <c r="L21" i="64"/>
  <c r="AN21" i="64" s="1"/>
  <c r="L29" i="64"/>
  <c r="AN29" i="64" s="1"/>
  <c r="L36" i="64"/>
  <c r="AN36" i="64" s="1"/>
  <c r="L56" i="64"/>
  <c r="AN56" i="64" s="1"/>
  <c r="L48" i="64"/>
  <c r="AN48" i="64" s="1"/>
  <c r="L9" i="64"/>
  <c r="AN9" i="64" s="1"/>
  <c r="L15" i="64"/>
  <c r="L23" i="64"/>
  <c r="AN23" i="64" s="1"/>
  <c r="L38" i="64"/>
  <c r="AN38" i="64" s="1"/>
  <c r="L57" i="64"/>
  <c r="AN57" i="64" s="1"/>
  <c r="L14" i="64"/>
  <c r="AN14" i="64" s="1"/>
  <c r="L22" i="64"/>
  <c r="AN22" i="64" s="1"/>
  <c r="L39" i="64"/>
  <c r="AN39" i="64" s="1"/>
  <c r="L52" i="64"/>
  <c r="AN52" i="64" s="1"/>
  <c r="L58" i="64"/>
  <c r="AN58" i="64" s="1"/>
  <c r="L13" i="64"/>
  <c r="AN13" i="64" s="1"/>
  <c r="L16" i="64"/>
  <c r="AN16" i="64" s="1"/>
  <c r="L40" i="64"/>
  <c r="L45" i="64"/>
  <c r="AN45" i="64" s="1"/>
  <c r="L59" i="64"/>
  <c r="L24" i="64"/>
  <c r="L12" i="64"/>
  <c r="AN12" i="64" s="1"/>
  <c r="L28" i="64"/>
  <c r="AN28" i="64" s="1"/>
  <c r="L19" i="64"/>
  <c r="AN19" i="64" s="1"/>
  <c r="L47" i="64"/>
  <c r="AN47" i="64" s="1"/>
  <c r="L60" i="64"/>
  <c r="AN60" i="64" s="1"/>
  <c r="L18" i="64"/>
  <c r="AN18" i="64" s="1"/>
  <c r="L17" i="64"/>
  <c r="AN17" i="64" s="1"/>
  <c r="L41" i="64"/>
  <c r="AN41" i="64" s="1"/>
  <c r="L49" i="64"/>
  <c r="AN49" i="64" s="1"/>
  <c r="L20" i="64"/>
  <c r="AN20" i="64" s="1"/>
  <c r="L32" i="64"/>
  <c r="AN32" i="64" s="1"/>
  <c r="L42" i="64"/>
  <c r="AN42" i="64" s="1"/>
  <c r="L53" i="64"/>
  <c r="L27" i="64"/>
  <c r="AN27" i="64" s="1"/>
  <c r="L33" i="64"/>
  <c r="AN33" i="64" s="1"/>
  <c r="L43" i="64"/>
  <c r="AN43" i="64" s="1"/>
  <c r="L50" i="64"/>
  <c r="AN50" i="64" s="1"/>
  <c r="L54" i="64"/>
  <c r="AN54" i="64" s="1"/>
  <c r="L11" i="64"/>
  <c r="AN11" i="64" s="1"/>
  <c r="L26" i="64"/>
  <c r="AN26" i="64" s="1"/>
  <c r="L44" i="64"/>
  <c r="AN44" i="64" s="1"/>
  <c r="L34" i="64"/>
  <c r="AN34" i="64" s="1"/>
  <c r="L6" i="64"/>
  <c r="AN6" i="64" s="1"/>
  <c r="L10" i="64"/>
  <c r="AN10" i="64" s="1"/>
  <c r="L25" i="64"/>
  <c r="L46" i="64"/>
  <c r="L51" i="64"/>
  <c r="AN51" i="64" s="1"/>
  <c r="L30" i="64"/>
  <c r="AN30" i="64" s="1"/>
  <c r="N11" i="64"/>
  <c r="AO11" i="64" s="1"/>
  <c r="N26" i="64"/>
  <c r="AO26" i="64" s="1"/>
  <c r="N44" i="64"/>
  <c r="AO44" i="64" s="1"/>
  <c r="N34" i="64"/>
  <c r="AO34" i="64" s="1"/>
  <c r="N33" i="64"/>
  <c r="N10" i="64"/>
  <c r="AO10" i="64" s="1"/>
  <c r="N25" i="64"/>
  <c r="AO25" i="64" s="1"/>
  <c r="N46" i="64"/>
  <c r="AO46" i="64" s="1"/>
  <c r="N51" i="64"/>
  <c r="AO51" i="64" s="1"/>
  <c r="N6" i="64"/>
  <c r="AO6" i="64" s="1"/>
  <c r="N30" i="64"/>
  <c r="AO30" i="64" s="1"/>
  <c r="N24" i="64"/>
  <c r="AO24" i="64" s="1"/>
  <c r="N48" i="64"/>
  <c r="AO48" i="64" s="1"/>
  <c r="N54" i="64"/>
  <c r="AO54" i="64" s="1"/>
  <c r="N43" i="64"/>
  <c r="AO43" i="64" s="1"/>
  <c r="N7" i="64"/>
  <c r="AO7" i="64" s="1"/>
  <c r="N31" i="64"/>
  <c r="AO31" i="64" s="1"/>
  <c r="N37" i="64"/>
  <c r="AO37" i="64" s="1"/>
  <c r="N35" i="64"/>
  <c r="AO35" i="64" s="1"/>
  <c r="N55" i="64"/>
  <c r="AO55" i="64" s="1"/>
  <c r="N8" i="64"/>
  <c r="AO8" i="64" s="1"/>
  <c r="N21" i="64"/>
  <c r="AO21" i="64" s="1"/>
  <c r="N29" i="64"/>
  <c r="AO29" i="64" s="1"/>
  <c r="N36" i="64"/>
  <c r="AO36" i="64" s="1"/>
  <c r="N56" i="64"/>
  <c r="AO56" i="64" s="1"/>
  <c r="N27" i="64"/>
  <c r="AO27" i="64" s="1"/>
  <c r="N9" i="64"/>
  <c r="AO9" i="64" s="1"/>
  <c r="N15" i="64"/>
  <c r="AO15" i="64" s="1"/>
  <c r="N23" i="64"/>
  <c r="AO23" i="64" s="1"/>
  <c r="N38" i="64"/>
  <c r="AO38" i="64" s="1"/>
  <c r="N57" i="64"/>
  <c r="AO57" i="64" s="1"/>
  <c r="N14" i="64"/>
  <c r="AO14" i="64" s="1"/>
  <c r="N22" i="64"/>
  <c r="AO22" i="64" s="1"/>
  <c r="N39" i="64"/>
  <c r="AO39" i="64" s="1"/>
  <c r="N52" i="64"/>
  <c r="AO52" i="64" s="1"/>
  <c r="N58" i="64"/>
  <c r="AO58" i="64" s="1"/>
  <c r="N13" i="64"/>
  <c r="AO13" i="64" s="1"/>
  <c r="N16" i="64"/>
  <c r="AO16" i="64" s="1"/>
  <c r="N40" i="64"/>
  <c r="AO40" i="64" s="1"/>
  <c r="N45" i="64"/>
  <c r="AO45" i="64" s="1"/>
  <c r="N59" i="64"/>
  <c r="AO59" i="64" s="1"/>
  <c r="N50" i="64"/>
  <c r="AO50" i="64" s="1"/>
  <c r="N12" i="64"/>
  <c r="AO12" i="64" s="1"/>
  <c r="N28" i="64"/>
  <c r="AO28" i="64" s="1"/>
  <c r="N19" i="64"/>
  <c r="AO19" i="64" s="1"/>
  <c r="N47" i="64"/>
  <c r="AO47" i="64" s="1"/>
  <c r="N60" i="64"/>
  <c r="AO60" i="64" s="1"/>
  <c r="N18" i="64"/>
  <c r="AO18" i="64" s="1"/>
  <c r="N17" i="64"/>
  <c r="AO17" i="64" s="1"/>
  <c r="N41" i="64"/>
  <c r="AO41" i="64" s="1"/>
  <c r="N49" i="64"/>
  <c r="AO49" i="64" s="1"/>
  <c r="N20" i="64"/>
  <c r="AO20" i="64" s="1"/>
  <c r="N32" i="64"/>
  <c r="AO32" i="64" s="1"/>
  <c r="N42" i="64"/>
  <c r="AO42" i="64" s="1"/>
  <c r="N53" i="64"/>
  <c r="AO53" i="64" s="1"/>
  <c r="AD13" i="64"/>
  <c r="AW13" i="64" s="1"/>
  <c r="AD16" i="64"/>
  <c r="AW16" i="64" s="1"/>
  <c r="AD40" i="64"/>
  <c r="AW40" i="64" s="1"/>
  <c r="AD45" i="64"/>
  <c r="AW45" i="64" s="1"/>
  <c r="AD59" i="64"/>
  <c r="AW59" i="64" s="1"/>
  <c r="AD12" i="64"/>
  <c r="AW12" i="64" s="1"/>
  <c r="AD28" i="64"/>
  <c r="AW28" i="64" s="1"/>
  <c r="AD19" i="64"/>
  <c r="AW19" i="64" s="1"/>
  <c r="AD47" i="64"/>
  <c r="AW47" i="64" s="1"/>
  <c r="AD60" i="64"/>
  <c r="AW60" i="64" s="1"/>
  <c r="AD18" i="64"/>
  <c r="AW18" i="64" s="1"/>
  <c r="AD17" i="64"/>
  <c r="AW17" i="64" s="1"/>
  <c r="AD41" i="64"/>
  <c r="AW41" i="64" s="1"/>
  <c r="AD49" i="64"/>
  <c r="AW49" i="64" s="1"/>
  <c r="AD52" i="64"/>
  <c r="AW52" i="64" s="1"/>
  <c r="AD20" i="64"/>
  <c r="AW20" i="64" s="1"/>
  <c r="AD32" i="64"/>
  <c r="AW32" i="64" s="1"/>
  <c r="AD42" i="64"/>
  <c r="AW42" i="64" s="1"/>
  <c r="AD53" i="64"/>
  <c r="AW53" i="64" s="1"/>
  <c r="AD27" i="64"/>
  <c r="AW27" i="64" s="1"/>
  <c r="AD33" i="64"/>
  <c r="AW33" i="64" s="1"/>
  <c r="AD43" i="64"/>
  <c r="AW43" i="64" s="1"/>
  <c r="AD50" i="64"/>
  <c r="AW50" i="64" s="1"/>
  <c r="AD39" i="64"/>
  <c r="AW39" i="64" s="1"/>
  <c r="AD11" i="64"/>
  <c r="AW11" i="64" s="1"/>
  <c r="AD26" i="64"/>
  <c r="AW26" i="64" s="1"/>
  <c r="AD44" i="64"/>
  <c r="AW44" i="64" s="1"/>
  <c r="AD34" i="64"/>
  <c r="AW34" i="64" s="1"/>
  <c r="AD10" i="64"/>
  <c r="AW10" i="64" s="1"/>
  <c r="AD25" i="64"/>
  <c r="AW25" i="64" s="1"/>
  <c r="AD46" i="64"/>
  <c r="AW46" i="64" s="1"/>
  <c r="AD51" i="64"/>
  <c r="AW51" i="64" s="1"/>
  <c r="AD6" i="64"/>
  <c r="AW6" i="64" s="1"/>
  <c r="AD30" i="64"/>
  <c r="AW30" i="64" s="1"/>
  <c r="AD24" i="64"/>
  <c r="AW24" i="64" s="1"/>
  <c r="AD48" i="64"/>
  <c r="AW48" i="64" s="1"/>
  <c r="AD54" i="64"/>
  <c r="AW54" i="64" s="1"/>
  <c r="AD58" i="64"/>
  <c r="AW58" i="64" s="1"/>
  <c r="AD7" i="64"/>
  <c r="AW7" i="64" s="1"/>
  <c r="AD31" i="64"/>
  <c r="AW31" i="64" s="1"/>
  <c r="AD37" i="64"/>
  <c r="AW37" i="64" s="1"/>
  <c r="AD35" i="64"/>
  <c r="AW35" i="64" s="1"/>
  <c r="AD55" i="64"/>
  <c r="AW55" i="64" s="1"/>
  <c r="AD22" i="64"/>
  <c r="AW22" i="64" s="1"/>
  <c r="AD8" i="64"/>
  <c r="AW8" i="64" s="1"/>
  <c r="AD21" i="64"/>
  <c r="AW21" i="64" s="1"/>
  <c r="AD29" i="64"/>
  <c r="AD36" i="64"/>
  <c r="AW36" i="64" s="1"/>
  <c r="AD56" i="64"/>
  <c r="AW56" i="64" s="1"/>
  <c r="AD9" i="64"/>
  <c r="AW9" i="64" s="1"/>
  <c r="AD15" i="64"/>
  <c r="AW15" i="64" s="1"/>
  <c r="AD23" i="64"/>
  <c r="AW23" i="64" s="1"/>
  <c r="AD38" i="64"/>
  <c r="AW38" i="64" s="1"/>
  <c r="AD57" i="64"/>
  <c r="AW57" i="64" s="1"/>
  <c r="AD14" i="64"/>
  <c r="AW14" i="64" s="1"/>
  <c r="T20" i="64"/>
  <c r="AR20" i="64" s="1"/>
  <c r="T32" i="64"/>
  <c r="AR32" i="64" s="1"/>
  <c r="T42" i="64"/>
  <c r="AR42" i="64" s="1"/>
  <c r="T53" i="64"/>
  <c r="AR53" i="64" s="1"/>
  <c r="T27" i="64"/>
  <c r="AR27" i="64" s="1"/>
  <c r="T33" i="64"/>
  <c r="AR33" i="64" s="1"/>
  <c r="T43" i="64"/>
  <c r="AR43" i="64" s="1"/>
  <c r="T50" i="64"/>
  <c r="AR50" i="64" s="1"/>
  <c r="T17" i="64"/>
  <c r="AR17" i="64" s="1"/>
  <c r="T11" i="64"/>
  <c r="AR11" i="64" s="1"/>
  <c r="T26" i="64"/>
  <c r="AR26" i="64" s="1"/>
  <c r="T44" i="64"/>
  <c r="AR44" i="64" s="1"/>
  <c r="T34" i="64"/>
  <c r="AR34" i="64" s="1"/>
  <c r="T10" i="64"/>
  <c r="AR10" i="64" s="1"/>
  <c r="T25" i="64"/>
  <c r="AR25" i="64" s="1"/>
  <c r="T46" i="64"/>
  <c r="AR46" i="64" s="1"/>
  <c r="T51" i="64"/>
  <c r="T41" i="64"/>
  <c r="AR41" i="64" s="1"/>
  <c r="T6" i="64"/>
  <c r="AR6" i="64" s="1"/>
  <c r="T30" i="64"/>
  <c r="AR30" i="64" s="1"/>
  <c r="T24" i="64"/>
  <c r="AR24" i="64" s="1"/>
  <c r="T48" i="64"/>
  <c r="AR48" i="64" s="1"/>
  <c r="T54" i="64"/>
  <c r="AR54" i="64" s="1"/>
  <c r="T7" i="64"/>
  <c r="AR7" i="64" s="1"/>
  <c r="T31" i="64"/>
  <c r="AR31" i="64" s="1"/>
  <c r="T37" i="64"/>
  <c r="AR37" i="64" s="1"/>
  <c r="T35" i="64"/>
  <c r="T55" i="64"/>
  <c r="AR55" i="64" s="1"/>
  <c r="T8" i="64"/>
  <c r="AR8" i="64" s="1"/>
  <c r="T21" i="64"/>
  <c r="AR21" i="64" s="1"/>
  <c r="T29" i="64"/>
  <c r="AR29" i="64" s="1"/>
  <c r="T36" i="64"/>
  <c r="AR36" i="64" s="1"/>
  <c r="T56" i="64"/>
  <c r="AR56" i="64" s="1"/>
  <c r="T9" i="64"/>
  <c r="AR9" i="64" s="1"/>
  <c r="T15" i="64"/>
  <c r="AR15" i="64" s="1"/>
  <c r="T23" i="64"/>
  <c r="AR23" i="64" s="1"/>
  <c r="T38" i="64"/>
  <c r="AR38" i="64" s="1"/>
  <c r="T57" i="64"/>
  <c r="AR57" i="64" s="1"/>
  <c r="T18" i="64"/>
  <c r="AR18" i="64" s="1"/>
  <c r="T14" i="64"/>
  <c r="AR14" i="64" s="1"/>
  <c r="T22" i="64"/>
  <c r="AR22" i="64" s="1"/>
  <c r="T39" i="64"/>
  <c r="AR39" i="64" s="1"/>
  <c r="T52" i="64"/>
  <c r="AR52" i="64" s="1"/>
  <c r="T58" i="64"/>
  <c r="AR58" i="64" s="1"/>
  <c r="T13" i="64"/>
  <c r="AR13" i="64" s="1"/>
  <c r="T16" i="64"/>
  <c r="AR16" i="64" s="1"/>
  <c r="T40" i="64"/>
  <c r="AR40" i="64" s="1"/>
  <c r="T45" i="64"/>
  <c r="AR45" i="64" s="1"/>
  <c r="T59" i="64"/>
  <c r="AR59" i="64" s="1"/>
  <c r="T49" i="64"/>
  <c r="AR49" i="64" s="1"/>
  <c r="T12" i="64"/>
  <c r="AR12" i="64" s="1"/>
  <c r="T28" i="64"/>
  <c r="AR28" i="64" s="1"/>
  <c r="T19" i="64"/>
  <c r="AR19" i="64" s="1"/>
  <c r="T47" i="64"/>
  <c r="AR47" i="64" s="1"/>
  <c r="T60" i="64"/>
  <c r="AR60" i="64" s="1"/>
  <c r="P20" i="64"/>
  <c r="AP20" i="64" s="1"/>
  <c r="P32" i="64"/>
  <c r="AP32" i="64" s="1"/>
  <c r="P42" i="64"/>
  <c r="AP42" i="64" s="1"/>
  <c r="P53" i="64"/>
  <c r="AP53" i="64" s="1"/>
  <c r="P17" i="64"/>
  <c r="AP17" i="64" s="1"/>
  <c r="P27" i="64"/>
  <c r="AP27" i="64" s="1"/>
  <c r="P33" i="64"/>
  <c r="AP33" i="64" s="1"/>
  <c r="P43" i="64"/>
  <c r="AP43" i="64" s="1"/>
  <c r="P50" i="64"/>
  <c r="AP50" i="64" s="1"/>
  <c r="P11" i="64"/>
  <c r="AP11" i="64" s="1"/>
  <c r="P26" i="64"/>
  <c r="AP26" i="64" s="1"/>
  <c r="P44" i="64"/>
  <c r="AP44" i="64" s="1"/>
  <c r="P34" i="64"/>
  <c r="AP34" i="64" s="1"/>
  <c r="P41" i="64"/>
  <c r="AP41" i="64" s="1"/>
  <c r="P10" i="64"/>
  <c r="AP10" i="64" s="1"/>
  <c r="P25" i="64"/>
  <c r="AP25" i="64" s="1"/>
  <c r="P46" i="64"/>
  <c r="AP46" i="64" s="1"/>
  <c r="P51" i="64"/>
  <c r="P49" i="64"/>
  <c r="AP49" i="64" s="1"/>
  <c r="P6" i="64"/>
  <c r="AP6" i="64" s="1"/>
  <c r="P30" i="64"/>
  <c r="AP30" i="64" s="1"/>
  <c r="P24" i="64"/>
  <c r="AP24" i="64" s="1"/>
  <c r="P48" i="64"/>
  <c r="AP48" i="64" s="1"/>
  <c r="P54" i="64"/>
  <c r="AP54" i="64" s="1"/>
  <c r="P59" i="64"/>
  <c r="P7" i="64"/>
  <c r="AP7" i="64" s="1"/>
  <c r="P31" i="64"/>
  <c r="AP31" i="64" s="1"/>
  <c r="P37" i="64"/>
  <c r="AP37" i="64" s="1"/>
  <c r="P35" i="64"/>
  <c r="AP35" i="64" s="1"/>
  <c r="P55" i="64"/>
  <c r="AP55" i="64" s="1"/>
  <c r="P8" i="64"/>
  <c r="AP8" i="64" s="1"/>
  <c r="P21" i="64"/>
  <c r="AP21" i="64" s="1"/>
  <c r="P29" i="64"/>
  <c r="AP29" i="64" s="1"/>
  <c r="P36" i="64"/>
  <c r="AP36" i="64" s="1"/>
  <c r="P56" i="64"/>
  <c r="AP56" i="64" s="1"/>
  <c r="P45" i="64"/>
  <c r="AP45" i="64" s="1"/>
  <c r="P9" i="64"/>
  <c r="AP9" i="64" s="1"/>
  <c r="P15" i="64"/>
  <c r="AP15" i="64" s="1"/>
  <c r="P23" i="64"/>
  <c r="AP23" i="64" s="1"/>
  <c r="P38" i="64"/>
  <c r="AP38" i="64" s="1"/>
  <c r="P57" i="64"/>
  <c r="AP57" i="64" s="1"/>
  <c r="P16" i="64"/>
  <c r="AP16" i="64" s="1"/>
  <c r="P14" i="64"/>
  <c r="AP14" i="64" s="1"/>
  <c r="P22" i="64"/>
  <c r="AP22" i="64" s="1"/>
  <c r="P39" i="64"/>
  <c r="AP39" i="64" s="1"/>
  <c r="P52" i="64"/>
  <c r="AP52" i="64" s="1"/>
  <c r="P58" i="64"/>
  <c r="AP58" i="64" s="1"/>
  <c r="P40" i="64"/>
  <c r="AP40" i="64" s="1"/>
  <c r="P13" i="64"/>
  <c r="AP13" i="64" s="1"/>
  <c r="P12" i="64"/>
  <c r="AP12" i="64" s="1"/>
  <c r="P28" i="64"/>
  <c r="AP28" i="64" s="1"/>
  <c r="P19" i="64"/>
  <c r="AP19" i="64" s="1"/>
  <c r="P47" i="64"/>
  <c r="AP47" i="64" s="1"/>
  <c r="P60" i="64"/>
  <c r="AP60" i="64" s="1"/>
  <c r="P18" i="64"/>
  <c r="AP18" i="64" s="1"/>
  <c r="J8" i="64"/>
  <c r="AM8" i="64" s="1"/>
  <c r="J21" i="64"/>
  <c r="AM21" i="64" s="1"/>
  <c r="J29" i="64"/>
  <c r="AM29" i="64" s="1"/>
  <c r="J36" i="64"/>
  <c r="AM36" i="64" s="1"/>
  <c r="J56" i="64"/>
  <c r="AM56" i="64" s="1"/>
  <c r="J32" i="64"/>
  <c r="AM32" i="64" s="1"/>
  <c r="J9" i="64"/>
  <c r="AM9" i="64" s="1"/>
  <c r="J15" i="64"/>
  <c r="AM15" i="64" s="1"/>
  <c r="J23" i="64"/>
  <c r="AM23" i="64" s="1"/>
  <c r="J38" i="64"/>
  <c r="AM38" i="64" s="1"/>
  <c r="J57" i="64"/>
  <c r="AM57" i="64" s="1"/>
  <c r="J27" i="64"/>
  <c r="AM27" i="64" s="1"/>
  <c r="J51" i="64"/>
  <c r="AM51" i="64" s="1"/>
  <c r="J14" i="64"/>
  <c r="AM14" i="64" s="1"/>
  <c r="J22" i="64"/>
  <c r="J39" i="64"/>
  <c r="AM39" i="64" s="1"/>
  <c r="J52" i="64"/>
  <c r="AM52" i="64" s="1"/>
  <c r="J58" i="64"/>
  <c r="AM58" i="64" s="1"/>
  <c r="J20" i="64"/>
  <c r="AM20" i="64" s="1"/>
  <c r="J25" i="64"/>
  <c r="AM25" i="64" s="1"/>
  <c r="J13" i="64"/>
  <c r="AM13" i="64" s="1"/>
  <c r="J16" i="64"/>
  <c r="AM16" i="64" s="1"/>
  <c r="J40" i="64"/>
  <c r="AM40" i="64" s="1"/>
  <c r="J45" i="64"/>
  <c r="AM45" i="64" s="1"/>
  <c r="J59" i="64"/>
  <c r="AM59" i="64" s="1"/>
  <c r="J42" i="64"/>
  <c r="AM42" i="64" s="1"/>
  <c r="J12" i="64"/>
  <c r="AM12" i="64" s="1"/>
  <c r="J28" i="64"/>
  <c r="AM28" i="64" s="1"/>
  <c r="J19" i="64"/>
  <c r="AM19" i="64" s="1"/>
  <c r="J47" i="64"/>
  <c r="AM47" i="64" s="1"/>
  <c r="J60" i="64"/>
  <c r="AM60" i="64" s="1"/>
  <c r="J46" i="64"/>
  <c r="AM46" i="64" s="1"/>
  <c r="J18" i="64"/>
  <c r="J17" i="64"/>
  <c r="AM17" i="64" s="1"/>
  <c r="J41" i="64"/>
  <c r="J49" i="64"/>
  <c r="AM49" i="64" s="1"/>
  <c r="J53" i="64"/>
  <c r="AM53" i="64" s="1"/>
  <c r="J33" i="64"/>
  <c r="AM33" i="64" s="1"/>
  <c r="J10" i="64"/>
  <c r="AM10" i="64" s="1"/>
  <c r="J11" i="64"/>
  <c r="AM11" i="64" s="1"/>
  <c r="J26" i="64"/>
  <c r="AM26" i="64" s="1"/>
  <c r="J44" i="64"/>
  <c r="AM44" i="64" s="1"/>
  <c r="J34" i="64"/>
  <c r="AM34" i="64" s="1"/>
  <c r="J6" i="64"/>
  <c r="AM6" i="64" s="1"/>
  <c r="J30" i="64"/>
  <c r="AM30" i="64" s="1"/>
  <c r="J24" i="64"/>
  <c r="AM24" i="64" s="1"/>
  <c r="J48" i="64"/>
  <c r="AM48" i="64" s="1"/>
  <c r="J54" i="64"/>
  <c r="J50" i="64"/>
  <c r="AM50" i="64" s="1"/>
  <c r="J7" i="64"/>
  <c r="AM7" i="64" s="1"/>
  <c r="J31" i="64"/>
  <c r="AM31" i="64" s="1"/>
  <c r="J37" i="64"/>
  <c r="AM37" i="64" s="1"/>
  <c r="J35" i="64"/>
  <c r="AM35" i="64" s="1"/>
  <c r="J55" i="64"/>
  <c r="AM55" i="64" s="1"/>
  <c r="J43" i="64"/>
  <c r="AM43" i="64" s="1"/>
  <c r="AJ6" i="64"/>
  <c r="AZ6" i="64" s="1"/>
  <c r="AJ30" i="64"/>
  <c r="AZ30" i="64" s="1"/>
  <c r="AJ24" i="64"/>
  <c r="AZ24" i="64" s="1"/>
  <c r="AJ48" i="64"/>
  <c r="AZ48" i="64" s="1"/>
  <c r="AJ54" i="64"/>
  <c r="AZ54" i="64" s="1"/>
  <c r="AJ50" i="64"/>
  <c r="AZ50" i="64" s="1"/>
  <c r="AJ7" i="64"/>
  <c r="AZ7" i="64" s="1"/>
  <c r="AJ31" i="64"/>
  <c r="AZ31" i="64" s="1"/>
  <c r="AJ37" i="64"/>
  <c r="AZ37" i="64" s="1"/>
  <c r="AJ35" i="64"/>
  <c r="AZ35" i="64" s="1"/>
  <c r="AJ55" i="64"/>
  <c r="AZ55" i="64" s="1"/>
  <c r="AJ8" i="64"/>
  <c r="AZ8" i="64" s="1"/>
  <c r="AJ21" i="64"/>
  <c r="AZ21" i="64" s="1"/>
  <c r="AJ29" i="64"/>
  <c r="AZ29" i="64" s="1"/>
  <c r="AJ36" i="64"/>
  <c r="AZ36" i="64" s="1"/>
  <c r="AJ56" i="64"/>
  <c r="AZ56" i="64" s="1"/>
  <c r="AJ43" i="64"/>
  <c r="AZ43" i="64" s="1"/>
  <c r="AJ9" i="64"/>
  <c r="AZ9" i="64" s="1"/>
  <c r="AJ15" i="64"/>
  <c r="AZ15" i="64" s="1"/>
  <c r="AJ23" i="64"/>
  <c r="AZ23" i="64" s="1"/>
  <c r="AJ38" i="64"/>
  <c r="AZ38" i="64" s="1"/>
  <c r="AJ57" i="64"/>
  <c r="AZ57" i="64" s="1"/>
  <c r="AJ14" i="64"/>
  <c r="AZ14" i="64" s="1"/>
  <c r="AJ22" i="64"/>
  <c r="AZ22" i="64" s="1"/>
  <c r="AJ39" i="64"/>
  <c r="AZ39" i="64" s="1"/>
  <c r="AJ52" i="64"/>
  <c r="AZ52" i="64" s="1"/>
  <c r="AJ58" i="64"/>
  <c r="AZ58" i="64" s="1"/>
  <c r="AJ27" i="64"/>
  <c r="AZ27" i="64" s="1"/>
  <c r="AJ13" i="64"/>
  <c r="AZ13" i="64" s="1"/>
  <c r="AJ16" i="64"/>
  <c r="AZ16" i="64" s="1"/>
  <c r="AJ40" i="64"/>
  <c r="AZ40" i="64" s="1"/>
  <c r="AJ45" i="64"/>
  <c r="AZ45" i="64" s="1"/>
  <c r="AJ59" i="64"/>
  <c r="AZ59" i="64" s="1"/>
  <c r="AJ12" i="64"/>
  <c r="AZ12" i="64" s="1"/>
  <c r="AJ28" i="64"/>
  <c r="AZ28" i="64" s="1"/>
  <c r="AJ19" i="64"/>
  <c r="AZ19" i="64" s="1"/>
  <c r="AJ47" i="64"/>
  <c r="AZ47" i="64" s="1"/>
  <c r="AJ60" i="64"/>
  <c r="AZ60" i="64" s="1"/>
  <c r="AJ18" i="64"/>
  <c r="AZ18" i="64" s="1"/>
  <c r="AJ17" i="64"/>
  <c r="AZ17" i="64" s="1"/>
  <c r="AJ41" i="64"/>
  <c r="AZ41" i="64" s="1"/>
  <c r="AJ49" i="64"/>
  <c r="AZ49" i="64" s="1"/>
  <c r="AJ33" i="64"/>
  <c r="AZ33" i="64" s="1"/>
  <c r="AJ20" i="64"/>
  <c r="AZ20" i="64" s="1"/>
  <c r="AJ32" i="64"/>
  <c r="AZ32" i="64" s="1"/>
  <c r="AJ42" i="64"/>
  <c r="AZ42" i="64" s="1"/>
  <c r="AJ53" i="64"/>
  <c r="AZ53" i="64" s="1"/>
  <c r="AJ11" i="64"/>
  <c r="AZ11" i="64" s="1"/>
  <c r="AJ26" i="64"/>
  <c r="AZ26" i="64" s="1"/>
  <c r="AJ44" i="64"/>
  <c r="AZ44" i="64" s="1"/>
  <c r="AJ34" i="64"/>
  <c r="AZ34" i="64" s="1"/>
  <c r="AJ10" i="64"/>
  <c r="AZ10" i="64" s="1"/>
  <c r="AJ25" i="64"/>
  <c r="AZ25" i="64" s="1"/>
  <c r="AJ46" i="64"/>
  <c r="AZ46" i="64" s="1"/>
  <c r="AJ51" i="64"/>
  <c r="AZ51" i="64" s="1"/>
  <c r="AL18" i="64"/>
  <c r="BA18" i="64" s="1"/>
  <c r="AL17" i="64"/>
  <c r="BA17" i="64" s="1"/>
  <c r="AL41" i="64"/>
  <c r="BA41" i="64" s="1"/>
  <c r="AL49" i="64"/>
  <c r="BA49" i="64" s="1"/>
  <c r="AL20" i="64"/>
  <c r="BA20" i="64" s="1"/>
  <c r="AL32" i="64"/>
  <c r="BA32" i="64" s="1"/>
  <c r="AL42" i="64"/>
  <c r="BA42" i="64" s="1"/>
  <c r="AL53" i="64"/>
  <c r="BA53" i="64" s="1"/>
  <c r="AL27" i="64"/>
  <c r="BA27" i="64" s="1"/>
  <c r="AL33" i="64"/>
  <c r="BA33" i="64" s="1"/>
  <c r="AL43" i="64"/>
  <c r="BA43" i="64" s="1"/>
  <c r="AL50" i="64"/>
  <c r="BA50" i="64" s="1"/>
  <c r="AL11" i="64"/>
  <c r="BA11" i="64" s="1"/>
  <c r="AL26" i="64"/>
  <c r="BA26" i="64" s="1"/>
  <c r="AL44" i="64"/>
  <c r="BA44" i="64" s="1"/>
  <c r="AL34" i="64"/>
  <c r="BA34" i="64" s="1"/>
  <c r="AL10" i="64"/>
  <c r="BA10" i="64" s="1"/>
  <c r="AL25" i="64"/>
  <c r="BA25" i="64" s="1"/>
  <c r="AL46" i="64"/>
  <c r="BA46" i="64" s="1"/>
  <c r="AL51" i="64"/>
  <c r="BA51" i="64" s="1"/>
  <c r="AL6" i="64"/>
  <c r="BA6" i="64" s="1"/>
  <c r="AL30" i="64"/>
  <c r="BA30" i="64" s="1"/>
  <c r="AL24" i="64"/>
  <c r="BA24" i="64" s="1"/>
  <c r="AL48" i="64"/>
  <c r="BA48" i="64" s="1"/>
  <c r="AL54" i="64"/>
  <c r="BA54" i="64" s="1"/>
  <c r="AL52" i="64"/>
  <c r="BA52" i="64" s="1"/>
  <c r="AL7" i="64"/>
  <c r="BA7" i="64" s="1"/>
  <c r="AL31" i="64"/>
  <c r="BA31" i="64" s="1"/>
  <c r="AL37" i="64"/>
  <c r="BA37" i="64" s="1"/>
  <c r="AL35" i="64"/>
  <c r="BA35" i="64" s="1"/>
  <c r="AL55" i="64"/>
  <c r="BA55" i="64" s="1"/>
  <c r="AL8" i="64"/>
  <c r="BA8" i="64" s="1"/>
  <c r="AL21" i="64"/>
  <c r="BA21" i="64" s="1"/>
  <c r="AL29" i="64"/>
  <c r="BA29" i="64" s="1"/>
  <c r="AL36" i="64"/>
  <c r="BA36" i="64" s="1"/>
  <c r="AL56" i="64"/>
  <c r="BA56" i="64" s="1"/>
  <c r="AL9" i="64"/>
  <c r="BA9" i="64" s="1"/>
  <c r="AL15" i="64"/>
  <c r="BA15" i="64" s="1"/>
  <c r="AL23" i="64"/>
  <c r="BA23" i="64" s="1"/>
  <c r="AL38" i="64"/>
  <c r="BA38" i="64" s="1"/>
  <c r="AL57" i="64"/>
  <c r="BA57" i="64" s="1"/>
  <c r="AL14" i="64"/>
  <c r="BA14" i="64" s="1"/>
  <c r="AL22" i="64"/>
  <c r="BA22" i="64" s="1"/>
  <c r="AL39" i="64"/>
  <c r="BA39" i="64" s="1"/>
  <c r="AL58" i="64"/>
  <c r="BA58" i="64" s="1"/>
  <c r="AL13" i="64"/>
  <c r="BA13" i="64" s="1"/>
  <c r="AL16" i="64"/>
  <c r="BA16" i="64" s="1"/>
  <c r="AL40" i="64"/>
  <c r="BA40" i="64" s="1"/>
  <c r="AL45" i="64"/>
  <c r="BA45" i="64" s="1"/>
  <c r="AL59" i="64"/>
  <c r="BA59" i="64" s="1"/>
  <c r="AL12" i="64"/>
  <c r="BA12" i="64" s="1"/>
  <c r="AL28" i="64"/>
  <c r="BA28" i="64" s="1"/>
  <c r="AL19" i="64"/>
  <c r="BA19" i="64" s="1"/>
  <c r="AL47" i="64"/>
  <c r="BA47" i="64" s="1"/>
  <c r="AL60" i="64"/>
  <c r="BA60" i="64" s="1"/>
  <c r="X12" i="63"/>
  <c r="X29" i="63"/>
  <c r="AT29" i="63" s="1"/>
  <c r="X8" i="63"/>
  <c r="X51" i="63"/>
  <c r="X22" i="63"/>
  <c r="AT22" i="63" s="1"/>
  <c r="X25" i="63"/>
  <c r="AT25" i="63" s="1"/>
  <c r="X41" i="63"/>
  <c r="AT41" i="63" s="1"/>
  <c r="X52" i="63"/>
  <c r="X14" i="63"/>
  <c r="AT14" i="63" s="1"/>
  <c r="X30" i="63"/>
  <c r="X42" i="63"/>
  <c r="AT42" i="63" s="1"/>
  <c r="X53" i="63"/>
  <c r="AT53" i="63" s="1"/>
  <c r="X6" i="63"/>
  <c r="AT6" i="63" s="1"/>
  <c r="X21" i="63"/>
  <c r="AT21" i="63" s="1"/>
  <c r="X31" i="63"/>
  <c r="AT31" i="63" s="1"/>
  <c r="X43" i="63"/>
  <c r="AT43" i="63" s="1"/>
  <c r="X54" i="63"/>
  <c r="AT54" i="63" s="1"/>
  <c r="X7" i="63"/>
  <c r="AT7" i="63" s="1"/>
  <c r="X24" i="63"/>
  <c r="AT24" i="63" s="1"/>
  <c r="X33" i="63"/>
  <c r="AT33" i="63" s="1"/>
  <c r="X44" i="63"/>
  <c r="AT44" i="63" s="1"/>
  <c r="X17" i="63"/>
  <c r="AT17" i="63" s="1"/>
  <c r="X16" i="63"/>
  <c r="AT16" i="63" s="1"/>
  <c r="X28" i="63"/>
  <c r="AT28" i="63" s="1"/>
  <c r="X45" i="63"/>
  <c r="AT45" i="63" s="1"/>
  <c r="X9" i="63"/>
  <c r="AT9" i="63" s="1"/>
  <c r="X27" i="63"/>
  <c r="AT27" i="63" s="1"/>
  <c r="X34" i="63"/>
  <c r="AT34" i="63" s="1"/>
  <c r="X46" i="63"/>
  <c r="AT46" i="63" s="1"/>
  <c r="X11" i="63"/>
  <c r="AT11" i="63" s="1"/>
  <c r="X10" i="63"/>
  <c r="AT10" i="63" s="1"/>
  <c r="X35" i="63"/>
  <c r="AT35" i="63" s="1"/>
  <c r="X47" i="63"/>
  <c r="AT47" i="63" s="1"/>
  <c r="X19" i="63"/>
  <c r="AT19" i="63" s="1"/>
  <c r="X23" i="63"/>
  <c r="AT23" i="63" s="1"/>
  <c r="X36" i="63"/>
  <c r="AT36" i="63" s="1"/>
  <c r="X48" i="63"/>
  <c r="X15" i="63"/>
  <c r="AT15" i="63" s="1"/>
  <c r="X20" i="63"/>
  <c r="AT20" i="63" s="1"/>
  <c r="X37" i="63"/>
  <c r="AT37" i="63" s="1"/>
  <c r="X49" i="63"/>
  <c r="AT49" i="63" s="1"/>
  <c r="X13" i="63"/>
  <c r="AT13" i="63" s="1"/>
  <c r="X26" i="63"/>
  <c r="AT26" i="63" s="1"/>
  <c r="X38" i="63"/>
  <c r="AT38" i="63" s="1"/>
  <c r="X18" i="63"/>
  <c r="X32" i="63"/>
  <c r="AT32" i="63" s="1"/>
  <c r="X40" i="63"/>
  <c r="AT40" i="63" s="1"/>
  <c r="X50" i="63"/>
  <c r="AT50" i="63" s="1"/>
  <c r="Z22" i="63"/>
  <c r="AU22" i="63" s="1"/>
  <c r="Z25" i="63"/>
  <c r="AU25" i="63" s="1"/>
  <c r="Z41" i="63"/>
  <c r="AU41" i="63" s="1"/>
  <c r="Z52" i="63"/>
  <c r="AU52" i="63" s="1"/>
  <c r="Z14" i="63"/>
  <c r="AU14" i="63" s="1"/>
  <c r="Z30" i="63"/>
  <c r="AU30" i="63" s="1"/>
  <c r="Z42" i="63"/>
  <c r="AU42" i="63" s="1"/>
  <c r="Z53" i="63"/>
  <c r="AU53" i="63" s="1"/>
  <c r="Z6" i="63"/>
  <c r="AU6" i="63" s="1"/>
  <c r="Z21" i="63"/>
  <c r="AU21" i="63" s="1"/>
  <c r="Z31" i="63"/>
  <c r="AU31" i="63" s="1"/>
  <c r="Z43" i="63"/>
  <c r="AU43" i="63" s="1"/>
  <c r="Z54" i="63"/>
  <c r="AU54" i="63" s="1"/>
  <c r="Z7" i="63"/>
  <c r="AU7" i="63" s="1"/>
  <c r="Z24" i="63"/>
  <c r="AU24" i="63" s="1"/>
  <c r="Z33" i="63"/>
  <c r="Z44" i="63"/>
  <c r="AU44" i="63" s="1"/>
  <c r="Z17" i="63"/>
  <c r="AU17" i="63" s="1"/>
  <c r="Z16" i="63"/>
  <c r="AU16" i="63" s="1"/>
  <c r="Z28" i="63"/>
  <c r="AU28" i="63" s="1"/>
  <c r="Z45" i="63"/>
  <c r="Z9" i="63"/>
  <c r="AU9" i="63" s="1"/>
  <c r="Z27" i="63"/>
  <c r="AU27" i="63" s="1"/>
  <c r="Z34" i="63"/>
  <c r="AU34" i="63" s="1"/>
  <c r="Z46" i="63"/>
  <c r="AU46" i="63" s="1"/>
  <c r="Z11" i="63"/>
  <c r="AU11" i="63" s="1"/>
  <c r="Z10" i="63"/>
  <c r="AU10" i="63" s="1"/>
  <c r="Z35" i="63"/>
  <c r="AU35" i="63" s="1"/>
  <c r="Z47" i="63"/>
  <c r="AU47" i="63" s="1"/>
  <c r="Z19" i="63"/>
  <c r="AU19" i="63" s="1"/>
  <c r="Z23" i="63"/>
  <c r="AU23" i="63" s="1"/>
  <c r="Z36" i="63"/>
  <c r="AU36" i="63" s="1"/>
  <c r="Z48" i="63"/>
  <c r="AU48" i="63" s="1"/>
  <c r="Z15" i="63"/>
  <c r="AU15" i="63" s="1"/>
  <c r="Z20" i="63"/>
  <c r="AU20" i="63" s="1"/>
  <c r="Z37" i="63"/>
  <c r="AU37" i="63" s="1"/>
  <c r="Z49" i="63"/>
  <c r="Z13" i="63"/>
  <c r="AU13" i="63" s="1"/>
  <c r="Z26" i="63"/>
  <c r="AU26" i="63" s="1"/>
  <c r="Z38" i="63"/>
  <c r="AU38" i="63" s="1"/>
  <c r="Z18" i="63"/>
  <c r="AU18" i="63" s="1"/>
  <c r="Z32" i="63"/>
  <c r="AU32" i="63" s="1"/>
  <c r="Z40" i="63"/>
  <c r="AU40" i="63" s="1"/>
  <c r="Z50" i="63"/>
  <c r="Z12" i="63"/>
  <c r="AU12" i="63" s="1"/>
  <c r="Z29" i="63"/>
  <c r="AU29" i="63" s="1"/>
  <c r="Z8" i="63"/>
  <c r="AU8" i="63" s="1"/>
  <c r="Z51" i="63"/>
  <c r="AF7" i="63"/>
  <c r="AX7" i="63" s="1"/>
  <c r="AF24" i="63"/>
  <c r="AX24" i="63" s="1"/>
  <c r="AF33" i="63"/>
  <c r="AX33" i="63" s="1"/>
  <c r="AF44" i="63"/>
  <c r="AX44" i="63" s="1"/>
  <c r="AF17" i="63"/>
  <c r="AX17" i="63" s="1"/>
  <c r="AF16" i="63"/>
  <c r="AX16" i="63" s="1"/>
  <c r="AF28" i="63"/>
  <c r="AX28" i="63" s="1"/>
  <c r="AF45" i="63"/>
  <c r="AX45" i="63" s="1"/>
  <c r="AF9" i="63"/>
  <c r="AF27" i="63"/>
  <c r="AF34" i="63"/>
  <c r="AF46" i="63"/>
  <c r="AF11" i="63"/>
  <c r="AF10" i="63"/>
  <c r="AX10" i="63" s="1"/>
  <c r="AF35" i="63"/>
  <c r="AX35" i="63" s="1"/>
  <c r="AF47" i="63"/>
  <c r="AX47" i="63" s="1"/>
  <c r="AF19" i="63"/>
  <c r="AX19" i="63" s="1"/>
  <c r="AF23" i="63"/>
  <c r="AX23" i="63" s="1"/>
  <c r="AF36" i="63"/>
  <c r="AX36" i="63" s="1"/>
  <c r="AF48" i="63"/>
  <c r="AF15" i="63"/>
  <c r="AF20" i="63"/>
  <c r="AX20" i="63" s="1"/>
  <c r="AF37" i="63"/>
  <c r="AX37" i="63" s="1"/>
  <c r="AF49" i="63"/>
  <c r="AF13" i="63"/>
  <c r="AF26" i="63"/>
  <c r="AF38" i="63"/>
  <c r="AX38" i="63" s="1"/>
  <c r="AF18" i="63"/>
  <c r="AX18" i="63" s="1"/>
  <c r="AF32" i="63"/>
  <c r="AX32" i="63" s="1"/>
  <c r="AF40" i="63"/>
  <c r="AX40" i="63" s="1"/>
  <c r="AF50" i="63"/>
  <c r="AX50" i="63" s="1"/>
  <c r="AF12" i="63"/>
  <c r="AX12" i="63" s="1"/>
  <c r="AF29" i="63"/>
  <c r="AF8" i="63"/>
  <c r="AF51" i="63"/>
  <c r="AF22" i="63"/>
  <c r="AF25" i="63"/>
  <c r="AF41" i="63"/>
  <c r="AX41" i="63" s="1"/>
  <c r="AF52" i="63"/>
  <c r="AX52" i="63" s="1"/>
  <c r="AF14" i="63"/>
  <c r="AF30" i="63"/>
  <c r="AX30" i="63" s="1"/>
  <c r="AF42" i="63"/>
  <c r="AX42" i="63" s="1"/>
  <c r="AF53" i="63"/>
  <c r="AX53" i="63" s="1"/>
  <c r="AF6" i="63"/>
  <c r="AF21" i="63"/>
  <c r="AX21" i="63" s="1"/>
  <c r="AF31" i="63"/>
  <c r="AX31" i="63" s="1"/>
  <c r="AF43" i="63"/>
  <c r="AX43" i="63" s="1"/>
  <c r="AF54" i="63"/>
  <c r="AB14" i="63"/>
  <c r="AV14" i="63" s="1"/>
  <c r="AB30" i="63"/>
  <c r="AB42" i="63"/>
  <c r="AV42" i="63" s="1"/>
  <c r="AB53" i="63"/>
  <c r="AV53" i="63" s="1"/>
  <c r="AB6" i="63"/>
  <c r="AV6" i="63" s="1"/>
  <c r="AB21" i="63"/>
  <c r="AV21" i="63" s="1"/>
  <c r="AB31" i="63"/>
  <c r="AV31" i="63" s="1"/>
  <c r="AB43" i="63"/>
  <c r="AV43" i="63" s="1"/>
  <c r="AB54" i="63"/>
  <c r="AV54" i="63" s="1"/>
  <c r="AB7" i="63"/>
  <c r="AB24" i="63"/>
  <c r="AV24" i="63" s="1"/>
  <c r="AB33" i="63"/>
  <c r="AB44" i="63"/>
  <c r="AB17" i="63"/>
  <c r="AV17" i="63" s="1"/>
  <c r="AB16" i="63"/>
  <c r="AV16" i="63" s="1"/>
  <c r="AB28" i="63"/>
  <c r="AV28" i="63" s="1"/>
  <c r="AB45" i="63"/>
  <c r="AV45" i="63" s="1"/>
  <c r="AB9" i="63"/>
  <c r="AV9" i="63" s="1"/>
  <c r="AB27" i="63"/>
  <c r="AV27" i="63" s="1"/>
  <c r="AB34" i="63"/>
  <c r="AB46" i="63"/>
  <c r="AB11" i="63"/>
  <c r="AV11" i="63" s="1"/>
  <c r="AB10" i="63"/>
  <c r="AV10" i="63" s="1"/>
  <c r="AB35" i="63"/>
  <c r="AV35" i="63" s="1"/>
  <c r="AB47" i="63"/>
  <c r="AV47" i="63" s="1"/>
  <c r="AB19" i="63"/>
  <c r="AB23" i="63"/>
  <c r="AV23" i="63" s="1"/>
  <c r="AB36" i="63"/>
  <c r="AV36" i="63" s="1"/>
  <c r="AB48" i="63"/>
  <c r="AB15" i="63"/>
  <c r="AV15" i="63" s="1"/>
  <c r="AB20" i="63"/>
  <c r="AV20" i="63" s="1"/>
  <c r="AB37" i="63"/>
  <c r="AV37" i="63" s="1"/>
  <c r="AB49" i="63"/>
  <c r="AV49" i="63" s="1"/>
  <c r="AB13" i="63"/>
  <c r="AV13" i="63" s="1"/>
  <c r="AB26" i="63"/>
  <c r="AV26" i="63" s="1"/>
  <c r="AB38" i="63"/>
  <c r="AB18" i="63"/>
  <c r="AV18" i="63" s="1"/>
  <c r="AB32" i="63"/>
  <c r="AV32" i="63" s="1"/>
  <c r="AB40" i="63"/>
  <c r="AV40" i="63" s="1"/>
  <c r="AB50" i="63"/>
  <c r="AV50" i="63" s="1"/>
  <c r="AB12" i="63"/>
  <c r="AV12" i="63" s="1"/>
  <c r="AB29" i="63"/>
  <c r="AV29" i="63" s="1"/>
  <c r="AB8" i="63"/>
  <c r="AV8" i="63" s="1"/>
  <c r="AB51" i="63"/>
  <c r="AB22" i="63"/>
  <c r="AB25" i="63"/>
  <c r="AV25" i="63" s="1"/>
  <c r="AB41" i="63"/>
  <c r="AV41" i="63" s="1"/>
  <c r="AB52" i="63"/>
  <c r="AH17" i="63"/>
  <c r="AY17" i="63" s="1"/>
  <c r="AH16" i="63"/>
  <c r="AY16" i="63" s="1"/>
  <c r="AH28" i="63"/>
  <c r="AH45" i="63"/>
  <c r="AH9" i="63"/>
  <c r="AH27" i="63"/>
  <c r="AY27" i="63" s="1"/>
  <c r="AH34" i="63"/>
  <c r="AY34" i="63" s="1"/>
  <c r="AH46" i="63"/>
  <c r="AY46" i="63" s="1"/>
  <c r="AH11" i="63"/>
  <c r="AH10" i="63"/>
  <c r="AH35" i="63"/>
  <c r="AH47" i="63"/>
  <c r="AH19" i="63"/>
  <c r="AH23" i="63"/>
  <c r="AY23" i="63" s="1"/>
  <c r="AH36" i="63"/>
  <c r="AY36" i="63" s="1"/>
  <c r="AH48" i="63"/>
  <c r="AY48" i="63" s="1"/>
  <c r="AH15" i="63"/>
  <c r="AY15" i="63" s="1"/>
  <c r="AH20" i="63"/>
  <c r="AY20" i="63" s="1"/>
  <c r="AH37" i="63"/>
  <c r="AY37" i="63" s="1"/>
  <c r="AH49" i="63"/>
  <c r="AH13" i="63"/>
  <c r="AH26" i="63"/>
  <c r="AY26" i="63" s="1"/>
  <c r="AH38" i="63"/>
  <c r="AY38" i="63" s="1"/>
  <c r="AH18" i="63"/>
  <c r="AY18" i="63" s="1"/>
  <c r="AH32" i="63"/>
  <c r="AY32" i="63" s="1"/>
  <c r="AH40" i="63"/>
  <c r="AH50" i="63"/>
  <c r="AY50" i="63" s="1"/>
  <c r="AH12" i="63"/>
  <c r="AH29" i="63"/>
  <c r="AY29" i="63" s="1"/>
  <c r="AH8" i="63"/>
  <c r="AY8" i="63" s="1"/>
  <c r="AH51" i="63"/>
  <c r="AY51" i="63" s="1"/>
  <c r="AH22" i="63"/>
  <c r="AY22" i="63" s="1"/>
  <c r="AH25" i="63"/>
  <c r="AH41" i="63"/>
  <c r="AH52" i="63"/>
  <c r="AH14" i="63"/>
  <c r="AH30" i="63"/>
  <c r="AH42" i="63"/>
  <c r="AY42" i="63" s="1"/>
  <c r="AH53" i="63"/>
  <c r="AY53" i="63" s="1"/>
  <c r="AH6" i="63"/>
  <c r="AY6" i="63" s="1"/>
  <c r="AH21" i="63"/>
  <c r="AH31" i="63"/>
  <c r="AY31" i="63" s="1"/>
  <c r="AH43" i="63"/>
  <c r="AY43" i="63" s="1"/>
  <c r="AH54" i="63"/>
  <c r="AH7" i="63"/>
  <c r="AH24" i="63"/>
  <c r="AY24" i="63" s="1"/>
  <c r="AH33" i="63"/>
  <c r="AY33" i="63" s="1"/>
  <c r="AH44" i="63"/>
  <c r="AY44" i="63" s="1"/>
  <c r="L12" i="63"/>
  <c r="AN12" i="63" s="1"/>
  <c r="L29" i="63"/>
  <c r="AN29" i="63" s="1"/>
  <c r="L8" i="63"/>
  <c r="L51" i="63"/>
  <c r="L22" i="63"/>
  <c r="AN22" i="63" s="1"/>
  <c r="L25" i="63"/>
  <c r="AN25" i="63" s="1"/>
  <c r="L41" i="63"/>
  <c r="AN41" i="63" s="1"/>
  <c r="L52" i="63"/>
  <c r="L14" i="63"/>
  <c r="AN14" i="63" s="1"/>
  <c r="L30" i="63"/>
  <c r="AN30" i="63" s="1"/>
  <c r="L42" i="63"/>
  <c r="AN42" i="63" s="1"/>
  <c r="L53" i="63"/>
  <c r="L6" i="63"/>
  <c r="L21" i="63"/>
  <c r="AN21" i="63" s="1"/>
  <c r="L31" i="63"/>
  <c r="AN31" i="63" s="1"/>
  <c r="L43" i="63"/>
  <c r="AN43" i="63" s="1"/>
  <c r="L54" i="63"/>
  <c r="AN54" i="63" s="1"/>
  <c r="L7" i="63"/>
  <c r="AN7" i="63" s="1"/>
  <c r="L24" i="63"/>
  <c r="AN24" i="63" s="1"/>
  <c r="L33" i="63"/>
  <c r="AN33" i="63" s="1"/>
  <c r="L44" i="63"/>
  <c r="AN44" i="63" s="1"/>
  <c r="L17" i="63"/>
  <c r="AN17" i="63" s="1"/>
  <c r="L16" i="63"/>
  <c r="AN16" i="63" s="1"/>
  <c r="L28" i="63"/>
  <c r="AN28" i="63" s="1"/>
  <c r="L45" i="63"/>
  <c r="AN45" i="63" s="1"/>
  <c r="L9" i="63"/>
  <c r="AN9" i="63" s="1"/>
  <c r="L27" i="63"/>
  <c r="AN27" i="63" s="1"/>
  <c r="L34" i="63"/>
  <c r="AN34" i="63" s="1"/>
  <c r="L46" i="63"/>
  <c r="AN46" i="63" s="1"/>
  <c r="L11" i="63"/>
  <c r="AN11" i="63" s="1"/>
  <c r="L10" i="63"/>
  <c r="AN10" i="63" s="1"/>
  <c r="L35" i="63"/>
  <c r="AN35" i="63" s="1"/>
  <c r="L47" i="63"/>
  <c r="AN47" i="63" s="1"/>
  <c r="L19" i="63"/>
  <c r="L23" i="63"/>
  <c r="AN23" i="63" s="1"/>
  <c r="L36" i="63"/>
  <c r="AN36" i="63" s="1"/>
  <c r="L48" i="63"/>
  <c r="AN48" i="63" s="1"/>
  <c r="L15" i="63"/>
  <c r="AN15" i="63" s="1"/>
  <c r="L20" i="63"/>
  <c r="AN20" i="63" s="1"/>
  <c r="L37" i="63"/>
  <c r="AN37" i="63" s="1"/>
  <c r="L49" i="63"/>
  <c r="AN49" i="63" s="1"/>
  <c r="L13" i="63"/>
  <c r="AN13" i="63" s="1"/>
  <c r="L26" i="63"/>
  <c r="AN26" i="63" s="1"/>
  <c r="L38" i="63"/>
  <c r="L18" i="63"/>
  <c r="AN18" i="63" s="1"/>
  <c r="L32" i="63"/>
  <c r="AN32" i="63" s="1"/>
  <c r="L40" i="63"/>
  <c r="AN40" i="63" s="1"/>
  <c r="L50" i="63"/>
  <c r="AN50" i="63" s="1"/>
  <c r="AJ9" i="63"/>
  <c r="AZ9" i="63" s="1"/>
  <c r="AJ27" i="63"/>
  <c r="AZ27" i="63" s="1"/>
  <c r="AJ34" i="63"/>
  <c r="AZ34" i="63" s="1"/>
  <c r="AJ46" i="63"/>
  <c r="AZ46" i="63" s="1"/>
  <c r="AJ11" i="63"/>
  <c r="AZ11" i="63" s="1"/>
  <c r="AJ10" i="63"/>
  <c r="AZ10" i="63" s="1"/>
  <c r="AJ35" i="63"/>
  <c r="AZ35" i="63" s="1"/>
  <c r="AJ47" i="63"/>
  <c r="AZ47" i="63" s="1"/>
  <c r="AJ19" i="63"/>
  <c r="AZ19" i="63" s="1"/>
  <c r="AJ23" i="63"/>
  <c r="AJ36" i="63"/>
  <c r="AZ36" i="63" s="1"/>
  <c r="AJ48" i="63"/>
  <c r="AZ48" i="63" s="1"/>
  <c r="AJ15" i="63"/>
  <c r="AJ20" i="63"/>
  <c r="AZ20" i="63" s="1"/>
  <c r="AJ37" i="63"/>
  <c r="AZ37" i="63" s="1"/>
  <c r="AJ49" i="63"/>
  <c r="AZ49" i="63" s="1"/>
  <c r="AJ13" i="63"/>
  <c r="AZ13" i="63" s="1"/>
  <c r="AJ26" i="63"/>
  <c r="AZ26" i="63" s="1"/>
  <c r="AJ38" i="63"/>
  <c r="AZ38" i="63" s="1"/>
  <c r="AJ18" i="63"/>
  <c r="AJ32" i="63"/>
  <c r="AJ40" i="63"/>
  <c r="AZ40" i="63" s="1"/>
  <c r="AJ50" i="63"/>
  <c r="AZ50" i="63" s="1"/>
  <c r="AJ12" i="63"/>
  <c r="AZ12" i="63" s="1"/>
  <c r="AJ29" i="63"/>
  <c r="AZ29" i="63" s="1"/>
  <c r="AJ8" i="63"/>
  <c r="AJ51" i="63"/>
  <c r="AZ51" i="63" s="1"/>
  <c r="AJ22" i="63"/>
  <c r="AZ22" i="63" s="1"/>
  <c r="AJ25" i="63"/>
  <c r="AJ41" i="63"/>
  <c r="AZ41" i="63" s="1"/>
  <c r="AJ52" i="63"/>
  <c r="AZ52" i="63" s="1"/>
  <c r="AJ14" i="63"/>
  <c r="AZ14" i="63" s="1"/>
  <c r="AJ30" i="63"/>
  <c r="AZ30" i="63" s="1"/>
  <c r="AJ42" i="63"/>
  <c r="AJ53" i="63"/>
  <c r="AZ53" i="63" s="1"/>
  <c r="AJ6" i="63"/>
  <c r="AZ6" i="63" s="1"/>
  <c r="AJ21" i="63"/>
  <c r="AZ21" i="63" s="1"/>
  <c r="AJ31" i="63"/>
  <c r="AZ31" i="63" s="1"/>
  <c r="AJ43" i="63"/>
  <c r="AZ43" i="63" s="1"/>
  <c r="AJ54" i="63"/>
  <c r="AZ54" i="63" s="1"/>
  <c r="AJ7" i="63"/>
  <c r="AZ7" i="63" s="1"/>
  <c r="AJ24" i="63"/>
  <c r="AZ24" i="63" s="1"/>
  <c r="AJ33" i="63"/>
  <c r="AZ33" i="63" s="1"/>
  <c r="AJ44" i="63"/>
  <c r="AZ44" i="63" s="1"/>
  <c r="AJ17" i="63"/>
  <c r="AJ16" i="63"/>
  <c r="AZ16" i="63" s="1"/>
  <c r="AJ28" i="63"/>
  <c r="AZ28" i="63" s="1"/>
  <c r="AJ45" i="63"/>
  <c r="AZ45" i="63" s="1"/>
  <c r="N17" i="63"/>
  <c r="AO17" i="63" s="1"/>
  <c r="N16" i="63"/>
  <c r="N28" i="63"/>
  <c r="AO28" i="63" s="1"/>
  <c r="N45" i="63"/>
  <c r="AO45" i="63" s="1"/>
  <c r="N9" i="63"/>
  <c r="N27" i="63"/>
  <c r="AO27" i="63" s="1"/>
  <c r="N34" i="63"/>
  <c r="AO34" i="63" s="1"/>
  <c r="N46" i="63"/>
  <c r="AO46" i="63" s="1"/>
  <c r="N11" i="63"/>
  <c r="AO11" i="63" s="1"/>
  <c r="N10" i="63"/>
  <c r="N35" i="63"/>
  <c r="N47" i="63"/>
  <c r="N19" i="63"/>
  <c r="N23" i="63"/>
  <c r="AO23" i="63" s="1"/>
  <c r="N36" i="63"/>
  <c r="AO36" i="63" s="1"/>
  <c r="N48" i="63"/>
  <c r="AO48" i="63" s="1"/>
  <c r="N15" i="63"/>
  <c r="AO15" i="63" s="1"/>
  <c r="N20" i="63"/>
  <c r="N37" i="63"/>
  <c r="AO37" i="63" s="1"/>
  <c r="N49" i="63"/>
  <c r="N13" i="63"/>
  <c r="N26" i="63"/>
  <c r="AO26" i="63" s="1"/>
  <c r="N38" i="63"/>
  <c r="AO38" i="63" s="1"/>
  <c r="N18" i="63"/>
  <c r="AO18" i="63" s="1"/>
  <c r="N32" i="63"/>
  <c r="AO32" i="63" s="1"/>
  <c r="N40" i="63"/>
  <c r="AO40" i="63" s="1"/>
  <c r="N50" i="63"/>
  <c r="N12" i="63"/>
  <c r="AO12" i="63" s="1"/>
  <c r="N29" i="63"/>
  <c r="AO29" i="63" s="1"/>
  <c r="N8" i="63"/>
  <c r="AO8" i="63" s="1"/>
  <c r="N51" i="63"/>
  <c r="AO51" i="63" s="1"/>
  <c r="N22" i="63"/>
  <c r="AO22" i="63" s="1"/>
  <c r="N25" i="63"/>
  <c r="AO25" i="63" s="1"/>
  <c r="N41" i="63"/>
  <c r="N52" i="63"/>
  <c r="AO52" i="63" s="1"/>
  <c r="N14" i="63"/>
  <c r="N30" i="63"/>
  <c r="N42" i="63"/>
  <c r="AO42" i="63" s="1"/>
  <c r="N53" i="63"/>
  <c r="AO53" i="63" s="1"/>
  <c r="N6" i="63"/>
  <c r="AO6" i="63" s="1"/>
  <c r="N21" i="63"/>
  <c r="AO21" i="63" s="1"/>
  <c r="N31" i="63"/>
  <c r="N43" i="63"/>
  <c r="AO43" i="63" s="1"/>
  <c r="N54" i="63"/>
  <c r="N7" i="63"/>
  <c r="N24" i="63"/>
  <c r="AO24" i="63" s="1"/>
  <c r="N33" i="63"/>
  <c r="AO33" i="63" s="1"/>
  <c r="N44" i="63"/>
  <c r="AO44" i="63" s="1"/>
  <c r="AL11" i="63"/>
  <c r="BA11" i="63" s="1"/>
  <c r="AL10" i="63"/>
  <c r="AL35" i="63"/>
  <c r="BA35" i="63" s="1"/>
  <c r="AL47" i="63"/>
  <c r="BA47" i="63" s="1"/>
  <c r="AL19" i="63"/>
  <c r="BA19" i="63" s="1"/>
  <c r="AL23" i="63"/>
  <c r="BA23" i="63" s="1"/>
  <c r="AL36" i="63"/>
  <c r="BA36" i="63" s="1"/>
  <c r="AL48" i="63"/>
  <c r="AL15" i="63"/>
  <c r="BA15" i="63" s="1"/>
  <c r="AL20" i="63"/>
  <c r="AL37" i="63"/>
  <c r="BA37" i="63" s="1"/>
  <c r="AL49" i="63"/>
  <c r="AL13" i="63"/>
  <c r="AL26" i="63"/>
  <c r="BA26" i="63" s="1"/>
  <c r="AL38" i="63"/>
  <c r="BA38" i="63" s="1"/>
  <c r="AL18" i="63"/>
  <c r="BA18" i="63" s="1"/>
  <c r="AL32" i="63"/>
  <c r="BA32" i="63" s="1"/>
  <c r="AL40" i="63"/>
  <c r="BA40" i="63" s="1"/>
  <c r="AL50" i="63"/>
  <c r="AL12" i="63"/>
  <c r="AL29" i="63"/>
  <c r="AL8" i="63"/>
  <c r="BA8" i="63" s="1"/>
  <c r="AL51" i="63"/>
  <c r="BA51" i="63" s="1"/>
  <c r="AL22" i="63"/>
  <c r="AL25" i="63"/>
  <c r="BA25" i="63" s="1"/>
  <c r="AL41" i="63"/>
  <c r="AL52" i="63"/>
  <c r="BA52" i="63" s="1"/>
  <c r="AL14" i="63"/>
  <c r="AL30" i="63"/>
  <c r="BA30" i="63" s="1"/>
  <c r="AL42" i="63"/>
  <c r="BA42" i="63" s="1"/>
  <c r="AL53" i="63"/>
  <c r="BA53" i="63" s="1"/>
  <c r="AL6" i="63"/>
  <c r="BA6" i="63" s="1"/>
  <c r="AL21" i="63"/>
  <c r="BA21" i="63" s="1"/>
  <c r="AL31" i="63"/>
  <c r="AL43" i="63"/>
  <c r="AL54" i="63"/>
  <c r="AL7" i="63"/>
  <c r="AL24" i="63"/>
  <c r="BA24" i="63" s="1"/>
  <c r="AL33" i="63"/>
  <c r="BA33" i="63" s="1"/>
  <c r="AL44" i="63"/>
  <c r="BA44" i="63" s="1"/>
  <c r="AL17" i="63"/>
  <c r="BA17" i="63" s="1"/>
  <c r="AL16" i="63"/>
  <c r="AL28" i="63"/>
  <c r="BA28" i="63" s="1"/>
  <c r="AL45" i="63"/>
  <c r="AL9" i="63"/>
  <c r="BA9" i="63" s="1"/>
  <c r="AL27" i="63"/>
  <c r="BA27" i="63" s="1"/>
  <c r="AL34" i="63"/>
  <c r="BA34" i="63" s="1"/>
  <c r="AL46" i="63"/>
  <c r="BA46" i="63" s="1"/>
  <c r="R11" i="63"/>
  <c r="AQ11" i="63" s="1"/>
  <c r="R10" i="63"/>
  <c r="R35" i="63"/>
  <c r="AQ35" i="63" s="1"/>
  <c r="R47" i="63"/>
  <c r="AQ47" i="63" s="1"/>
  <c r="R19" i="63"/>
  <c r="AQ19" i="63" s="1"/>
  <c r="R23" i="63"/>
  <c r="AQ23" i="63" s="1"/>
  <c r="R36" i="63"/>
  <c r="AQ36" i="63" s="1"/>
  <c r="R48" i="63"/>
  <c r="R15" i="63"/>
  <c r="AQ15" i="63" s="1"/>
  <c r="R20" i="63"/>
  <c r="AQ20" i="63" s="1"/>
  <c r="R37" i="63"/>
  <c r="AQ37" i="63" s="1"/>
  <c r="R49" i="63"/>
  <c r="R13" i="63"/>
  <c r="AQ13" i="63" s="1"/>
  <c r="R26" i="63"/>
  <c r="AQ26" i="63" s="1"/>
  <c r="R38" i="63"/>
  <c r="AQ38" i="63" s="1"/>
  <c r="R18" i="63"/>
  <c r="AQ18" i="63" s="1"/>
  <c r="R32" i="63"/>
  <c r="AQ32" i="63" s="1"/>
  <c r="R40" i="63"/>
  <c r="AQ40" i="63" s="1"/>
  <c r="R50" i="63"/>
  <c r="AQ50" i="63" s="1"/>
  <c r="R12" i="63"/>
  <c r="R29" i="63"/>
  <c r="R8" i="63"/>
  <c r="AQ8" i="63" s="1"/>
  <c r="R51" i="63"/>
  <c r="AQ51" i="63" s="1"/>
  <c r="R22" i="63"/>
  <c r="AQ22" i="63" s="1"/>
  <c r="R25" i="63"/>
  <c r="AQ25" i="63" s="1"/>
  <c r="R41" i="63"/>
  <c r="R52" i="63"/>
  <c r="AQ52" i="63" s="1"/>
  <c r="R14" i="63"/>
  <c r="AQ14" i="63" s="1"/>
  <c r="R30" i="63"/>
  <c r="AQ30" i="63" s="1"/>
  <c r="R42" i="63"/>
  <c r="AQ42" i="63" s="1"/>
  <c r="R53" i="63"/>
  <c r="AQ53" i="63" s="1"/>
  <c r="R6" i="63"/>
  <c r="R21" i="63"/>
  <c r="AQ21" i="63" s="1"/>
  <c r="R31" i="63"/>
  <c r="R43" i="63"/>
  <c r="AQ43" i="63" s="1"/>
  <c r="R54" i="63"/>
  <c r="R7" i="63"/>
  <c r="R24" i="63"/>
  <c r="AQ24" i="63" s="1"/>
  <c r="R33" i="63"/>
  <c r="R44" i="63"/>
  <c r="AQ44" i="63" s="1"/>
  <c r="R17" i="63"/>
  <c r="AQ17" i="63" s="1"/>
  <c r="R16" i="63"/>
  <c r="AQ16" i="63" s="1"/>
  <c r="R28" i="63"/>
  <c r="AQ28" i="63" s="1"/>
  <c r="R45" i="63"/>
  <c r="R9" i="63"/>
  <c r="AQ9" i="63" s="1"/>
  <c r="R27" i="63"/>
  <c r="AQ27" i="63" s="1"/>
  <c r="R34" i="63"/>
  <c r="R46" i="63"/>
  <c r="AQ46" i="63" s="1"/>
  <c r="V18" i="63"/>
  <c r="AS18" i="63" s="1"/>
  <c r="V32" i="63"/>
  <c r="AS32" i="63" s="1"/>
  <c r="V40" i="63"/>
  <c r="AS40" i="63" s="1"/>
  <c r="V50" i="63"/>
  <c r="AS50" i="63" s="1"/>
  <c r="V12" i="63"/>
  <c r="AS12" i="63" s="1"/>
  <c r="V29" i="63"/>
  <c r="AS29" i="63" s="1"/>
  <c r="V8" i="63"/>
  <c r="AS8" i="63" s="1"/>
  <c r="V51" i="63"/>
  <c r="AS51" i="63" s="1"/>
  <c r="V22" i="63"/>
  <c r="AS22" i="63" s="1"/>
  <c r="V25" i="63"/>
  <c r="AS25" i="63" s="1"/>
  <c r="V41" i="63"/>
  <c r="AS41" i="63" s="1"/>
  <c r="V52" i="63"/>
  <c r="AS52" i="63" s="1"/>
  <c r="V14" i="63"/>
  <c r="AS14" i="63" s="1"/>
  <c r="V30" i="63"/>
  <c r="AS30" i="63" s="1"/>
  <c r="V42" i="63"/>
  <c r="AS42" i="63" s="1"/>
  <c r="V53" i="63"/>
  <c r="AS53" i="63" s="1"/>
  <c r="V6" i="63"/>
  <c r="AS6" i="63" s="1"/>
  <c r="V21" i="63"/>
  <c r="AS21" i="63" s="1"/>
  <c r="V31" i="63"/>
  <c r="AS31" i="63" s="1"/>
  <c r="V43" i="63"/>
  <c r="V54" i="63"/>
  <c r="AS54" i="63" s="1"/>
  <c r="V7" i="63"/>
  <c r="AS7" i="63" s="1"/>
  <c r="V24" i="63"/>
  <c r="AS24" i="63" s="1"/>
  <c r="V33" i="63"/>
  <c r="AS33" i="63" s="1"/>
  <c r="V44" i="63"/>
  <c r="AS44" i="63" s="1"/>
  <c r="V17" i="63"/>
  <c r="AS17" i="63" s="1"/>
  <c r="V16" i="63"/>
  <c r="AS16" i="63" s="1"/>
  <c r="V28" i="63"/>
  <c r="AS28" i="63" s="1"/>
  <c r="V45" i="63"/>
  <c r="AS45" i="63" s="1"/>
  <c r="V9" i="63"/>
  <c r="AS9" i="63" s="1"/>
  <c r="V27" i="63"/>
  <c r="AS27" i="63" s="1"/>
  <c r="V34" i="63"/>
  <c r="AS34" i="63" s="1"/>
  <c r="V46" i="63"/>
  <c r="AS46" i="63" s="1"/>
  <c r="V11" i="63"/>
  <c r="AS11" i="63" s="1"/>
  <c r="V10" i="63"/>
  <c r="AS10" i="63" s="1"/>
  <c r="V35" i="63"/>
  <c r="AS35" i="63" s="1"/>
  <c r="V47" i="63"/>
  <c r="AS47" i="63" s="1"/>
  <c r="V19" i="63"/>
  <c r="AS19" i="63" s="1"/>
  <c r="V23" i="63"/>
  <c r="AS23" i="63" s="1"/>
  <c r="V36" i="63"/>
  <c r="AS36" i="63" s="1"/>
  <c r="V48" i="63"/>
  <c r="AS48" i="63" s="1"/>
  <c r="V15" i="63"/>
  <c r="AS15" i="63" s="1"/>
  <c r="V20" i="63"/>
  <c r="AS20" i="63" s="1"/>
  <c r="V37" i="63"/>
  <c r="V49" i="63"/>
  <c r="V13" i="63"/>
  <c r="AS13" i="63" s="1"/>
  <c r="V26" i="63"/>
  <c r="AS26" i="63" s="1"/>
  <c r="V38" i="63"/>
  <c r="AS38" i="63" s="1"/>
  <c r="AD6" i="63"/>
  <c r="AW6" i="63" s="1"/>
  <c r="AD21" i="63"/>
  <c r="AW21" i="63" s="1"/>
  <c r="AD31" i="63"/>
  <c r="AW31" i="63" s="1"/>
  <c r="AD43" i="63"/>
  <c r="AD54" i="63"/>
  <c r="AW54" i="63" s="1"/>
  <c r="AD7" i="63"/>
  <c r="AW7" i="63" s="1"/>
  <c r="AD24" i="63"/>
  <c r="AW24" i="63" s="1"/>
  <c r="AD33" i="63"/>
  <c r="AW33" i="63" s="1"/>
  <c r="AD44" i="63"/>
  <c r="AW44" i="63" s="1"/>
  <c r="AD17" i="63"/>
  <c r="AW17" i="63" s="1"/>
  <c r="AD16" i="63"/>
  <c r="AW16" i="63" s="1"/>
  <c r="AD28" i="63"/>
  <c r="AD45" i="63"/>
  <c r="AD9" i="63"/>
  <c r="AW9" i="63" s="1"/>
  <c r="AD27" i="63"/>
  <c r="AW27" i="63" s="1"/>
  <c r="AD34" i="63"/>
  <c r="AW34" i="63" s="1"/>
  <c r="AD46" i="63"/>
  <c r="AW46" i="63" s="1"/>
  <c r="AD11" i="63"/>
  <c r="AW11" i="63" s="1"/>
  <c r="AD10" i="63"/>
  <c r="AW10" i="63" s="1"/>
  <c r="AD35" i="63"/>
  <c r="AW35" i="63" s="1"/>
  <c r="AD47" i="63"/>
  <c r="AW47" i="63" s="1"/>
  <c r="AD19" i="63"/>
  <c r="AW19" i="63" s="1"/>
  <c r="AD23" i="63"/>
  <c r="AW23" i="63" s="1"/>
  <c r="AD36" i="63"/>
  <c r="AW36" i="63" s="1"/>
  <c r="AD48" i="63"/>
  <c r="AW48" i="63" s="1"/>
  <c r="AD15" i="63"/>
  <c r="AW15" i="63" s="1"/>
  <c r="AD20" i="63"/>
  <c r="AD37" i="63"/>
  <c r="AW37" i="63" s="1"/>
  <c r="AD49" i="63"/>
  <c r="AW49" i="63" s="1"/>
  <c r="AD13" i="63"/>
  <c r="AW13" i="63" s="1"/>
  <c r="AD26" i="63"/>
  <c r="AW26" i="63" s="1"/>
  <c r="AD38" i="63"/>
  <c r="AW38" i="63" s="1"/>
  <c r="AD18" i="63"/>
  <c r="AW18" i="63" s="1"/>
  <c r="AD32" i="63"/>
  <c r="AW32" i="63" s="1"/>
  <c r="AD40" i="63"/>
  <c r="AW40" i="63" s="1"/>
  <c r="AD50" i="63"/>
  <c r="AD12" i="63"/>
  <c r="AD29" i="63"/>
  <c r="AW29" i="63" s="1"/>
  <c r="AD8" i="63"/>
  <c r="AW8" i="63" s="1"/>
  <c r="AD51" i="63"/>
  <c r="AW51" i="63" s="1"/>
  <c r="AD22" i="63"/>
  <c r="AW22" i="63" s="1"/>
  <c r="AD25" i="63"/>
  <c r="AW25" i="63" s="1"/>
  <c r="AD41" i="63"/>
  <c r="AW41" i="63" s="1"/>
  <c r="AD52" i="63"/>
  <c r="AW52" i="63" s="1"/>
  <c r="AD14" i="63"/>
  <c r="AD30" i="63"/>
  <c r="AW30" i="63" s="1"/>
  <c r="AD42" i="63"/>
  <c r="AW42" i="63" s="1"/>
  <c r="AD53" i="63"/>
  <c r="AW53" i="63" s="1"/>
  <c r="T14" i="63"/>
  <c r="AR14" i="63" s="1"/>
  <c r="T30" i="63"/>
  <c r="AR30" i="63" s="1"/>
  <c r="T42" i="63"/>
  <c r="AR42" i="63" s="1"/>
  <c r="T53" i="63"/>
  <c r="AR53" i="63" s="1"/>
  <c r="T6" i="63"/>
  <c r="T21" i="63"/>
  <c r="AR21" i="63" s="1"/>
  <c r="T31" i="63"/>
  <c r="AR31" i="63" s="1"/>
  <c r="T43" i="63"/>
  <c r="AR43" i="63" s="1"/>
  <c r="T54" i="63"/>
  <c r="AR54" i="63" s="1"/>
  <c r="T7" i="63"/>
  <c r="T24" i="63"/>
  <c r="AR24" i="63" s="1"/>
  <c r="T33" i="63"/>
  <c r="AR33" i="63" s="1"/>
  <c r="T44" i="63"/>
  <c r="T17" i="63"/>
  <c r="AR17" i="63" s="1"/>
  <c r="T16" i="63"/>
  <c r="AR16" i="63" s="1"/>
  <c r="T28" i="63"/>
  <c r="AR28" i="63" s="1"/>
  <c r="T45" i="63"/>
  <c r="AR45" i="63" s="1"/>
  <c r="T9" i="63"/>
  <c r="AR9" i="63" s="1"/>
  <c r="T27" i="63"/>
  <c r="AR27" i="63" s="1"/>
  <c r="T34" i="63"/>
  <c r="T46" i="63"/>
  <c r="T11" i="63"/>
  <c r="AR11" i="63" s="1"/>
  <c r="T10" i="63"/>
  <c r="AR10" i="63" s="1"/>
  <c r="T35" i="63"/>
  <c r="AR35" i="63" s="1"/>
  <c r="T47" i="63"/>
  <c r="AR47" i="63" s="1"/>
  <c r="T19" i="63"/>
  <c r="AR19" i="63" s="1"/>
  <c r="T23" i="63"/>
  <c r="AR23" i="63" s="1"/>
  <c r="T36" i="63"/>
  <c r="AR36" i="63" s="1"/>
  <c r="T48" i="63"/>
  <c r="AR48" i="63" s="1"/>
  <c r="T15" i="63"/>
  <c r="AR15" i="63" s="1"/>
  <c r="T20" i="63"/>
  <c r="AR20" i="63" s="1"/>
  <c r="T37" i="63"/>
  <c r="AR37" i="63" s="1"/>
  <c r="T49" i="63"/>
  <c r="AR49" i="63" s="1"/>
  <c r="T13" i="63"/>
  <c r="AR13" i="63" s="1"/>
  <c r="T26" i="63"/>
  <c r="AR26" i="63" s="1"/>
  <c r="T38" i="63"/>
  <c r="AR38" i="63" s="1"/>
  <c r="T18" i="63"/>
  <c r="AR18" i="63" s="1"/>
  <c r="T32" i="63"/>
  <c r="AR32" i="63" s="1"/>
  <c r="T40" i="63"/>
  <c r="AR40" i="63" s="1"/>
  <c r="T50" i="63"/>
  <c r="AR50" i="63" s="1"/>
  <c r="T12" i="63"/>
  <c r="AR12" i="63" s="1"/>
  <c r="T29" i="63"/>
  <c r="AR29" i="63" s="1"/>
  <c r="T8" i="63"/>
  <c r="AR8" i="63" s="1"/>
  <c r="T51" i="63"/>
  <c r="AR51" i="63" s="1"/>
  <c r="T22" i="63"/>
  <c r="AR22" i="63" s="1"/>
  <c r="T25" i="63"/>
  <c r="AR25" i="63" s="1"/>
  <c r="T41" i="63"/>
  <c r="AR41" i="63" s="1"/>
  <c r="T52" i="63"/>
  <c r="J13" i="63"/>
  <c r="AM13" i="63" s="1"/>
  <c r="J26" i="63"/>
  <c r="AM26" i="63" s="1"/>
  <c r="J38" i="63"/>
  <c r="J18" i="63"/>
  <c r="J32" i="63"/>
  <c r="AM32" i="63" s="1"/>
  <c r="J40" i="63"/>
  <c r="AM40" i="63" s="1"/>
  <c r="J50" i="63"/>
  <c r="AM50" i="63" s="1"/>
  <c r="J12" i="63"/>
  <c r="AM12" i="63" s="1"/>
  <c r="J29" i="63"/>
  <c r="AM29" i="63" s="1"/>
  <c r="J8" i="63"/>
  <c r="AM8" i="63" s="1"/>
  <c r="J51" i="63"/>
  <c r="AM51" i="63" s="1"/>
  <c r="J22" i="63"/>
  <c r="J25" i="63"/>
  <c r="AM25" i="63" s="1"/>
  <c r="J41" i="63"/>
  <c r="AM41" i="63" s="1"/>
  <c r="J52" i="63"/>
  <c r="AM52" i="63" s="1"/>
  <c r="J14" i="63"/>
  <c r="AM14" i="63" s="1"/>
  <c r="J30" i="63"/>
  <c r="AM30" i="63" s="1"/>
  <c r="J42" i="63"/>
  <c r="AM42" i="63" s="1"/>
  <c r="J53" i="63"/>
  <c r="AM53" i="63" s="1"/>
  <c r="J6" i="63"/>
  <c r="AM6" i="63" s="1"/>
  <c r="J21" i="63"/>
  <c r="AM21" i="63" s="1"/>
  <c r="J31" i="63"/>
  <c r="AM31" i="63" s="1"/>
  <c r="J43" i="63"/>
  <c r="AM43" i="63" s="1"/>
  <c r="J54" i="63"/>
  <c r="AM54" i="63" s="1"/>
  <c r="J7" i="63"/>
  <c r="AM7" i="63" s="1"/>
  <c r="J24" i="63"/>
  <c r="AM24" i="63" s="1"/>
  <c r="J33" i="63"/>
  <c r="AM33" i="63" s="1"/>
  <c r="J44" i="63"/>
  <c r="J17" i="63"/>
  <c r="AM17" i="63" s="1"/>
  <c r="J16" i="63"/>
  <c r="AM16" i="63" s="1"/>
  <c r="J28" i="63"/>
  <c r="AM28" i="63" s="1"/>
  <c r="J45" i="63"/>
  <c r="AM45" i="63" s="1"/>
  <c r="J9" i="63"/>
  <c r="AM9" i="63" s="1"/>
  <c r="J27" i="63"/>
  <c r="AM27" i="63" s="1"/>
  <c r="J34" i="63"/>
  <c r="AM34" i="63" s="1"/>
  <c r="J46" i="63"/>
  <c r="AM46" i="63" s="1"/>
  <c r="J11" i="63"/>
  <c r="AM11" i="63" s="1"/>
  <c r="J10" i="63"/>
  <c r="AM10" i="63" s="1"/>
  <c r="J35" i="63"/>
  <c r="AM35" i="63" s="1"/>
  <c r="J47" i="63"/>
  <c r="AM47" i="63" s="1"/>
  <c r="J19" i="63"/>
  <c r="AM19" i="63" s="1"/>
  <c r="J23" i="63"/>
  <c r="AM23" i="63" s="1"/>
  <c r="J36" i="63"/>
  <c r="AM36" i="63" s="1"/>
  <c r="J48" i="63"/>
  <c r="AM48" i="63" s="1"/>
  <c r="J15" i="63"/>
  <c r="AM15" i="63" s="1"/>
  <c r="J20" i="63"/>
  <c r="AM20" i="63" s="1"/>
  <c r="J37" i="63"/>
  <c r="AM37" i="63" s="1"/>
  <c r="J49" i="63"/>
  <c r="AM49" i="63" s="1"/>
  <c r="P14" i="63"/>
  <c r="AP14" i="63" s="1"/>
  <c r="P30" i="63"/>
  <c r="P42" i="63"/>
  <c r="AP42" i="63" s="1"/>
  <c r="P53" i="63"/>
  <c r="AP53" i="63" s="1"/>
  <c r="P6" i="63"/>
  <c r="AP6" i="63" s="1"/>
  <c r="P21" i="63"/>
  <c r="AP21" i="63" s="1"/>
  <c r="P31" i="63"/>
  <c r="AP31" i="63" s="1"/>
  <c r="P43" i="63"/>
  <c r="AP43" i="63" s="1"/>
  <c r="P54" i="63"/>
  <c r="AP54" i="63" s="1"/>
  <c r="P7" i="63"/>
  <c r="P24" i="63"/>
  <c r="P33" i="63"/>
  <c r="P44" i="63"/>
  <c r="P17" i="63"/>
  <c r="AP17" i="63" s="1"/>
  <c r="P16" i="63"/>
  <c r="AP16" i="63" s="1"/>
  <c r="P28" i="63"/>
  <c r="AP28" i="63" s="1"/>
  <c r="P45" i="63"/>
  <c r="AP45" i="63" s="1"/>
  <c r="P9" i="63"/>
  <c r="AP9" i="63" s="1"/>
  <c r="P27" i="63"/>
  <c r="AP27" i="63" s="1"/>
  <c r="P34" i="63"/>
  <c r="P46" i="63"/>
  <c r="P11" i="63"/>
  <c r="AP11" i="63" s="1"/>
  <c r="P10" i="63"/>
  <c r="AP10" i="63" s="1"/>
  <c r="P35" i="63"/>
  <c r="AP35" i="63" s="1"/>
  <c r="P47" i="63"/>
  <c r="AP47" i="63" s="1"/>
  <c r="P19" i="63"/>
  <c r="P23" i="63"/>
  <c r="P36" i="63"/>
  <c r="AP36" i="63" s="1"/>
  <c r="P48" i="63"/>
  <c r="AP48" i="63" s="1"/>
  <c r="P15" i="63"/>
  <c r="AP15" i="63" s="1"/>
  <c r="P20" i="63"/>
  <c r="AP20" i="63" s="1"/>
  <c r="P37" i="63"/>
  <c r="P49" i="63"/>
  <c r="AP49" i="63" s="1"/>
  <c r="P13" i="63"/>
  <c r="P26" i="63"/>
  <c r="AP26" i="63" s="1"/>
  <c r="P38" i="63"/>
  <c r="P18" i="63"/>
  <c r="P32" i="63"/>
  <c r="AP32" i="63" s="1"/>
  <c r="P40" i="63"/>
  <c r="AP40" i="63" s="1"/>
  <c r="P50" i="63"/>
  <c r="AP50" i="63" s="1"/>
  <c r="P12" i="63"/>
  <c r="AP12" i="63" s="1"/>
  <c r="P29" i="63"/>
  <c r="AP29" i="63" s="1"/>
  <c r="P8" i="63"/>
  <c r="AP8" i="63" s="1"/>
  <c r="P51" i="63"/>
  <c r="P22" i="63"/>
  <c r="P25" i="63"/>
  <c r="AP25" i="63" s="1"/>
  <c r="P41" i="63"/>
  <c r="AP41" i="63" s="1"/>
  <c r="P52" i="63"/>
  <c r="R11" i="62"/>
  <c r="R27" i="62"/>
  <c r="R34" i="62"/>
  <c r="R50" i="62"/>
  <c r="R76" i="62"/>
  <c r="R49" i="62"/>
  <c r="AQ49" i="62" s="1"/>
  <c r="R8" i="62"/>
  <c r="AQ8" i="62" s="1"/>
  <c r="R33" i="62"/>
  <c r="R40" i="62"/>
  <c r="R47" i="62"/>
  <c r="R44" i="62"/>
  <c r="R35" i="62"/>
  <c r="R15" i="62"/>
  <c r="R14" i="62"/>
  <c r="AQ14" i="62" s="1"/>
  <c r="R38" i="62"/>
  <c r="AQ38" i="62" s="1"/>
  <c r="R51" i="62"/>
  <c r="R68" i="62"/>
  <c r="R77" i="62"/>
  <c r="AQ77" i="62" s="1"/>
  <c r="R9" i="62"/>
  <c r="AQ9" i="62" s="1"/>
  <c r="R16" i="62"/>
  <c r="R22" i="62"/>
  <c r="R28" i="62"/>
  <c r="AQ28" i="62" s="1"/>
  <c r="R52" i="62"/>
  <c r="AQ52" i="62" s="1"/>
  <c r="R59" i="62"/>
  <c r="R78" i="62"/>
  <c r="R7" i="62"/>
  <c r="R42" i="62"/>
  <c r="AQ42" i="62" s="1"/>
  <c r="R41" i="62"/>
  <c r="R53" i="62"/>
  <c r="AQ53" i="62" s="1"/>
  <c r="R69" i="62"/>
  <c r="AQ69" i="62" s="1"/>
  <c r="R79" i="62"/>
  <c r="AQ79" i="62" s="1"/>
  <c r="R19" i="62"/>
  <c r="R30" i="62"/>
  <c r="R25" i="62"/>
  <c r="R54" i="62"/>
  <c r="R70" i="62"/>
  <c r="R80" i="62"/>
  <c r="R23" i="62"/>
  <c r="AQ23" i="62" s="1"/>
  <c r="R21" i="62"/>
  <c r="AQ21" i="62" s="1"/>
  <c r="R32" i="62"/>
  <c r="R55" i="62"/>
  <c r="AQ55" i="62" s="1"/>
  <c r="R71" i="62"/>
  <c r="AQ71" i="62" s="1"/>
  <c r="R29" i="62"/>
  <c r="AQ29" i="62" s="1"/>
  <c r="R31" i="62"/>
  <c r="R36" i="62"/>
  <c r="R46" i="62"/>
  <c r="AQ46" i="62" s="1"/>
  <c r="R57" i="62"/>
  <c r="AQ57" i="62" s="1"/>
  <c r="R72" i="62"/>
  <c r="R6" i="62"/>
  <c r="R20" i="62"/>
  <c r="R26" i="62"/>
  <c r="R43" i="62"/>
  <c r="R58" i="62"/>
  <c r="R60" i="62"/>
  <c r="AQ60" i="62" s="1"/>
  <c r="R10" i="62"/>
  <c r="AQ10" i="62" s="1"/>
  <c r="R13" i="62"/>
  <c r="R24" i="62"/>
  <c r="R45" i="62"/>
  <c r="R39" i="62"/>
  <c r="R73" i="62"/>
  <c r="R12" i="62"/>
  <c r="R17" i="62"/>
  <c r="AQ17" i="62" s="1"/>
  <c r="R37" i="62"/>
  <c r="AQ37" i="62" s="1"/>
  <c r="R48" i="62"/>
  <c r="R74" i="62"/>
  <c r="AQ74" i="62" s="1"/>
  <c r="R18" i="62"/>
  <c r="AQ18" i="62" s="1"/>
  <c r="R75" i="62"/>
  <c r="AQ75" i="62" s="1"/>
  <c r="T12" i="62"/>
  <c r="T17" i="62"/>
  <c r="AR17" i="62" s="1"/>
  <c r="T37" i="62"/>
  <c r="AR37" i="62" s="1"/>
  <c r="T48" i="62"/>
  <c r="AR48" i="62" s="1"/>
  <c r="T74" i="62"/>
  <c r="T9" i="62"/>
  <c r="T18" i="62"/>
  <c r="T29" i="62"/>
  <c r="AR29" i="62" s="1"/>
  <c r="T49" i="62"/>
  <c r="T75" i="62"/>
  <c r="AR75" i="62" s="1"/>
  <c r="T11" i="62"/>
  <c r="AR11" i="62" s="1"/>
  <c r="T27" i="62"/>
  <c r="AR27" i="62" s="1"/>
  <c r="T34" i="62"/>
  <c r="AR34" i="62" s="1"/>
  <c r="T50" i="62"/>
  <c r="T76" i="62"/>
  <c r="T8" i="62"/>
  <c r="T33" i="62"/>
  <c r="T40" i="62"/>
  <c r="AR40" i="62" s="1"/>
  <c r="T47" i="62"/>
  <c r="AR47" i="62" s="1"/>
  <c r="T44" i="62"/>
  <c r="AR44" i="62" s="1"/>
  <c r="T35" i="62"/>
  <c r="AR35" i="62" s="1"/>
  <c r="T15" i="62"/>
  <c r="AR15" i="62" s="1"/>
  <c r="T14" i="62"/>
  <c r="AR14" i="62" s="1"/>
  <c r="T38" i="62"/>
  <c r="AR38" i="62" s="1"/>
  <c r="T51" i="62"/>
  <c r="T68" i="62"/>
  <c r="AR68" i="62" s="1"/>
  <c r="T77" i="62"/>
  <c r="AR77" i="62" s="1"/>
  <c r="T16" i="62"/>
  <c r="T22" i="62"/>
  <c r="AR22" i="62" s="1"/>
  <c r="T28" i="62"/>
  <c r="AR28" i="62" s="1"/>
  <c r="T52" i="62"/>
  <c r="T59" i="62"/>
  <c r="AR59" i="62" s="1"/>
  <c r="T78" i="62"/>
  <c r="T73" i="62"/>
  <c r="AR73" i="62" s="1"/>
  <c r="T7" i="62"/>
  <c r="AR7" i="62" s="1"/>
  <c r="T42" i="62"/>
  <c r="AR42" i="62" s="1"/>
  <c r="T41" i="62"/>
  <c r="T53" i="62"/>
  <c r="T69" i="62"/>
  <c r="T79" i="62"/>
  <c r="T19" i="62"/>
  <c r="T30" i="62"/>
  <c r="AR30" i="62" s="1"/>
  <c r="T25" i="62"/>
  <c r="AR25" i="62" s="1"/>
  <c r="T54" i="62"/>
  <c r="AR54" i="62" s="1"/>
  <c r="T70" i="62"/>
  <c r="T80" i="62"/>
  <c r="AR80" i="62" s="1"/>
  <c r="T23" i="62"/>
  <c r="AR23" i="62" s="1"/>
  <c r="T21" i="62"/>
  <c r="AR21" i="62" s="1"/>
  <c r="T32" i="62"/>
  <c r="T55" i="62"/>
  <c r="AR55" i="62" s="1"/>
  <c r="T71" i="62"/>
  <c r="AR71" i="62" s="1"/>
  <c r="T39" i="62"/>
  <c r="AR39" i="62" s="1"/>
  <c r="T31" i="62"/>
  <c r="AR31" i="62" s="1"/>
  <c r="T36" i="62"/>
  <c r="T46" i="62"/>
  <c r="AR46" i="62" s="1"/>
  <c r="T57" i="62"/>
  <c r="T72" i="62"/>
  <c r="T45" i="62"/>
  <c r="AR45" i="62" s="1"/>
  <c r="T6" i="62"/>
  <c r="AR6" i="62" s="1"/>
  <c r="T20" i="62"/>
  <c r="AR20" i="62" s="1"/>
  <c r="T26" i="62"/>
  <c r="T43" i="62"/>
  <c r="T58" i="62"/>
  <c r="AR58" i="62" s="1"/>
  <c r="T60" i="62"/>
  <c r="T24" i="62"/>
  <c r="T10" i="62"/>
  <c r="T13" i="62"/>
  <c r="AR13" i="62" s="1"/>
  <c r="V15" i="62"/>
  <c r="AS15" i="62" s="1"/>
  <c r="V14" i="62"/>
  <c r="AS14" i="62" s="1"/>
  <c r="V38" i="62"/>
  <c r="AS38" i="62" s="1"/>
  <c r="V51" i="62"/>
  <c r="AS51" i="62" s="1"/>
  <c r="V68" i="62"/>
  <c r="AS68" i="62" s="1"/>
  <c r="V77" i="62"/>
  <c r="V16" i="62"/>
  <c r="V22" i="62"/>
  <c r="AS22" i="62" s="1"/>
  <c r="V28" i="62"/>
  <c r="AS28" i="62" s="1"/>
  <c r="V52" i="62"/>
  <c r="V59" i="62"/>
  <c r="AS59" i="62" s="1"/>
  <c r="V78" i="62"/>
  <c r="AS78" i="62" s="1"/>
  <c r="V7" i="62"/>
  <c r="AS7" i="62" s="1"/>
  <c r="V42" i="62"/>
  <c r="V41" i="62"/>
  <c r="AS41" i="62" s="1"/>
  <c r="V53" i="62"/>
  <c r="AS53" i="62" s="1"/>
  <c r="V69" i="62"/>
  <c r="AS69" i="62" s="1"/>
  <c r="V79" i="62"/>
  <c r="V19" i="62"/>
  <c r="V30" i="62"/>
  <c r="AS30" i="62" s="1"/>
  <c r="V25" i="62"/>
  <c r="V54" i="62"/>
  <c r="V70" i="62"/>
  <c r="V80" i="62"/>
  <c r="AS80" i="62" s="1"/>
  <c r="V23" i="62"/>
  <c r="AS23" i="62" s="1"/>
  <c r="V21" i="62"/>
  <c r="V32" i="62"/>
  <c r="AS32" i="62" s="1"/>
  <c r="V55" i="62"/>
  <c r="AS55" i="62" s="1"/>
  <c r="V71" i="62"/>
  <c r="AS71" i="62" s="1"/>
  <c r="V31" i="62"/>
  <c r="V36" i="62"/>
  <c r="V46" i="62"/>
  <c r="AS46" i="62" s="1"/>
  <c r="V57" i="62"/>
  <c r="AS57" i="62" s="1"/>
  <c r="V72" i="62"/>
  <c r="V6" i="62"/>
  <c r="AS6" i="62" s="1"/>
  <c r="V20" i="62"/>
  <c r="AS20" i="62" s="1"/>
  <c r="V26" i="62"/>
  <c r="V43" i="62"/>
  <c r="V58" i="62"/>
  <c r="AS58" i="62" s="1"/>
  <c r="V60" i="62"/>
  <c r="AS60" i="62" s="1"/>
  <c r="V10" i="62"/>
  <c r="AS10" i="62" s="1"/>
  <c r="V13" i="62"/>
  <c r="AS13" i="62" s="1"/>
  <c r="V24" i="62"/>
  <c r="AS24" i="62" s="1"/>
  <c r="V45" i="62"/>
  <c r="AS45" i="62" s="1"/>
  <c r="V39" i="62"/>
  <c r="V73" i="62"/>
  <c r="V12" i="62"/>
  <c r="V17" i="62"/>
  <c r="AS17" i="62" s="1"/>
  <c r="V37" i="62"/>
  <c r="AS37" i="62" s="1"/>
  <c r="V48" i="62"/>
  <c r="AS48" i="62" s="1"/>
  <c r="V74" i="62"/>
  <c r="AS74" i="62" s="1"/>
  <c r="V9" i="62"/>
  <c r="AS9" i="62" s="1"/>
  <c r="V18" i="62"/>
  <c r="AS18" i="62" s="1"/>
  <c r="V29" i="62"/>
  <c r="V49" i="62"/>
  <c r="V75" i="62"/>
  <c r="AS75" i="62" s="1"/>
  <c r="V11" i="62"/>
  <c r="AS11" i="62" s="1"/>
  <c r="V27" i="62"/>
  <c r="AS27" i="62" s="1"/>
  <c r="V34" i="62"/>
  <c r="AS34" i="62" s="1"/>
  <c r="V50" i="62"/>
  <c r="AS50" i="62" s="1"/>
  <c r="V76" i="62"/>
  <c r="AS76" i="62" s="1"/>
  <c r="V8" i="62"/>
  <c r="V33" i="62"/>
  <c r="AS33" i="62" s="1"/>
  <c r="V40" i="62"/>
  <c r="AS40" i="62" s="1"/>
  <c r="V47" i="62"/>
  <c r="AS47" i="62" s="1"/>
  <c r="V44" i="62"/>
  <c r="AS44" i="62" s="1"/>
  <c r="V35" i="62"/>
  <c r="AS35" i="62" s="1"/>
  <c r="P6" i="62"/>
  <c r="P20" i="62"/>
  <c r="AP20" i="62" s="1"/>
  <c r="P26" i="62"/>
  <c r="AP26" i="62" s="1"/>
  <c r="P43" i="62"/>
  <c r="P58" i="62"/>
  <c r="AP58" i="62" s="1"/>
  <c r="P60" i="62"/>
  <c r="AP60" i="62" s="1"/>
  <c r="P10" i="62"/>
  <c r="P13" i="62"/>
  <c r="AP13" i="62" s="1"/>
  <c r="P24" i="62"/>
  <c r="AP24" i="62" s="1"/>
  <c r="P45" i="62"/>
  <c r="AP45" i="62" s="1"/>
  <c r="P39" i="62"/>
  <c r="P73" i="62"/>
  <c r="P12" i="62"/>
  <c r="AP12" i="62" s="1"/>
  <c r="P17" i="62"/>
  <c r="AP17" i="62" s="1"/>
  <c r="P37" i="62"/>
  <c r="AP37" i="62" s="1"/>
  <c r="P48" i="62"/>
  <c r="P74" i="62"/>
  <c r="P9" i="62"/>
  <c r="AP9" i="62" s="1"/>
  <c r="P18" i="62"/>
  <c r="P29" i="62"/>
  <c r="AP29" i="62" s="1"/>
  <c r="P49" i="62"/>
  <c r="AP49" i="62" s="1"/>
  <c r="P75" i="62"/>
  <c r="AP75" i="62" s="1"/>
  <c r="P57" i="62"/>
  <c r="P11" i="62"/>
  <c r="AP11" i="62" s="1"/>
  <c r="P27" i="62"/>
  <c r="P34" i="62"/>
  <c r="AP34" i="62" s="1"/>
  <c r="P50" i="62"/>
  <c r="AP50" i="62" s="1"/>
  <c r="P76" i="62"/>
  <c r="P36" i="62"/>
  <c r="AP36" i="62" s="1"/>
  <c r="P8" i="62"/>
  <c r="AP8" i="62" s="1"/>
  <c r="P33" i="62"/>
  <c r="P40" i="62"/>
  <c r="P47" i="62"/>
  <c r="AP47" i="62" s="1"/>
  <c r="P44" i="62"/>
  <c r="AP44" i="62" s="1"/>
  <c r="P35" i="62"/>
  <c r="P15" i="62"/>
  <c r="P14" i="62"/>
  <c r="AP14" i="62" s="1"/>
  <c r="P38" i="62"/>
  <c r="AP38" i="62" s="1"/>
  <c r="P51" i="62"/>
  <c r="AP51" i="62" s="1"/>
  <c r="P68" i="62"/>
  <c r="P77" i="62"/>
  <c r="P16" i="62"/>
  <c r="AP16" i="62" s="1"/>
  <c r="P22" i="62"/>
  <c r="P28" i="62"/>
  <c r="P52" i="62"/>
  <c r="AP52" i="62" s="1"/>
  <c r="P59" i="62"/>
  <c r="AP59" i="62" s="1"/>
  <c r="P78" i="62"/>
  <c r="P46" i="62"/>
  <c r="P7" i="62"/>
  <c r="P42" i="62"/>
  <c r="P41" i="62"/>
  <c r="AP41" i="62" s="1"/>
  <c r="P53" i="62"/>
  <c r="P69" i="62"/>
  <c r="AP69" i="62" s="1"/>
  <c r="P79" i="62"/>
  <c r="AP79" i="62" s="1"/>
  <c r="P72" i="62"/>
  <c r="P19" i="62"/>
  <c r="AP19" i="62" s="1"/>
  <c r="P30" i="62"/>
  <c r="AP30" i="62" s="1"/>
  <c r="P25" i="62"/>
  <c r="AP25" i="62" s="1"/>
  <c r="P54" i="62"/>
  <c r="P70" i="62"/>
  <c r="P80" i="62"/>
  <c r="AP80" i="62" s="1"/>
  <c r="P23" i="62"/>
  <c r="AP23" i="62" s="1"/>
  <c r="P21" i="62"/>
  <c r="AP21" i="62" s="1"/>
  <c r="P32" i="62"/>
  <c r="P55" i="62"/>
  <c r="P71" i="62"/>
  <c r="AP71" i="62" s="1"/>
  <c r="P31" i="62"/>
  <c r="X11" i="62"/>
  <c r="X27" i="62"/>
  <c r="AT27" i="62" s="1"/>
  <c r="X34" i="62"/>
  <c r="AT34" i="62" s="1"/>
  <c r="X50" i="62"/>
  <c r="X76" i="62"/>
  <c r="X8" i="62"/>
  <c r="X33" i="62"/>
  <c r="X40" i="62"/>
  <c r="X47" i="62"/>
  <c r="X44" i="62"/>
  <c r="AT44" i="62" s="1"/>
  <c r="X35" i="62"/>
  <c r="AT35" i="62" s="1"/>
  <c r="X15" i="62"/>
  <c r="X14" i="62"/>
  <c r="X38" i="62"/>
  <c r="X51" i="62"/>
  <c r="AT51" i="62" s="1"/>
  <c r="X68" i="62"/>
  <c r="X77" i="62"/>
  <c r="X16" i="62"/>
  <c r="AT16" i="62" s="1"/>
  <c r="X22" i="62"/>
  <c r="AT22" i="62" s="1"/>
  <c r="X28" i="62"/>
  <c r="X52" i="62"/>
  <c r="AT52" i="62" s="1"/>
  <c r="X59" i="62"/>
  <c r="AT59" i="62" s="1"/>
  <c r="X78" i="62"/>
  <c r="AT78" i="62" s="1"/>
  <c r="X7" i="62"/>
  <c r="X42" i="62"/>
  <c r="X41" i="62"/>
  <c r="AT41" i="62" s="1"/>
  <c r="X53" i="62"/>
  <c r="AT53" i="62" s="1"/>
  <c r="X69" i="62"/>
  <c r="X79" i="62"/>
  <c r="X19" i="62"/>
  <c r="X30" i="62"/>
  <c r="X25" i="62"/>
  <c r="X54" i="62"/>
  <c r="X70" i="62"/>
  <c r="AT70" i="62" s="1"/>
  <c r="X80" i="62"/>
  <c r="AT80" i="62" s="1"/>
  <c r="X23" i="62"/>
  <c r="X21" i="62"/>
  <c r="AT21" i="62" s="1"/>
  <c r="X32" i="62"/>
  <c r="AT32" i="62" s="1"/>
  <c r="X55" i="62"/>
  <c r="AT55" i="62" s="1"/>
  <c r="X71" i="62"/>
  <c r="X31" i="62"/>
  <c r="X36" i="62"/>
  <c r="AT36" i="62" s="1"/>
  <c r="X46" i="62"/>
  <c r="AT46" i="62" s="1"/>
  <c r="X57" i="62"/>
  <c r="X72" i="62"/>
  <c r="X6" i="62"/>
  <c r="X20" i="62"/>
  <c r="AT20" i="62" s="1"/>
  <c r="X26" i="62"/>
  <c r="X43" i="62"/>
  <c r="AT43" i="62" s="1"/>
  <c r="X58" i="62"/>
  <c r="AT58" i="62" s="1"/>
  <c r="X60" i="62"/>
  <c r="AT60" i="62" s="1"/>
  <c r="X10" i="62"/>
  <c r="X13" i="62"/>
  <c r="X24" i="62"/>
  <c r="X45" i="62"/>
  <c r="X39" i="62"/>
  <c r="X73" i="62"/>
  <c r="X12" i="62"/>
  <c r="AT12" i="62" s="1"/>
  <c r="X17" i="62"/>
  <c r="AT17" i="62" s="1"/>
  <c r="X37" i="62"/>
  <c r="X48" i="62"/>
  <c r="AT48" i="62" s="1"/>
  <c r="X74" i="62"/>
  <c r="AT74" i="62" s="1"/>
  <c r="X9" i="62"/>
  <c r="AT9" i="62" s="1"/>
  <c r="X18" i="62"/>
  <c r="X29" i="62"/>
  <c r="X49" i="62"/>
  <c r="AT49" i="62" s="1"/>
  <c r="X75" i="62"/>
  <c r="AT75" i="62" s="1"/>
  <c r="AJ11" i="62"/>
  <c r="AJ27" i="62"/>
  <c r="AJ34" i="62"/>
  <c r="AZ34" i="62" s="1"/>
  <c r="AJ50" i="62"/>
  <c r="AZ50" i="62" s="1"/>
  <c r="AJ76" i="62"/>
  <c r="AJ8" i="62"/>
  <c r="AZ8" i="62" s="1"/>
  <c r="AJ33" i="62"/>
  <c r="AZ33" i="62" s="1"/>
  <c r="AJ40" i="62"/>
  <c r="AZ40" i="62" s="1"/>
  <c r="AJ47" i="62"/>
  <c r="AJ44" i="62"/>
  <c r="AJ35" i="62"/>
  <c r="AJ15" i="62"/>
  <c r="AJ14" i="62"/>
  <c r="AJ38" i="62"/>
  <c r="AJ51" i="62"/>
  <c r="AZ51" i="62" s="1"/>
  <c r="AJ68" i="62"/>
  <c r="AZ68" i="62" s="1"/>
  <c r="AJ77" i="62"/>
  <c r="AJ16" i="62"/>
  <c r="AZ16" i="62" s="1"/>
  <c r="AJ22" i="62"/>
  <c r="AZ22" i="62" s="1"/>
  <c r="AJ28" i="62"/>
  <c r="AZ28" i="62" s="1"/>
  <c r="AJ52" i="62"/>
  <c r="AJ59" i="62"/>
  <c r="AJ78" i="62"/>
  <c r="AZ78" i="62" s="1"/>
  <c r="AJ7" i="62"/>
  <c r="AZ7" i="62" s="1"/>
  <c r="AJ42" i="62"/>
  <c r="AJ41" i="62"/>
  <c r="AJ53" i="62"/>
  <c r="AJ69" i="62"/>
  <c r="AJ79" i="62"/>
  <c r="AJ19" i="62"/>
  <c r="AZ19" i="62" s="1"/>
  <c r="AJ30" i="62"/>
  <c r="AZ30" i="62" s="1"/>
  <c r="AJ25" i="62"/>
  <c r="AZ25" i="62" s="1"/>
  <c r="AJ54" i="62"/>
  <c r="AJ70" i="62"/>
  <c r="AJ80" i="62"/>
  <c r="AJ23" i="62"/>
  <c r="AJ21" i="62"/>
  <c r="AJ32" i="62"/>
  <c r="AJ55" i="62"/>
  <c r="AZ55" i="62" s="1"/>
  <c r="AJ71" i="62"/>
  <c r="AZ71" i="62" s="1"/>
  <c r="AJ31" i="62"/>
  <c r="AJ36" i="62"/>
  <c r="AZ36" i="62" s="1"/>
  <c r="AJ46" i="62"/>
  <c r="AZ46" i="62" s="1"/>
  <c r="AJ57" i="62"/>
  <c r="AZ57" i="62" s="1"/>
  <c r="AJ72" i="62"/>
  <c r="AJ6" i="62"/>
  <c r="AJ20" i="62"/>
  <c r="AZ20" i="62" s="1"/>
  <c r="AJ26" i="62"/>
  <c r="AZ26" i="62" s="1"/>
  <c r="AJ43" i="62"/>
  <c r="AJ58" i="62"/>
  <c r="AJ60" i="62"/>
  <c r="AZ60" i="62" s="1"/>
  <c r="AJ10" i="62"/>
  <c r="AZ10" i="62" s="1"/>
  <c r="AJ13" i="62"/>
  <c r="AJ24" i="62"/>
  <c r="AZ24" i="62" s="1"/>
  <c r="AJ45" i="62"/>
  <c r="AZ45" i="62" s="1"/>
  <c r="AJ39" i="62"/>
  <c r="AZ39" i="62" s="1"/>
  <c r="AJ73" i="62"/>
  <c r="AJ12" i="62"/>
  <c r="AJ17" i="62"/>
  <c r="AJ37" i="62"/>
  <c r="AJ48" i="62"/>
  <c r="AJ74" i="62"/>
  <c r="AJ9" i="62"/>
  <c r="AZ9" i="62" s="1"/>
  <c r="AJ18" i="62"/>
  <c r="AZ18" i="62" s="1"/>
  <c r="AJ29" i="62"/>
  <c r="AJ49" i="62"/>
  <c r="AZ49" i="62" s="1"/>
  <c r="AJ75" i="62"/>
  <c r="AZ75" i="62" s="1"/>
  <c r="Z12" i="62"/>
  <c r="AU12" i="62" s="1"/>
  <c r="Z17" i="62"/>
  <c r="Z37" i="62"/>
  <c r="Z48" i="62"/>
  <c r="AU48" i="62" s="1"/>
  <c r="Z74" i="62"/>
  <c r="AU74" i="62" s="1"/>
  <c r="Z9" i="62"/>
  <c r="Z18" i="62"/>
  <c r="Z29" i="62"/>
  <c r="Z49" i="62"/>
  <c r="AU49" i="62" s="1"/>
  <c r="Z75" i="62"/>
  <c r="Z11" i="62"/>
  <c r="AU11" i="62" s="1"/>
  <c r="Z27" i="62"/>
  <c r="AU27" i="62" s="1"/>
  <c r="Z34" i="62"/>
  <c r="AU34" i="62" s="1"/>
  <c r="Z50" i="62"/>
  <c r="Z76" i="62"/>
  <c r="AU76" i="62" s="1"/>
  <c r="Z8" i="62"/>
  <c r="Z33" i="62"/>
  <c r="Z40" i="62"/>
  <c r="Z47" i="62"/>
  <c r="Z44" i="62"/>
  <c r="AU44" i="62" s="1"/>
  <c r="Z35" i="62"/>
  <c r="AU35" i="62" s="1"/>
  <c r="Z15" i="62"/>
  <c r="Z14" i="62"/>
  <c r="AU14" i="62" s="1"/>
  <c r="Z38" i="62"/>
  <c r="AU38" i="62" s="1"/>
  <c r="Z51" i="62"/>
  <c r="AU51" i="62" s="1"/>
  <c r="Z68" i="62"/>
  <c r="Z77" i="62"/>
  <c r="Z16" i="62"/>
  <c r="AU16" i="62" s="1"/>
  <c r="Z22" i="62"/>
  <c r="AU22" i="62" s="1"/>
  <c r="Z28" i="62"/>
  <c r="Z52" i="62"/>
  <c r="Z59" i="62"/>
  <c r="AU59" i="62" s="1"/>
  <c r="Z78" i="62"/>
  <c r="AU78" i="62" s="1"/>
  <c r="Z7" i="62"/>
  <c r="Z42" i="62"/>
  <c r="AU42" i="62" s="1"/>
  <c r="Z41" i="62"/>
  <c r="AU41" i="62" s="1"/>
  <c r="Z53" i="62"/>
  <c r="AU53" i="62" s="1"/>
  <c r="Z69" i="62"/>
  <c r="Z79" i="62"/>
  <c r="Z19" i="62"/>
  <c r="Z30" i="62"/>
  <c r="Z25" i="62"/>
  <c r="Z54" i="62"/>
  <c r="Z70" i="62"/>
  <c r="AU70" i="62" s="1"/>
  <c r="Z80" i="62"/>
  <c r="AU80" i="62" s="1"/>
  <c r="Z23" i="62"/>
  <c r="Z21" i="62"/>
  <c r="AU21" i="62" s="1"/>
  <c r="Z32" i="62"/>
  <c r="AU32" i="62" s="1"/>
  <c r="Z55" i="62"/>
  <c r="AU55" i="62" s="1"/>
  <c r="Z71" i="62"/>
  <c r="Z31" i="62"/>
  <c r="Z36" i="62"/>
  <c r="AU36" i="62" s="1"/>
  <c r="Z46" i="62"/>
  <c r="Z57" i="62"/>
  <c r="Z72" i="62"/>
  <c r="AU72" i="62" s="1"/>
  <c r="Z6" i="62"/>
  <c r="AU6" i="62" s="1"/>
  <c r="Z20" i="62"/>
  <c r="Z26" i="62"/>
  <c r="Z43" i="62"/>
  <c r="Z58" i="62"/>
  <c r="AU58" i="62" s="1"/>
  <c r="Z60" i="62"/>
  <c r="AU60" i="62" s="1"/>
  <c r="Z10" i="62"/>
  <c r="Z13" i="62"/>
  <c r="Z24" i="62"/>
  <c r="Z45" i="62"/>
  <c r="Z39" i="62"/>
  <c r="Z73" i="62"/>
  <c r="N6" i="62"/>
  <c r="AO6" i="62" s="1"/>
  <c r="N20" i="62"/>
  <c r="AO20" i="62" s="1"/>
  <c r="N26" i="62"/>
  <c r="N43" i="62"/>
  <c r="N58" i="62"/>
  <c r="AO58" i="62" s="1"/>
  <c r="N60" i="62"/>
  <c r="AO60" i="62" s="1"/>
  <c r="N31" i="62"/>
  <c r="N10" i="62"/>
  <c r="N13" i="62"/>
  <c r="AO13" i="62" s="1"/>
  <c r="N24" i="62"/>
  <c r="AO24" i="62" s="1"/>
  <c r="N45" i="62"/>
  <c r="N39" i="62"/>
  <c r="AO39" i="62" s="1"/>
  <c r="N73" i="62"/>
  <c r="AO73" i="62" s="1"/>
  <c r="N57" i="62"/>
  <c r="AO57" i="62" s="1"/>
  <c r="N12" i="62"/>
  <c r="N17" i="62"/>
  <c r="N37" i="62"/>
  <c r="AO37" i="62" s="1"/>
  <c r="N48" i="62"/>
  <c r="AO48" i="62" s="1"/>
  <c r="N74" i="62"/>
  <c r="N9" i="62"/>
  <c r="AO9" i="62" s="1"/>
  <c r="N18" i="62"/>
  <c r="AO18" i="62" s="1"/>
  <c r="N29" i="62"/>
  <c r="N49" i="62"/>
  <c r="N75" i="62"/>
  <c r="N11" i="62"/>
  <c r="AO11" i="62" s="1"/>
  <c r="N27" i="62"/>
  <c r="N34" i="62"/>
  <c r="N50" i="62"/>
  <c r="AO50" i="62" s="1"/>
  <c r="N76" i="62"/>
  <c r="N8" i="62"/>
  <c r="N33" i="62"/>
  <c r="N40" i="62"/>
  <c r="N47" i="62"/>
  <c r="AO47" i="62" s="1"/>
  <c r="N44" i="62"/>
  <c r="AO44" i="62" s="1"/>
  <c r="N35" i="62"/>
  <c r="N36" i="62"/>
  <c r="AO36" i="62" s="1"/>
  <c r="N15" i="62"/>
  <c r="N14" i="62"/>
  <c r="AO14" i="62" s="1"/>
  <c r="N38" i="62"/>
  <c r="N51" i="62"/>
  <c r="AO51" i="62" s="1"/>
  <c r="N68" i="62"/>
  <c r="AO68" i="62" s="1"/>
  <c r="N77" i="62"/>
  <c r="AO77" i="62" s="1"/>
  <c r="N16" i="62"/>
  <c r="N22" i="62"/>
  <c r="AO22" i="62" s="1"/>
  <c r="N28" i="62"/>
  <c r="N52" i="62"/>
  <c r="N59" i="62"/>
  <c r="N78" i="62"/>
  <c r="N72" i="62"/>
  <c r="AO72" i="62" s="1"/>
  <c r="N7" i="62"/>
  <c r="AO7" i="62" s="1"/>
  <c r="N42" i="62"/>
  <c r="N41" i="62"/>
  <c r="AO41" i="62" s="1"/>
  <c r="N53" i="62"/>
  <c r="AO53" i="62" s="1"/>
  <c r="N69" i="62"/>
  <c r="AO69" i="62" s="1"/>
  <c r="N79" i="62"/>
  <c r="N19" i="62"/>
  <c r="N30" i="62"/>
  <c r="AO30" i="62" s="1"/>
  <c r="N25" i="62"/>
  <c r="AO25" i="62" s="1"/>
  <c r="N54" i="62"/>
  <c r="N70" i="62"/>
  <c r="AO70" i="62" s="1"/>
  <c r="N80" i="62"/>
  <c r="N23" i="62"/>
  <c r="AO23" i="62" s="1"/>
  <c r="N21" i="62"/>
  <c r="N32" i="62"/>
  <c r="AO32" i="62" s="1"/>
  <c r="N55" i="62"/>
  <c r="AO55" i="62" s="1"/>
  <c r="N71" i="62"/>
  <c r="AO71" i="62" s="1"/>
  <c r="N46" i="62"/>
  <c r="AB6" i="62"/>
  <c r="AV6" i="62" s="1"/>
  <c r="AB20" i="62"/>
  <c r="AV20" i="62" s="1"/>
  <c r="AB26" i="62"/>
  <c r="AB43" i="62"/>
  <c r="AB58" i="62"/>
  <c r="AB60" i="62"/>
  <c r="AV60" i="62" s="1"/>
  <c r="AB10" i="62"/>
  <c r="AV10" i="62" s="1"/>
  <c r="AB13" i="62"/>
  <c r="AB24" i="62"/>
  <c r="AV24" i="62" s="1"/>
  <c r="AB45" i="62"/>
  <c r="AV45" i="62" s="1"/>
  <c r="AB39" i="62"/>
  <c r="AV39" i="62" s="1"/>
  <c r="AB73" i="62"/>
  <c r="AV73" i="62" s="1"/>
  <c r="AB12" i="62"/>
  <c r="AB17" i="62"/>
  <c r="AV17" i="62" s="1"/>
  <c r="AB37" i="62"/>
  <c r="AV37" i="62" s="1"/>
  <c r="AB48" i="62"/>
  <c r="AB74" i="62"/>
  <c r="AV74" i="62" s="1"/>
  <c r="AB9" i="62"/>
  <c r="AV9" i="62" s="1"/>
  <c r="AB18" i="62"/>
  <c r="AB29" i="62"/>
  <c r="AB49" i="62"/>
  <c r="AV49" i="62" s="1"/>
  <c r="AB75" i="62"/>
  <c r="AV75" i="62" s="1"/>
  <c r="AB11" i="62"/>
  <c r="AV11" i="62" s="1"/>
  <c r="AB27" i="62"/>
  <c r="AB34" i="62"/>
  <c r="AV34" i="62" s="1"/>
  <c r="AB50" i="62"/>
  <c r="AB76" i="62"/>
  <c r="AB8" i="62"/>
  <c r="AB33" i="62"/>
  <c r="AB40" i="62"/>
  <c r="AV40" i="62" s="1"/>
  <c r="AB47" i="62"/>
  <c r="AV47" i="62" s="1"/>
  <c r="AB44" i="62"/>
  <c r="AB35" i="62"/>
  <c r="AV35" i="62" s="1"/>
  <c r="AB15" i="62"/>
  <c r="AV15" i="62" s="1"/>
  <c r="AB14" i="62"/>
  <c r="AV14" i="62" s="1"/>
  <c r="AB38" i="62"/>
  <c r="AB51" i="62"/>
  <c r="AB68" i="62"/>
  <c r="AV68" i="62" s="1"/>
  <c r="AB77" i="62"/>
  <c r="AV77" i="62" s="1"/>
  <c r="AB16" i="62"/>
  <c r="AB22" i="62"/>
  <c r="AV22" i="62" s="1"/>
  <c r="AB28" i="62"/>
  <c r="AV28" i="62" s="1"/>
  <c r="AB52" i="62"/>
  <c r="AV52" i="62" s="1"/>
  <c r="AB59" i="62"/>
  <c r="AB78" i="62"/>
  <c r="AV78" i="62" s="1"/>
  <c r="AB7" i="62"/>
  <c r="AV7" i="62" s="1"/>
  <c r="AB42" i="62"/>
  <c r="AV42" i="62" s="1"/>
  <c r="AB41" i="62"/>
  <c r="AB53" i="62"/>
  <c r="AV53" i="62" s="1"/>
  <c r="AB69" i="62"/>
  <c r="AV69" i="62" s="1"/>
  <c r="AB79" i="62"/>
  <c r="AB19" i="62"/>
  <c r="AB30" i="62"/>
  <c r="AB25" i="62"/>
  <c r="AV25" i="62" s="1"/>
  <c r="AB54" i="62"/>
  <c r="AV54" i="62" s="1"/>
  <c r="AB70" i="62"/>
  <c r="AB80" i="62"/>
  <c r="AV80" i="62" s="1"/>
  <c r="AB23" i="62"/>
  <c r="AV23" i="62" s="1"/>
  <c r="AB21" i="62"/>
  <c r="AV21" i="62" s="1"/>
  <c r="AB32" i="62"/>
  <c r="AB55" i="62"/>
  <c r="AB71" i="62"/>
  <c r="AV71" i="62" s="1"/>
  <c r="AB31" i="62"/>
  <c r="AV31" i="62" s="1"/>
  <c r="AB36" i="62"/>
  <c r="AB46" i="62"/>
  <c r="AV46" i="62" s="1"/>
  <c r="AB57" i="62"/>
  <c r="AB72" i="62"/>
  <c r="AV72" i="62" s="1"/>
  <c r="AD23" i="62"/>
  <c r="AD21" i="62"/>
  <c r="AW21" i="62" s="1"/>
  <c r="AD32" i="62"/>
  <c r="AW32" i="62" s="1"/>
  <c r="AD55" i="62"/>
  <c r="AW55" i="62" s="1"/>
  <c r="AD71" i="62"/>
  <c r="AD31" i="62"/>
  <c r="AW31" i="62" s="1"/>
  <c r="AD36" i="62"/>
  <c r="AW36" i="62" s="1"/>
  <c r="AD46" i="62"/>
  <c r="AD57" i="62"/>
  <c r="AD72" i="62"/>
  <c r="AD6" i="62"/>
  <c r="AW6" i="62" s="1"/>
  <c r="AD20" i="62"/>
  <c r="AW20" i="62" s="1"/>
  <c r="AD26" i="62"/>
  <c r="AD43" i="62"/>
  <c r="AW43" i="62" s="1"/>
  <c r="AD58" i="62"/>
  <c r="AW58" i="62" s="1"/>
  <c r="AD60" i="62"/>
  <c r="AW60" i="62" s="1"/>
  <c r="AD10" i="62"/>
  <c r="AD13" i="62"/>
  <c r="AD24" i="62"/>
  <c r="AW24" i="62" s="1"/>
  <c r="AD45" i="62"/>
  <c r="AW45" i="62" s="1"/>
  <c r="AD39" i="62"/>
  <c r="AD73" i="62"/>
  <c r="AW73" i="62" s="1"/>
  <c r="AD12" i="62"/>
  <c r="AW12" i="62" s="1"/>
  <c r="AD17" i="62"/>
  <c r="AD37" i="62"/>
  <c r="AD48" i="62"/>
  <c r="AW48" i="62" s="1"/>
  <c r="AD74" i="62"/>
  <c r="AW74" i="62" s="1"/>
  <c r="AD9" i="62"/>
  <c r="AW9" i="62" s="1"/>
  <c r="AD18" i="62"/>
  <c r="AD29" i="62"/>
  <c r="AW29" i="62" s="1"/>
  <c r="AD49" i="62"/>
  <c r="AW49" i="62" s="1"/>
  <c r="AD75" i="62"/>
  <c r="AD11" i="62"/>
  <c r="AD27" i="62"/>
  <c r="AD34" i="62"/>
  <c r="AW34" i="62" s="1"/>
  <c r="AD50" i="62"/>
  <c r="AW50" i="62" s="1"/>
  <c r="AD76" i="62"/>
  <c r="AD8" i="62"/>
  <c r="AW8" i="62" s="1"/>
  <c r="AD33" i="62"/>
  <c r="AW33" i="62" s="1"/>
  <c r="AD40" i="62"/>
  <c r="AW40" i="62" s="1"/>
  <c r="AD47" i="62"/>
  <c r="AD44" i="62"/>
  <c r="AD35" i="62"/>
  <c r="AW35" i="62" s="1"/>
  <c r="AD15" i="62"/>
  <c r="AW15" i="62" s="1"/>
  <c r="AD14" i="62"/>
  <c r="AD38" i="62"/>
  <c r="AW38" i="62" s="1"/>
  <c r="AD51" i="62"/>
  <c r="AD68" i="62"/>
  <c r="AD77" i="62"/>
  <c r="AD16" i="62"/>
  <c r="AD22" i="62"/>
  <c r="AW22" i="62" s="1"/>
  <c r="AD28" i="62"/>
  <c r="AW28" i="62" s="1"/>
  <c r="AD52" i="62"/>
  <c r="AD59" i="62"/>
  <c r="AW59" i="62" s="1"/>
  <c r="AD78" i="62"/>
  <c r="AW78" i="62" s="1"/>
  <c r="AD7" i="62"/>
  <c r="AD42" i="62"/>
  <c r="AD41" i="62"/>
  <c r="AD53" i="62"/>
  <c r="AW53" i="62" s="1"/>
  <c r="AD69" i="62"/>
  <c r="AW69" i="62" s="1"/>
  <c r="AD79" i="62"/>
  <c r="AD19" i="62"/>
  <c r="AW19" i="62" s="1"/>
  <c r="AD30" i="62"/>
  <c r="AW30" i="62" s="1"/>
  <c r="AD25" i="62"/>
  <c r="AW25" i="62" s="1"/>
  <c r="AD54" i="62"/>
  <c r="AD70" i="62"/>
  <c r="AD80" i="62"/>
  <c r="AW80" i="62" s="1"/>
  <c r="AF7" i="62"/>
  <c r="AX7" i="62" s="1"/>
  <c r="AF42" i="62"/>
  <c r="AF41" i="62"/>
  <c r="AX41" i="62" s="1"/>
  <c r="AF53" i="62"/>
  <c r="AF69" i="62"/>
  <c r="AX69" i="62" s="1"/>
  <c r="AF79" i="62"/>
  <c r="AF19" i="62"/>
  <c r="AX19" i="62" s="1"/>
  <c r="AF30" i="62"/>
  <c r="AX30" i="62" s="1"/>
  <c r="AF25" i="62"/>
  <c r="AX25" i="62" s="1"/>
  <c r="AF54" i="62"/>
  <c r="AF70" i="62"/>
  <c r="AX70" i="62" s="1"/>
  <c r="AF80" i="62"/>
  <c r="AX80" i="62" s="1"/>
  <c r="AF23" i="62"/>
  <c r="AF21" i="62"/>
  <c r="AF32" i="62"/>
  <c r="AF55" i="62"/>
  <c r="AX55" i="62" s="1"/>
  <c r="AF71" i="62"/>
  <c r="AX71" i="62" s="1"/>
  <c r="AF31" i="62"/>
  <c r="AF36" i="62"/>
  <c r="AX36" i="62" s="1"/>
  <c r="AF46" i="62"/>
  <c r="AX46" i="62" s="1"/>
  <c r="AF57" i="62"/>
  <c r="AX57" i="62" s="1"/>
  <c r="AF72" i="62"/>
  <c r="AF6" i="62"/>
  <c r="AF20" i="62"/>
  <c r="AX20" i="62" s="1"/>
  <c r="AF26" i="62"/>
  <c r="AX26" i="62" s="1"/>
  <c r="AF43" i="62"/>
  <c r="AF58" i="62"/>
  <c r="AX58" i="62" s="1"/>
  <c r="AF60" i="62"/>
  <c r="AX60" i="62" s="1"/>
  <c r="AF10" i="62"/>
  <c r="AX10" i="62" s="1"/>
  <c r="AF13" i="62"/>
  <c r="AF24" i="62"/>
  <c r="AX24" i="62" s="1"/>
  <c r="AF45" i="62"/>
  <c r="AX45" i="62" s="1"/>
  <c r="AF39" i="62"/>
  <c r="AX39" i="62" s="1"/>
  <c r="AF73" i="62"/>
  <c r="AF12" i="62"/>
  <c r="AX12" i="62" s="1"/>
  <c r="AF17" i="62"/>
  <c r="AX17" i="62" s="1"/>
  <c r="AF37" i="62"/>
  <c r="AF48" i="62"/>
  <c r="AF74" i="62"/>
  <c r="AF9" i="62"/>
  <c r="AX9" i="62" s="1"/>
  <c r="AF18" i="62"/>
  <c r="AX18" i="62" s="1"/>
  <c r="AF29" i="62"/>
  <c r="AF49" i="62"/>
  <c r="AX49" i="62" s="1"/>
  <c r="AF75" i="62"/>
  <c r="AX75" i="62" s="1"/>
  <c r="AF11" i="62"/>
  <c r="AX11" i="62" s="1"/>
  <c r="AF27" i="62"/>
  <c r="AX27" i="62" s="1"/>
  <c r="AF34" i="62"/>
  <c r="AF50" i="62"/>
  <c r="AX50" i="62" s="1"/>
  <c r="AF76" i="62"/>
  <c r="AX76" i="62" s="1"/>
  <c r="AF8" i="62"/>
  <c r="AF33" i="62"/>
  <c r="AX33" i="62" s="1"/>
  <c r="AF40" i="62"/>
  <c r="AF47" i="62"/>
  <c r="AF44" i="62"/>
  <c r="AF35" i="62"/>
  <c r="AX35" i="62" s="1"/>
  <c r="AF15" i="62"/>
  <c r="AX15" i="62" s="1"/>
  <c r="AF14" i="62"/>
  <c r="AX14" i="62" s="1"/>
  <c r="AF38" i="62"/>
  <c r="AF51" i="62"/>
  <c r="AX51" i="62" s="1"/>
  <c r="AF68" i="62"/>
  <c r="AF77" i="62"/>
  <c r="AF16" i="62"/>
  <c r="AF22" i="62"/>
  <c r="AF28" i="62"/>
  <c r="AX28" i="62" s="1"/>
  <c r="AF52" i="62"/>
  <c r="AX52" i="62" s="1"/>
  <c r="AF59" i="62"/>
  <c r="AF78" i="62"/>
  <c r="AX78" i="62" s="1"/>
  <c r="AH15" i="62"/>
  <c r="AY15" i="62" s="1"/>
  <c r="AH14" i="62"/>
  <c r="AY14" i="62" s="1"/>
  <c r="AH38" i="62"/>
  <c r="AH51" i="62"/>
  <c r="AH68" i="62"/>
  <c r="AY68" i="62" s="1"/>
  <c r="AH77" i="62"/>
  <c r="AY77" i="62" s="1"/>
  <c r="AH16" i="62"/>
  <c r="AH22" i="62"/>
  <c r="AY22" i="62" s="1"/>
  <c r="AH28" i="62"/>
  <c r="AY28" i="62" s="1"/>
  <c r="AH52" i="62"/>
  <c r="AY52" i="62" s="1"/>
  <c r="AH59" i="62"/>
  <c r="AH78" i="62"/>
  <c r="AY78" i="62" s="1"/>
  <c r="AH7" i="62"/>
  <c r="AY7" i="62" s="1"/>
  <c r="AH42" i="62"/>
  <c r="AY42" i="62" s="1"/>
  <c r="AH41" i="62"/>
  <c r="AH53" i="62"/>
  <c r="AY53" i="62" s="1"/>
  <c r="AH69" i="62"/>
  <c r="AH79" i="62"/>
  <c r="AH19" i="62"/>
  <c r="AH30" i="62"/>
  <c r="AH25" i="62"/>
  <c r="AY25" i="62" s="1"/>
  <c r="AH54" i="62"/>
  <c r="AY54" i="62" s="1"/>
  <c r="AH70" i="62"/>
  <c r="AH80" i="62"/>
  <c r="AY80" i="62" s="1"/>
  <c r="AH23" i="62"/>
  <c r="AY23" i="62" s="1"/>
  <c r="AH21" i="62"/>
  <c r="AY21" i="62" s="1"/>
  <c r="AH32" i="62"/>
  <c r="AH55" i="62"/>
  <c r="AH71" i="62"/>
  <c r="AY71" i="62" s="1"/>
  <c r="AH31" i="62"/>
  <c r="AY31" i="62" s="1"/>
  <c r="AH36" i="62"/>
  <c r="AH46" i="62"/>
  <c r="AY46" i="62" s="1"/>
  <c r="AH57" i="62"/>
  <c r="AY57" i="62" s="1"/>
  <c r="AH72" i="62"/>
  <c r="AY72" i="62" s="1"/>
  <c r="AH6" i="62"/>
  <c r="AH20" i="62"/>
  <c r="AY20" i="62" s="1"/>
  <c r="AH26" i="62"/>
  <c r="AY26" i="62" s="1"/>
  <c r="AH43" i="62"/>
  <c r="AY43" i="62" s="1"/>
  <c r="AH58" i="62"/>
  <c r="AH60" i="62"/>
  <c r="AY60" i="62" s="1"/>
  <c r="AH10" i="62"/>
  <c r="AH13" i="62"/>
  <c r="AY13" i="62" s="1"/>
  <c r="AH24" i="62"/>
  <c r="AH45" i="62"/>
  <c r="AH39" i="62"/>
  <c r="AY39" i="62" s="1"/>
  <c r="AH73" i="62"/>
  <c r="AY73" i="62" s="1"/>
  <c r="AH12" i="62"/>
  <c r="AH17" i="62"/>
  <c r="AY17" i="62" s="1"/>
  <c r="AH37" i="62"/>
  <c r="AY37" i="62" s="1"/>
  <c r="AH48" i="62"/>
  <c r="AY48" i="62" s="1"/>
  <c r="AH74" i="62"/>
  <c r="AH9" i="62"/>
  <c r="AH18" i="62"/>
  <c r="AY18" i="62" s="1"/>
  <c r="AH29" i="62"/>
  <c r="AY29" i="62" s="1"/>
  <c r="AH49" i="62"/>
  <c r="AH75" i="62"/>
  <c r="AY75" i="62" s="1"/>
  <c r="AH11" i="62"/>
  <c r="AY11" i="62" s="1"/>
  <c r="AH27" i="62"/>
  <c r="AY27" i="62" s="1"/>
  <c r="AH34" i="62"/>
  <c r="AH50" i="62"/>
  <c r="AY50" i="62" s="1"/>
  <c r="AH76" i="62"/>
  <c r="AY76" i="62" s="1"/>
  <c r="AH8" i="62"/>
  <c r="AY8" i="62" s="1"/>
  <c r="AH33" i="62"/>
  <c r="AH40" i="62"/>
  <c r="AY40" i="62" s="1"/>
  <c r="AH47" i="62"/>
  <c r="AH44" i="62"/>
  <c r="AH35" i="62"/>
  <c r="AL16" i="62"/>
  <c r="AL22" i="62"/>
  <c r="BA22" i="62" s="1"/>
  <c r="AL28" i="62"/>
  <c r="BA28" i="62" s="1"/>
  <c r="AL52" i="62"/>
  <c r="AL59" i="62"/>
  <c r="BA59" i="62" s="1"/>
  <c r="AL78" i="62"/>
  <c r="BA78" i="62" s="1"/>
  <c r="AL7" i="62"/>
  <c r="BA7" i="62" s="1"/>
  <c r="AL42" i="62"/>
  <c r="AL41" i="62"/>
  <c r="AL53" i="62"/>
  <c r="BA53" i="62" s="1"/>
  <c r="AL69" i="62"/>
  <c r="BA69" i="62" s="1"/>
  <c r="AL79" i="62"/>
  <c r="AL19" i="62"/>
  <c r="BA19" i="62" s="1"/>
  <c r="AL30" i="62"/>
  <c r="BA30" i="62" s="1"/>
  <c r="AL25" i="62"/>
  <c r="AL54" i="62"/>
  <c r="AL70" i="62"/>
  <c r="BA70" i="62" s="1"/>
  <c r="AL80" i="62"/>
  <c r="BA80" i="62" s="1"/>
  <c r="AL23" i="62"/>
  <c r="BA23" i="62" s="1"/>
  <c r="AL21" i="62"/>
  <c r="AL32" i="62"/>
  <c r="BA32" i="62" s="1"/>
  <c r="AL55" i="62"/>
  <c r="BA55" i="62" s="1"/>
  <c r="AL71" i="62"/>
  <c r="BA71" i="62" s="1"/>
  <c r="AL31" i="62"/>
  <c r="AL36" i="62"/>
  <c r="AL46" i="62"/>
  <c r="BA46" i="62" s="1"/>
  <c r="AL57" i="62"/>
  <c r="BA57" i="62" s="1"/>
  <c r="AL72" i="62"/>
  <c r="AL6" i="62"/>
  <c r="BA6" i="62" s="1"/>
  <c r="AL20" i="62"/>
  <c r="BA20" i="62" s="1"/>
  <c r="AL26" i="62"/>
  <c r="BA26" i="62" s="1"/>
  <c r="AL43" i="62"/>
  <c r="AL58" i="62"/>
  <c r="AL60" i="62"/>
  <c r="BA60" i="62" s="1"/>
  <c r="AL10" i="62"/>
  <c r="BA10" i="62" s="1"/>
  <c r="AL13" i="62"/>
  <c r="AL24" i="62"/>
  <c r="BA24" i="62" s="1"/>
  <c r="AL45" i="62"/>
  <c r="AL39" i="62"/>
  <c r="BA39" i="62" s="1"/>
  <c r="AL73" i="62"/>
  <c r="AL12" i="62"/>
  <c r="BA12" i="62" s="1"/>
  <c r="AL17" i="62"/>
  <c r="BA17" i="62" s="1"/>
  <c r="AL37" i="62"/>
  <c r="BA37" i="62" s="1"/>
  <c r="AL48" i="62"/>
  <c r="AL74" i="62"/>
  <c r="BA74" i="62" s="1"/>
  <c r="AL9" i="62"/>
  <c r="BA9" i="62" s="1"/>
  <c r="AL18" i="62"/>
  <c r="BA18" i="62" s="1"/>
  <c r="AL29" i="62"/>
  <c r="AL49" i="62"/>
  <c r="AL75" i="62"/>
  <c r="BA75" i="62" s="1"/>
  <c r="AL11" i="62"/>
  <c r="BA11" i="62" s="1"/>
  <c r="AL27" i="62"/>
  <c r="BA27" i="62" s="1"/>
  <c r="AL34" i="62"/>
  <c r="BA34" i="62" s="1"/>
  <c r="AL50" i="62"/>
  <c r="BA50" i="62" s="1"/>
  <c r="AL76" i="62"/>
  <c r="BA76" i="62" s="1"/>
  <c r="AL8" i="62"/>
  <c r="AL33" i="62"/>
  <c r="AL40" i="62"/>
  <c r="BA40" i="62" s="1"/>
  <c r="AL47" i="62"/>
  <c r="BA47" i="62" s="1"/>
  <c r="AL44" i="62"/>
  <c r="AL35" i="62"/>
  <c r="BA35" i="62" s="1"/>
  <c r="AL15" i="62"/>
  <c r="BA15" i="62" s="1"/>
  <c r="AL14" i="62"/>
  <c r="AL38" i="62"/>
  <c r="BA38" i="62" s="1"/>
  <c r="AL51" i="62"/>
  <c r="BA51" i="62" s="1"/>
  <c r="AL68" i="62"/>
  <c r="BA68" i="62" s="1"/>
  <c r="AL77" i="62"/>
  <c r="BA77" i="62" s="1"/>
  <c r="L10" i="62"/>
  <c r="L13" i="62"/>
  <c r="AN13" i="62" s="1"/>
  <c r="L24" i="62"/>
  <c r="AN24" i="62" s="1"/>
  <c r="L45" i="62"/>
  <c r="AN45" i="62" s="1"/>
  <c r="L39" i="62"/>
  <c r="L73" i="62"/>
  <c r="L58" i="62"/>
  <c r="AN58" i="62" s="1"/>
  <c r="L12" i="62"/>
  <c r="AN12" i="62" s="1"/>
  <c r="L17" i="62"/>
  <c r="AN17" i="62" s="1"/>
  <c r="L37" i="62"/>
  <c r="AN37" i="62" s="1"/>
  <c r="L48" i="62"/>
  <c r="AN48" i="62" s="1"/>
  <c r="L74" i="62"/>
  <c r="AN74" i="62" s="1"/>
  <c r="L9" i="62"/>
  <c r="L18" i="62"/>
  <c r="L29" i="62"/>
  <c r="AN29" i="62" s="1"/>
  <c r="L49" i="62"/>
  <c r="AN49" i="62" s="1"/>
  <c r="L75" i="62"/>
  <c r="L20" i="62"/>
  <c r="AN20" i="62" s="1"/>
  <c r="L11" i="62"/>
  <c r="AN11" i="62" s="1"/>
  <c r="L27" i="62"/>
  <c r="AN27" i="62" s="1"/>
  <c r="L34" i="62"/>
  <c r="AN34" i="62" s="1"/>
  <c r="L50" i="62"/>
  <c r="AN50" i="62" s="1"/>
  <c r="L76" i="62"/>
  <c r="AN76" i="62" s="1"/>
  <c r="L43" i="62"/>
  <c r="AN43" i="62" s="1"/>
  <c r="L8" i="62"/>
  <c r="L33" i="62"/>
  <c r="AN33" i="62" s="1"/>
  <c r="L40" i="62"/>
  <c r="AN40" i="62" s="1"/>
  <c r="L47" i="62"/>
  <c r="AN47" i="62" s="1"/>
  <c r="L44" i="62"/>
  <c r="L35" i="62"/>
  <c r="L15" i="62"/>
  <c r="AN15" i="62" s="1"/>
  <c r="L14" i="62"/>
  <c r="AN14" i="62" s="1"/>
  <c r="L38" i="62"/>
  <c r="AN38" i="62" s="1"/>
  <c r="L51" i="62"/>
  <c r="AN51" i="62" s="1"/>
  <c r="L68" i="62"/>
  <c r="AN68" i="62" s="1"/>
  <c r="L77" i="62"/>
  <c r="AN77" i="62" s="1"/>
  <c r="L16" i="62"/>
  <c r="L22" i="62"/>
  <c r="L28" i="62"/>
  <c r="AN28" i="62" s="1"/>
  <c r="L52" i="62"/>
  <c r="AN52" i="62" s="1"/>
  <c r="L59" i="62"/>
  <c r="L78" i="62"/>
  <c r="AN78" i="62" s="1"/>
  <c r="L7" i="62"/>
  <c r="AN7" i="62" s="1"/>
  <c r="L42" i="62"/>
  <c r="L41" i="62"/>
  <c r="AN41" i="62" s="1"/>
  <c r="L53" i="62"/>
  <c r="AN53" i="62" s="1"/>
  <c r="L69" i="62"/>
  <c r="AN69" i="62" s="1"/>
  <c r="L79" i="62"/>
  <c r="AN79" i="62" s="1"/>
  <c r="L19" i="62"/>
  <c r="L30" i="62"/>
  <c r="AN30" i="62" s="1"/>
  <c r="L25" i="62"/>
  <c r="L54" i="62"/>
  <c r="L70" i="62"/>
  <c r="L80" i="62"/>
  <c r="L23" i="62"/>
  <c r="AN23" i="62" s="1"/>
  <c r="L21" i="62"/>
  <c r="AN21" i="62" s="1"/>
  <c r="L32" i="62"/>
  <c r="AN32" i="62" s="1"/>
  <c r="L55" i="62"/>
  <c r="AN55" i="62" s="1"/>
  <c r="L71" i="62"/>
  <c r="AN71" i="62" s="1"/>
  <c r="L60" i="62"/>
  <c r="AN60" i="62" s="1"/>
  <c r="L31" i="62"/>
  <c r="L36" i="62"/>
  <c r="L46" i="62"/>
  <c r="AN46" i="62" s="1"/>
  <c r="L57" i="62"/>
  <c r="AN57" i="62" s="1"/>
  <c r="L72" i="62"/>
  <c r="L26" i="62"/>
  <c r="AN26" i="62" s="1"/>
  <c r="L6" i="62"/>
  <c r="AN6" i="62" s="1"/>
  <c r="J11" i="62"/>
  <c r="J27" i="62"/>
  <c r="J34" i="62"/>
  <c r="J50" i="62"/>
  <c r="J76" i="62"/>
  <c r="J8" i="62"/>
  <c r="J33" i="62"/>
  <c r="J40" i="62"/>
  <c r="J47" i="62"/>
  <c r="J44" i="62"/>
  <c r="J35" i="62"/>
  <c r="J15" i="62"/>
  <c r="J14" i="62"/>
  <c r="J38" i="62"/>
  <c r="J51" i="62"/>
  <c r="J68" i="62"/>
  <c r="J77" i="62"/>
  <c r="J16" i="62"/>
  <c r="J22" i="62"/>
  <c r="J28" i="62"/>
  <c r="J52" i="62"/>
  <c r="J59" i="62"/>
  <c r="J78" i="62"/>
  <c r="J7" i="62"/>
  <c r="J42" i="62"/>
  <c r="J41" i="62"/>
  <c r="J53" i="62"/>
  <c r="J69" i="62"/>
  <c r="J79" i="62"/>
  <c r="J9" i="62"/>
  <c r="J19" i="62"/>
  <c r="J30" i="62"/>
  <c r="J25" i="62"/>
  <c r="J54" i="62"/>
  <c r="J70" i="62"/>
  <c r="J80" i="62"/>
  <c r="J23" i="62"/>
  <c r="J21" i="62"/>
  <c r="J32" i="62"/>
  <c r="J55" i="62"/>
  <c r="J71" i="62"/>
  <c r="J31" i="62"/>
  <c r="J36" i="62"/>
  <c r="J46" i="62"/>
  <c r="J57" i="62"/>
  <c r="J72" i="62"/>
  <c r="J6" i="62"/>
  <c r="J20" i="62"/>
  <c r="J26" i="62"/>
  <c r="J43" i="62"/>
  <c r="J58" i="62"/>
  <c r="J60" i="62"/>
  <c r="J18" i="62"/>
  <c r="J10" i="62"/>
  <c r="J13" i="62"/>
  <c r="J24" i="62"/>
  <c r="J45" i="62"/>
  <c r="J39" i="62"/>
  <c r="J73" i="62"/>
  <c r="J75" i="62"/>
  <c r="J12" i="62"/>
  <c r="J17" i="62"/>
  <c r="J37" i="62"/>
  <c r="J48" i="62"/>
  <c r="J74" i="62"/>
  <c r="J29" i="62"/>
  <c r="J49" i="62"/>
  <c r="AH14" i="61"/>
  <c r="AY14" i="61" s="1"/>
  <c r="AH25" i="61"/>
  <c r="AY25" i="61" s="1"/>
  <c r="AH36" i="61"/>
  <c r="AH61" i="61"/>
  <c r="AY61" i="61" s="1"/>
  <c r="AH9" i="61"/>
  <c r="AH26" i="61"/>
  <c r="AH62" i="61"/>
  <c r="AY62" i="61" s="1"/>
  <c r="AH11" i="61"/>
  <c r="AY11" i="61" s="1"/>
  <c r="AH33" i="61"/>
  <c r="AY33" i="61" s="1"/>
  <c r="AH51" i="61"/>
  <c r="AY51" i="61" s="1"/>
  <c r="AH6" i="61"/>
  <c r="AY6" i="61" s="1"/>
  <c r="AH28" i="61"/>
  <c r="AH52" i="61"/>
  <c r="AH13" i="61"/>
  <c r="AY13" i="61" s="1"/>
  <c r="AH31" i="61"/>
  <c r="AH53" i="61"/>
  <c r="AH22" i="61"/>
  <c r="AY22" i="61" s="1"/>
  <c r="AH24" i="61"/>
  <c r="AH54" i="61"/>
  <c r="AY54" i="61" s="1"/>
  <c r="AH16" i="61"/>
  <c r="AY16" i="61" s="1"/>
  <c r="AH20" i="61"/>
  <c r="AY20" i="61" s="1"/>
  <c r="AH55" i="61"/>
  <c r="AY55" i="61" s="1"/>
  <c r="AH15" i="61"/>
  <c r="AY15" i="61" s="1"/>
  <c r="AH35" i="61"/>
  <c r="AH56" i="61"/>
  <c r="AY56" i="61" s="1"/>
  <c r="AH7" i="61"/>
  <c r="AY7" i="61" s="1"/>
  <c r="AH17" i="61"/>
  <c r="AY17" i="61" s="1"/>
  <c r="AH30" i="61"/>
  <c r="AH57" i="61"/>
  <c r="AH12" i="61"/>
  <c r="AH18" i="61"/>
  <c r="AY18" i="61" s="1"/>
  <c r="AH27" i="61"/>
  <c r="AY27" i="61" s="1"/>
  <c r="AH58" i="61"/>
  <c r="AY58" i="61" s="1"/>
  <c r="AH10" i="61"/>
  <c r="AY10" i="61" s="1"/>
  <c r="AH23" i="61"/>
  <c r="AY23" i="61" s="1"/>
  <c r="AH34" i="61"/>
  <c r="AY34" i="61" s="1"/>
  <c r="AH59" i="61"/>
  <c r="AH8" i="61"/>
  <c r="AY8" i="61" s="1"/>
  <c r="AH21" i="61"/>
  <c r="AY21" i="61" s="1"/>
  <c r="AH19" i="61"/>
  <c r="AH60" i="61"/>
  <c r="AY60" i="61" s="1"/>
  <c r="N15" i="61"/>
  <c r="AO15" i="61" s="1"/>
  <c r="N35" i="61"/>
  <c r="AO35" i="61" s="1"/>
  <c r="N56" i="61"/>
  <c r="AO56" i="61" s="1"/>
  <c r="N7" i="61"/>
  <c r="AO7" i="61" s="1"/>
  <c r="N17" i="61"/>
  <c r="AO17" i="61" s="1"/>
  <c r="N30" i="61"/>
  <c r="AO30" i="61" s="1"/>
  <c r="N57" i="61"/>
  <c r="N12" i="61"/>
  <c r="AO12" i="61" s="1"/>
  <c r="N18" i="61"/>
  <c r="AO18" i="61" s="1"/>
  <c r="N27" i="61"/>
  <c r="N58" i="61"/>
  <c r="N10" i="61"/>
  <c r="N23" i="61"/>
  <c r="N34" i="61"/>
  <c r="AO34" i="61" s="1"/>
  <c r="N59" i="61"/>
  <c r="AO59" i="61" s="1"/>
  <c r="N8" i="61"/>
  <c r="AO8" i="61" s="1"/>
  <c r="N21" i="61"/>
  <c r="N19" i="61"/>
  <c r="AO19" i="61" s="1"/>
  <c r="N60" i="61"/>
  <c r="AO60" i="61" s="1"/>
  <c r="N14" i="61"/>
  <c r="AO14" i="61" s="1"/>
  <c r="N25" i="61"/>
  <c r="AO25" i="61" s="1"/>
  <c r="N36" i="61"/>
  <c r="AO36" i="61" s="1"/>
  <c r="N61" i="61"/>
  <c r="N9" i="61"/>
  <c r="AO9" i="61" s="1"/>
  <c r="N26" i="61"/>
  <c r="AO26" i="61" s="1"/>
  <c r="N62" i="61"/>
  <c r="N11" i="61"/>
  <c r="N33" i="61"/>
  <c r="AO33" i="61" s="1"/>
  <c r="N51" i="61"/>
  <c r="AO51" i="61" s="1"/>
  <c r="N6" i="61"/>
  <c r="AO6" i="61" s="1"/>
  <c r="N28" i="61"/>
  <c r="N52" i="61"/>
  <c r="AO52" i="61" s="1"/>
  <c r="N13" i="61"/>
  <c r="AO13" i="61" s="1"/>
  <c r="N31" i="61"/>
  <c r="N53" i="61"/>
  <c r="N22" i="61"/>
  <c r="N24" i="61"/>
  <c r="N54" i="61"/>
  <c r="AO54" i="61" s="1"/>
  <c r="N16" i="61"/>
  <c r="AO16" i="61" s="1"/>
  <c r="N20" i="61"/>
  <c r="AO20" i="61" s="1"/>
  <c r="N55" i="61"/>
  <c r="AL14" i="61"/>
  <c r="BA14" i="61" s="1"/>
  <c r="AL25" i="61"/>
  <c r="BA25" i="61" s="1"/>
  <c r="AL36" i="61"/>
  <c r="AL61" i="61"/>
  <c r="BA61" i="61" s="1"/>
  <c r="AL9" i="61"/>
  <c r="AL26" i="61"/>
  <c r="BA26" i="61" s="1"/>
  <c r="AL62" i="61"/>
  <c r="BA62" i="61" s="1"/>
  <c r="AL11" i="61"/>
  <c r="BA11" i="61" s="1"/>
  <c r="AL33" i="61"/>
  <c r="BA33" i="61" s="1"/>
  <c r="AL51" i="61"/>
  <c r="BA51" i="61" s="1"/>
  <c r="AL6" i="61"/>
  <c r="AL28" i="61"/>
  <c r="AL52" i="61"/>
  <c r="BA52" i="61" s="1"/>
  <c r="AL13" i="61"/>
  <c r="BA13" i="61" s="1"/>
  <c r="AL31" i="61"/>
  <c r="BA31" i="61" s="1"/>
  <c r="AL53" i="61"/>
  <c r="BA53" i="61" s="1"/>
  <c r="AL22" i="61"/>
  <c r="BA22" i="61" s="1"/>
  <c r="AL24" i="61"/>
  <c r="BA24" i="61" s="1"/>
  <c r="AL54" i="61"/>
  <c r="AL16" i="61"/>
  <c r="AL20" i="61"/>
  <c r="BA20" i="61" s="1"/>
  <c r="AL55" i="61"/>
  <c r="BA55" i="61" s="1"/>
  <c r="AL15" i="61"/>
  <c r="BA15" i="61" s="1"/>
  <c r="AL35" i="61"/>
  <c r="BA35" i="61" s="1"/>
  <c r="AL56" i="61"/>
  <c r="BA56" i="61" s="1"/>
  <c r="AL7" i="61"/>
  <c r="AL17" i="61"/>
  <c r="BA17" i="61" s="1"/>
  <c r="AL30" i="61"/>
  <c r="AL57" i="61"/>
  <c r="BA57" i="61" s="1"/>
  <c r="AL12" i="61"/>
  <c r="BA12" i="61" s="1"/>
  <c r="AL18" i="61"/>
  <c r="BA18" i="61" s="1"/>
  <c r="AL27" i="61"/>
  <c r="AL58" i="61"/>
  <c r="AL10" i="61"/>
  <c r="BA10" i="61" s="1"/>
  <c r="AL23" i="61"/>
  <c r="AL34" i="61"/>
  <c r="BA34" i="61" s="1"/>
  <c r="AL59" i="61"/>
  <c r="BA59" i="61" s="1"/>
  <c r="AL8" i="61"/>
  <c r="BA8" i="61" s="1"/>
  <c r="AL21" i="61"/>
  <c r="BA21" i="61" s="1"/>
  <c r="AL19" i="61"/>
  <c r="BA19" i="61" s="1"/>
  <c r="AL60" i="61"/>
  <c r="BA60" i="61" s="1"/>
  <c r="R13" i="61"/>
  <c r="AQ13" i="61" s="1"/>
  <c r="R31" i="61"/>
  <c r="AQ31" i="61" s="1"/>
  <c r="R53" i="61"/>
  <c r="AQ53" i="61" s="1"/>
  <c r="R22" i="61"/>
  <c r="AQ22" i="61" s="1"/>
  <c r="R24" i="61"/>
  <c r="AQ24" i="61" s="1"/>
  <c r="R54" i="61"/>
  <c r="AQ54" i="61" s="1"/>
  <c r="R16" i="61"/>
  <c r="AQ16" i="61" s="1"/>
  <c r="R20" i="61"/>
  <c r="AQ20" i="61" s="1"/>
  <c r="R55" i="61"/>
  <c r="AQ55" i="61" s="1"/>
  <c r="R15" i="61"/>
  <c r="AQ15" i="61" s="1"/>
  <c r="R35" i="61"/>
  <c r="AQ35" i="61" s="1"/>
  <c r="R56" i="61"/>
  <c r="R7" i="61"/>
  <c r="AQ7" i="61" s="1"/>
  <c r="R17" i="61"/>
  <c r="AQ17" i="61" s="1"/>
  <c r="R30" i="61"/>
  <c r="R57" i="61"/>
  <c r="R12" i="61"/>
  <c r="AQ12" i="61" s="1"/>
  <c r="R18" i="61"/>
  <c r="AQ18" i="61" s="1"/>
  <c r="R27" i="61"/>
  <c r="AQ27" i="61" s="1"/>
  <c r="R58" i="61"/>
  <c r="AQ58" i="61" s="1"/>
  <c r="R10" i="61"/>
  <c r="AQ10" i="61" s="1"/>
  <c r="R23" i="61"/>
  <c r="AQ23" i="61" s="1"/>
  <c r="R34" i="61"/>
  <c r="AQ34" i="61" s="1"/>
  <c r="R59" i="61"/>
  <c r="AQ59" i="61" s="1"/>
  <c r="R8" i="61"/>
  <c r="AQ8" i="61" s="1"/>
  <c r="R21" i="61"/>
  <c r="AQ21" i="61" s="1"/>
  <c r="R19" i="61"/>
  <c r="AQ19" i="61" s="1"/>
  <c r="R60" i="61"/>
  <c r="AQ60" i="61" s="1"/>
  <c r="R14" i="61"/>
  <c r="AQ14" i="61" s="1"/>
  <c r="R25" i="61"/>
  <c r="AQ25" i="61" s="1"/>
  <c r="R36" i="61"/>
  <c r="AQ36" i="61" s="1"/>
  <c r="R61" i="61"/>
  <c r="AQ61" i="61" s="1"/>
  <c r="R9" i="61"/>
  <c r="AQ9" i="61" s="1"/>
  <c r="R26" i="61"/>
  <c r="AQ26" i="61" s="1"/>
  <c r="R62" i="61"/>
  <c r="AQ62" i="61" s="1"/>
  <c r="R11" i="61"/>
  <c r="R33" i="61"/>
  <c r="R51" i="61"/>
  <c r="AQ51" i="61" s="1"/>
  <c r="R6" i="61"/>
  <c r="AQ6" i="61" s="1"/>
  <c r="R28" i="61"/>
  <c r="AQ28" i="61" s="1"/>
  <c r="R52" i="61"/>
  <c r="AQ52" i="61" s="1"/>
  <c r="T7" i="61"/>
  <c r="T17" i="61"/>
  <c r="AR17" i="61" s="1"/>
  <c r="T30" i="61"/>
  <c r="AR30" i="61" s="1"/>
  <c r="T57" i="61"/>
  <c r="AR57" i="61" s="1"/>
  <c r="T12" i="61"/>
  <c r="AR12" i="61" s="1"/>
  <c r="T18" i="61"/>
  <c r="AR18" i="61" s="1"/>
  <c r="T27" i="61"/>
  <c r="T58" i="61"/>
  <c r="AR58" i="61" s="1"/>
  <c r="T10" i="61"/>
  <c r="T23" i="61"/>
  <c r="T34" i="61"/>
  <c r="AR34" i="61" s="1"/>
  <c r="T59" i="61"/>
  <c r="AR59" i="61" s="1"/>
  <c r="T8" i="61"/>
  <c r="AR8" i="61" s="1"/>
  <c r="T21" i="61"/>
  <c r="AR21" i="61" s="1"/>
  <c r="T19" i="61"/>
  <c r="AR19" i="61" s="1"/>
  <c r="T60" i="61"/>
  <c r="AR60" i="61" s="1"/>
  <c r="T14" i="61"/>
  <c r="T25" i="61"/>
  <c r="AR25" i="61" s="1"/>
  <c r="T36" i="61"/>
  <c r="AR36" i="61" s="1"/>
  <c r="T61" i="61"/>
  <c r="AR61" i="61" s="1"/>
  <c r="T9" i="61"/>
  <c r="AR9" i="61" s="1"/>
  <c r="T26" i="61"/>
  <c r="T62" i="61"/>
  <c r="AR62" i="61" s="1"/>
  <c r="T11" i="61"/>
  <c r="AR11" i="61" s="1"/>
  <c r="T33" i="61"/>
  <c r="T51" i="61"/>
  <c r="AR51" i="61" s="1"/>
  <c r="T6" i="61"/>
  <c r="AR6" i="61" s="1"/>
  <c r="T28" i="61"/>
  <c r="AR28" i="61" s="1"/>
  <c r="T52" i="61"/>
  <c r="AR52" i="61" s="1"/>
  <c r="T13" i="61"/>
  <c r="AR13" i="61" s="1"/>
  <c r="T31" i="61"/>
  <c r="T53" i="61"/>
  <c r="AR53" i="61" s="1"/>
  <c r="T22" i="61"/>
  <c r="T24" i="61"/>
  <c r="AR24" i="61" s="1"/>
  <c r="T54" i="61"/>
  <c r="AR54" i="61" s="1"/>
  <c r="T16" i="61"/>
  <c r="AR16" i="61" s="1"/>
  <c r="T20" i="61"/>
  <c r="AR20" i="61" s="1"/>
  <c r="T55" i="61"/>
  <c r="AR55" i="61" s="1"/>
  <c r="T15" i="61"/>
  <c r="AR15" i="61" s="1"/>
  <c r="T35" i="61"/>
  <c r="AR35" i="61" s="1"/>
  <c r="T56" i="61"/>
  <c r="AR56" i="61" s="1"/>
  <c r="AF16" i="61"/>
  <c r="AX16" i="61" s="1"/>
  <c r="AF20" i="61"/>
  <c r="AF55" i="61"/>
  <c r="AX55" i="61" s="1"/>
  <c r="AF15" i="61"/>
  <c r="AX15" i="61" s="1"/>
  <c r="AF35" i="61"/>
  <c r="AX35" i="61" s="1"/>
  <c r="AF56" i="61"/>
  <c r="AF7" i="61"/>
  <c r="AX7" i="61" s="1"/>
  <c r="AF17" i="61"/>
  <c r="AF30" i="61"/>
  <c r="AX30" i="61" s="1"/>
  <c r="AF57" i="61"/>
  <c r="AX57" i="61" s="1"/>
  <c r="AF12" i="61"/>
  <c r="AX12" i="61" s="1"/>
  <c r="AF18" i="61"/>
  <c r="AX18" i="61" s="1"/>
  <c r="AF27" i="61"/>
  <c r="AX27" i="61" s="1"/>
  <c r="AF58" i="61"/>
  <c r="AF10" i="61"/>
  <c r="AF23" i="61"/>
  <c r="AF34" i="61"/>
  <c r="AF59" i="61"/>
  <c r="AX59" i="61" s="1"/>
  <c r="AF8" i="61"/>
  <c r="AX8" i="61" s="1"/>
  <c r="AF21" i="61"/>
  <c r="AX21" i="61" s="1"/>
  <c r="AF19" i="61"/>
  <c r="AX19" i="61" s="1"/>
  <c r="AF60" i="61"/>
  <c r="AX60" i="61" s="1"/>
  <c r="AF14" i="61"/>
  <c r="AF25" i="61"/>
  <c r="AF36" i="61"/>
  <c r="AX36" i="61" s="1"/>
  <c r="AF61" i="61"/>
  <c r="AF9" i="61"/>
  <c r="AX9" i="61" s="1"/>
  <c r="AF26" i="61"/>
  <c r="AX26" i="61" s="1"/>
  <c r="AF62" i="61"/>
  <c r="AX62" i="61" s="1"/>
  <c r="AF11" i="61"/>
  <c r="AX11" i="61" s="1"/>
  <c r="AF33" i="61"/>
  <c r="AX33" i="61" s="1"/>
  <c r="AF51" i="61"/>
  <c r="AX51" i="61" s="1"/>
  <c r="AF6" i="61"/>
  <c r="AX6" i="61" s="1"/>
  <c r="AF28" i="61"/>
  <c r="AX28" i="61" s="1"/>
  <c r="AF52" i="61"/>
  <c r="AX52" i="61" s="1"/>
  <c r="AF13" i="61"/>
  <c r="AX13" i="61" s="1"/>
  <c r="AF31" i="61"/>
  <c r="AX31" i="61" s="1"/>
  <c r="AF53" i="61"/>
  <c r="AX53" i="61" s="1"/>
  <c r="AF22" i="61"/>
  <c r="AX22" i="61" s="1"/>
  <c r="AF24" i="61"/>
  <c r="AF54" i="61"/>
  <c r="J12" i="61"/>
  <c r="J18" i="61"/>
  <c r="J27" i="61"/>
  <c r="J58" i="61"/>
  <c r="J10" i="61"/>
  <c r="J23" i="61"/>
  <c r="J34" i="61"/>
  <c r="J59" i="61"/>
  <c r="J8" i="61"/>
  <c r="J21" i="61"/>
  <c r="J19" i="61"/>
  <c r="J60" i="61"/>
  <c r="J14" i="61"/>
  <c r="J25" i="61"/>
  <c r="J36" i="61"/>
  <c r="J61" i="61"/>
  <c r="J9" i="61"/>
  <c r="J26" i="61"/>
  <c r="J62" i="61"/>
  <c r="J11" i="61"/>
  <c r="J33" i="61"/>
  <c r="J51" i="61"/>
  <c r="J6" i="61"/>
  <c r="J28" i="61"/>
  <c r="J52" i="61"/>
  <c r="J13" i="61"/>
  <c r="J31" i="61"/>
  <c r="J53" i="61"/>
  <c r="J22" i="61"/>
  <c r="J24" i="61"/>
  <c r="J54" i="61"/>
  <c r="J16" i="61"/>
  <c r="J20" i="61"/>
  <c r="J55" i="61"/>
  <c r="J15" i="61"/>
  <c r="J35" i="61"/>
  <c r="J56" i="61"/>
  <c r="J7" i="61"/>
  <c r="J17" i="61"/>
  <c r="J30" i="61"/>
  <c r="J57" i="61"/>
  <c r="L8" i="61"/>
  <c r="AN8" i="61" s="1"/>
  <c r="L21" i="61"/>
  <c r="AN21" i="61" s="1"/>
  <c r="L19" i="61"/>
  <c r="AN19" i="61" s="1"/>
  <c r="L60" i="61"/>
  <c r="L14" i="61"/>
  <c r="L25" i="61"/>
  <c r="L36" i="61"/>
  <c r="L61" i="61"/>
  <c r="AN61" i="61" s="1"/>
  <c r="L9" i="61"/>
  <c r="AN9" i="61" s="1"/>
  <c r="L26" i="61"/>
  <c r="AN26" i="61" s="1"/>
  <c r="L62" i="61"/>
  <c r="AN62" i="61" s="1"/>
  <c r="L11" i="61"/>
  <c r="AN11" i="61" s="1"/>
  <c r="L33" i="61"/>
  <c r="AN33" i="61" s="1"/>
  <c r="L51" i="61"/>
  <c r="L6" i="61"/>
  <c r="AN6" i="61" s="1"/>
  <c r="L28" i="61"/>
  <c r="AN28" i="61" s="1"/>
  <c r="L52" i="61"/>
  <c r="AN52" i="61" s="1"/>
  <c r="L13" i="61"/>
  <c r="AN13" i="61" s="1"/>
  <c r="L31" i="61"/>
  <c r="AN31" i="61" s="1"/>
  <c r="L53" i="61"/>
  <c r="AN53" i="61" s="1"/>
  <c r="L22" i="61"/>
  <c r="AN22" i="61" s="1"/>
  <c r="L24" i="61"/>
  <c r="L54" i="61"/>
  <c r="AN54" i="61" s="1"/>
  <c r="L16" i="61"/>
  <c r="AN16" i="61" s="1"/>
  <c r="L20" i="61"/>
  <c r="AN20" i="61" s="1"/>
  <c r="L55" i="61"/>
  <c r="AN55" i="61" s="1"/>
  <c r="L15" i="61"/>
  <c r="AN15" i="61" s="1"/>
  <c r="L35" i="61"/>
  <c r="AN35" i="61" s="1"/>
  <c r="L56" i="61"/>
  <c r="L7" i="61"/>
  <c r="AN7" i="61" s="1"/>
  <c r="L17" i="61"/>
  <c r="L30" i="61"/>
  <c r="AN30" i="61" s="1"/>
  <c r="L57" i="61"/>
  <c r="AN57" i="61" s="1"/>
  <c r="L12" i="61"/>
  <c r="AN12" i="61" s="1"/>
  <c r="L18" i="61"/>
  <c r="AN18" i="61" s="1"/>
  <c r="L27" i="61"/>
  <c r="AN27" i="61" s="1"/>
  <c r="L58" i="61"/>
  <c r="AN58" i="61" s="1"/>
  <c r="L10" i="61"/>
  <c r="AN10" i="61" s="1"/>
  <c r="L23" i="61"/>
  <c r="AN23" i="61" s="1"/>
  <c r="L34" i="61"/>
  <c r="L59" i="61"/>
  <c r="AN59" i="61" s="1"/>
  <c r="V14" i="61"/>
  <c r="AS14" i="61" s="1"/>
  <c r="V25" i="61"/>
  <c r="AS25" i="61" s="1"/>
  <c r="V36" i="61"/>
  <c r="AS36" i="61" s="1"/>
  <c r="V61" i="61"/>
  <c r="AS61" i="61" s="1"/>
  <c r="V9" i="61"/>
  <c r="AS9" i="61" s="1"/>
  <c r="V26" i="61"/>
  <c r="V62" i="61"/>
  <c r="AS62" i="61" s="1"/>
  <c r="V11" i="61"/>
  <c r="AS11" i="61" s="1"/>
  <c r="V33" i="61"/>
  <c r="AS33" i="61" s="1"/>
  <c r="V51" i="61"/>
  <c r="AS51" i="61" s="1"/>
  <c r="V6" i="61"/>
  <c r="V28" i="61"/>
  <c r="V52" i="61"/>
  <c r="AS52" i="61" s="1"/>
  <c r="V13" i="61"/>
  <c r="V31" i="61"/>
  <c r="AS31" i="61" s="1"/>
  <c r="V53" i="61"/>
  <c r="AS53" i="61" s="1"/>
  <c r="V22" i="61"/>
  <c r="AS22" i="61" s="1"/>
  <c r="V24" i="61"/>
  <c r="AS24" i="61" s="1"/>
  <c r="V54" i="61"/>
  <c r="AS54" i="61" s="1"/>
  <c r="V16" i="61"/>
  <c r="AS16" i="61" s="1"/>
  <c r="V20" i="61"/>
  <c r="AS20" i="61" s="1"/>
  <c r="V55" i="61"/>
  <c r="AS55" i="61" s="1"/>
  <c r="V15" i="61"/>
  <c r="V35" i="61"/>
  <c r="AS35" i="61" s="1"/>
  <c r="V56" i="61"/>
  <c r="AS56" i="61" s="1"/>
  <c r="V7" i="61"/>
  <c r="V17" i="61"/>
  <c r="V30" i="61"/>
  <c r="AS30" i="61" s="1"/>
  <c r="V57" i="61"/>
  <c r="AS57" i="61" s="1"/>
  <c r="V12" i="61"/>
  <c r="V18" i="61"/>
  <c r="AS18" i="61" s="1"/>
  <c r="V27" i="61"/>
  <c r="AS27" i="61" s="1"/>
  <c r="V58" i="61"/>
  <c r="AS58" i="61" s="1"/>
  <c r="V10" i="61"/>
  <c r="AS10" i="61" s="1"/>
  <c r="V23" i="61"/>
  <c r="AS23" i="61" s="1"/>
  <c r="V34" i="61"/>
  <c r="AS34" i="61" s="1"/>
  <c r="V59" i="61"/>
  <c r="AS59" i="61" s="1"/>
  <c r="V8" i="61"/>
  <c r="V21" i="61"/>
  <c r="AS21" i="61" s="1"/>
  <c r="V19" i="61"/>
  <c r="AS19" i="61" s="1"/>
  <c r="V60" i="61"/>
  <c r="AS60" i="61" s="1"/>
  <c r="AJ16" i="61"/>
  <c r="AZ16" i="61" s="1"/>
  <c r="AJ20" i="61"/>
  <c r="AZ20" i="61" s="1"/>
  <c r="AJ55" i="61"/>
  <c r="AZ55" i="61" s="1"/>
  <c r="AJ15" i="61"/>
  <c r="AZ15" i="61" s="1"/>
  <c r="AJ35" i="61"/>
  <c r="AZ35" i="61" s="1"/>
  <c r="AJ56" i="61"/>
  <c r="AZ56" i="61" s="1"/>
  <c r="AJ7" i="61"/>
  <c r="AJ17" i="61"/>
  <c r="AZ17" i="61" s="1"/>
  <c r="AJ30" i="61"/>
  <c r="AZ30" i="61" s="1"/>
  <c r="AJ57" i="61"/>
  <c r="AZ57" i="61" s="1"/>
  <c r="AJ12" i="61"/>
  <c r="AZ12" i="61" s="1"/>
  <c r="AJ18" i="61"/>
  <c r="AZ18" i="61" s="1"/>
  <c r="AJ27" i="61"/>
  <c r="AZ27" i="61" s="1"/>
  <c r="AJ58" i="61"/>
  <c r="AZ58" i="61" s="1"/>
  <c r="AJ10" i="61"/>
  <c r="AJ23" i="61"/>
  <c r="AZ23" i="61" s="1"/>
  <c r="AJ34" i="61"/>
  <c r="AZ34" i="61" s="1"/>
  <c r="AJ59" i="61"/>
  <c r="AZ59" i="61" s="1"/>
  <c r="AJ8" i="61"/>
  <c r="AZ8" i="61" s="1"/>
  <c r="AJ21" i="61"/>
  <c r="AZ21" i="61" s="1"/>
  <c r="AJ19" i="61"/>
  <c r="AJ60" i="61"/>
  <c r="AZ60" i="61" s="1"/>
  <c r="AJ14" i="61"/>
  <c r="AZ14" i="61" s="1"/>
  <c r="AJ25" i="61"/>
  <c r="AZ25" i="61" s="1"/>
  <c r="AJ36" i="61"/>
  <c r="AZ36" i="61" s="1"/>
  <c r="AJ61" i="61"/>
  <c r="AZ61" i="61" s="1"/>
  <c r="AJ9" i="61"/>
  <c r="AJ26" i="61"/>
  <c r="AZ26" i="61" s="1"/>
  <c r="AJ62" i="61"/>
  <c r="AZ62" i="61" s="1"/>
  <c r="AJ11" i="61"/>
  <c r="AZ11" i="61" s="1"/>
  <c r="AJ33" i="61"/>
  <c r="AJ51" i="61"/>
  <c r="AZ51" i="61" s="1"/>
  <c r="AJ6" i="61"/>
  <c r="AZ6" i="61" s="1"/>
  <c r="AJ28" i="61"/>
  <c r="AZ28" i="61" s="1"/>
  <c r="AJ52" i="61"/>
  <c r="AZ52" i="61" s="1"/>
  <c r="AJ13" i="61"/>
  <c r="AZ13" i="61" s="1"/>
  <c r="AJ31" i="61"/>
  <c r="AZ31" i="61" s="1"/>
  <c r="AJ53" i="61"/>
  <c r="AZ53" i="61" s="1"/>
  <c r="AJ22" i="61"/>
  <c r="AJ24" i="61"/>
  <c r="AZ24" i="61" s="1"/>
  <c r="AJ54" i="61"/>
  <c r="AZ54" i="61" s="1"/>
  <c r="X16" i="61"/>
  <c r="AT16" i="61" s="1"/>
  <c r="X20" i="61"/>
  <c r="AT20" i="61" s="1"/>
  <c r="X55" i="61"/>
  <c r="AT55" i="61" s="1"/>
  <c r="X15" i="61"/>
  <c r="X35" i="61"/>
  <c r="AT35" i="61" s="1"/>
  <c r="X56" i="61"/>
  <c r="X7" i="61"/>
  <c r="AT7" i="61" s="1"/>
  <c r="X17" i="61"/>
  <c r="AT17" i="61" s="1"/>
  <c r="X30" i="61"/>
  <c r="AT30" i="61" s="1"/>
  <c r="X57" i="61"/>
  <c r="AT57" i="61" s="1"/>
  <c r="X12" i="61"/>
  <c r="AT12" i="61" s="1"/>
  <c r="X18" i="61"/>
  <c r="AT18" i="61" s="1"/>
  <c r="X27" i="61"/>
  <c r="AT27" i="61" s="1"/>
  <c r="X58" i="61"/>
  <c r="AT58" i="61" s="1"/>
  <c r="X10" i="61"/>
  <c r="AT10" i="61" s="1"/>
  <c r="X23" i="61"/>
  <c r="X34" i="61"/>
  <c r="AT34" i="61" s="1"/>
  <c r="X59" i="61"/>
  <c r="AT59" i="61" s="1"/>
  <c r="X8" i="61"/>
  <c r="AT8" i="61" s="1"/>
  <c r="X21" i="61"/>
  <c r="AT21" i="61" s="1"/>
  <c r="X19" i="61"/>
  <c r="AT19" i="61" s="1"/>
  <c r="X60" i="61"/>
  <c r="X14" i="61"/>
  <c r="AT14" i="61" s="1"/>
  <c r="X25" i="61"/>
  <c r="AT25" i="61" s="1"/>
  <c r="X36" i="61"/>
  <c r="AT36" i="61" s="1"/>
  <c r="X61" i="61"/>
  <c r="AT61" i="61" s="1"/>
  <c r="X9" i="61"/>
  <c r="X26" i="61"/>
  <c r="AT26" i="61" s="1"/>
  <c r="X62" i="61"/>
  <c r="AT62" i="61" s="1"/>
  <c r="X11" i="61"/>
  <c r="AT11" i="61" s="1"/>
  <c r="X33" i="61"/>
  <c r="AT33" i="61" s="1"/>
  <c r="X51" i="61"/>
  <c r="AT51" i="61" s="1"/>
  <c r="X6" i="61"/>
  <c r="AT6" i="61" s="1"/>
  <c r="X28" i="61"/>
  <c r="AT28" i="61" s="1"/>
  <c r="X52" i="61"/>
  <c r="AT52" i="61" s="1"/>
  <c r="X13" i="61"/>
  <c r="AT13" i="61" s="1"/>
  <c r="X31" i="61"/>
  <c r="AT31" i="61" s="1"/>
  <c r="X53" i="61"/>
  <c r="AT53" i="61" s="1"/>
  <c r="X22" i="61"/>
  <c r="AT22" i="61" s="1"/>
  <c r="X24" i="61"/>
  <c r="AT24" i="61" s="1"/>
  <c r="X54" i="61"/>
  <c r="AT54" i="61" s="1"/>
  <c r="Z14" i="61"/>
  <c r="AU14" i="61" s="1"/>
  <c r="Z25" i="61"/>
  <c r="AU25" i="61" s="1"/>
  <c r="Z36" i="61"/>
  <c r="AU36" i="61" s="1"/>
  <c r="Z61" i="61"/>
  <c r="AU61" i="61" s="1"/>
  <c r="Z9" i="61"/>
  <c r="Z26" i="61"/>
  <c r="AU26" i="61" s="1"/>
  <c r="Z62" i="61"/>
  <c r="AU62" i="61" s="1"/>
  <c r="Z11" i="61"/>
  <c r="Z33" i="61"/>
  <c r="AU33" i="61" s="1"/>
  <c r="Z51" i="61"/>
  <c r="AU51" i="61" s="1"/>
  <c r="Z6" i="61"/>
  <c r="Z28" i="61"/>
  <c r="AU28" i="61" s="1"/>
  <c r="Z52" i="61"/>
  <c r="AU52" i="61" s="1"/>
  <c r="Z13" i="61"/>
  <c r="AU13" i="61" s="1"/>
  <c r="Z31" i="61"/>
  <c r="AU31" i="61" s="1"/>
  <c r="Z53" i="61"/>
  <c r="AU53" i="61" s="1"/>
  <c r="Z22" i="61"/>
  <c r="AU22" i="61" s="1"/>
  <c r="Z24" i="61"/>
  <c r="AU24" i="61" s="1"/>
  <c r="Z54" i="61"/>
  <c r="AU54" i="61" s="1"/>
  <c r="Z16" i="61"/>
  <c r="AU16" i="61" s="1"/>
  <c r="Z20" i="61"/>
  <c r="AU20" i="61" s="1"/>
  <c r="Z55" i="61"/>
  <c r="AU55" i="61" s="1"/>
  <c r="Z15" i="61"/>
  <c r="AU15" i="61" s="1"/>
  <c r="Z35" i="61"/>
  <c r="Z56" i="61"/>
  <c r="AU56" i="61" s="1"/>
  <c r="Z7" i="61"/>
  <c r="AU7" i="61" s="1"/>
  <c r="Z17" i="61"/>
  <c r="AU17" i="61" s="1"/>
  <c r="Z30" i="61"/>
  <c r="AU30" i="61" s="1"/>
  <c r="Z57" i="61"/>
  <c r="Z12" i="61"/>
  <c r="AU12" i="61" s="1"/>
  <c r="Z18" i="61"/>
  <c r="AU18" i="61" s="1"/>
  <c r="Z27" i="61"/>
  <c r="Z58" i="61"/>
  <c r="AU58" i="61" s="1"/>
  <c r="Z10" i="61"/>
  <c r="AU10" i="61" s="1"/>
  <c r="Z23" i="61"/>
  <c r="Z34" i="61"/>
  <c r="AU34" i="61" s="1"/>
  <c r="Z59" i="61"/>
  <c r="Z8" i="61"/>
  <c r="AU8" i="61" s="1"/>
  <c r="Z21" i="61"/>
  <c r="AU21" i="61" s="1"/>
  <c r="Z19" i="61"/>
  <c r="AU19" i="61" s="1"/>
  <c r="Z60" i="61"/>
  <c r="AU60" i="61" s="1"/>
  <c r="AB16" i="61"/>
  <c r="AV16" i="61" s="1"/>
  <c r="AB20" i="61"/>
  <c r="AV20" i="61" s="1"/>
  <c r="AB55" i="61"/>
  <c r="AV55" i="61" s="1"/>
  <c r="AB15" i="61"/>
  <c r="AB35" i="61"/>
  <c r="AV35" i="61" s="1"/>
  <c r="AB56" i="61"/>
  <c r="AV56" i="61" s="1"/>
  <c r="AB7" i="61"/>
  <c r="AB17" i="61"/>
  <c r="AB30" i="61"/>
  <c r="AV30" i="61" s="1"/>
  <c r="AB57" i="61"/>
  <c r="AB12" i="61"/>
  <c r="AV12" i="61" s="1"/>
  <c r="AB18" i="61"/>
  <c r="AB27" i="61"/>
  <c r="AV27" i="61" s="1"/>
  <c r="AB58" i="61"/>
  <c r="AV58" i="61" s="1"/>
  <c r="AB10" i="61"/>
  <c r="AV10" i="61" s="1"/>
  <c r="AB23" i="61"/>
  <c r="AV23" i="61" s="1"/>
  <c r="AB34" i="61"/>
  <c r="AV34" i="61" s="1"/>
  <c r="AB59" i="61"/>
  <c r="AB8" i="61"/>
  <c r="AV8" i="61" s="1"/>
  <c r="AB21" i="61"/>
  <c r="AV21" i="61" s="1"/>
  <c r="AB19" i="61"/>
  <c r="AV19" i="61" s="1"/>
  <c r="AB60" i="61"/>
  <c r="AV60" i="61" s="1"/>
  <c r="AB14" i="61"/>
  <c r="AV14" i="61" s="1"/>
  <c r="AB25" i="61"/>
  <c r="AV25" i="61" s="1"/>
  <c r="AB36" i="61"/>
  <c r="AV36" i="61" s="1"/>
  <c r="AB61" i="61"/>
  <c r="AV61" i="61" s="1"/>
  <c r="AB9" i="61"/>
  <c r="AV9" i="61" s="1"/>
  <c r="AB26" i="61"/>
  <c r="AB62" i="61"/>
  <c r="AV62" i="61" s="1"/>
  <c r="AB11" i="61"/>
  <c r="AV11" i="61" s="1"/>
  <c r="AB33" i="61"/>
  <c r="AB51" i="61"/>
  <c r="AV51" i="61" s="1"/>
  <c r="AB6" i="61"/>
  <c r="AV6" i="61" s="1"/>
  <c r="AB28" i="61"/>
  <c r="AV28" i="61" s="1"/>
  <c r="AB52" i="61"/>
  <c r="AV52" i="61" s="1"/>
  <c r="AB13" i="61"/>
  <c r="AB31" i="61"/>
  <c r="AV31" i="61" s="1"/>
  <c r="AB53" i="61"/>
  <c r="AV53" i="61" s="1"/>
  <c r="AB22" i="61"/>
  <c r="AV22" i="61" s="1"/>
  <c r="AB24" i="61"/>
  <c r="AV24" i="61" s="1"/>
  <c r="AB54" i="61"/>
  <c r="AD14" i="61"/>
  <c r="AD25" i="61"/>
  <c r="AW25" i="61" s="1"/>
  <c r="AD36" i="61"/>
  <c r="AD61" i="61"/>
  <c r="AW61" i="61" s="1"/>
  <c r="AD9" i="61"/>
  <c r="AW9" i="61" s="1"/>
  <c r="AD26" i="61"/>
  <c r="AW26" i="61" s="1"/>
  <c r="AD62" i="61"/>
  <c r="AW62" i="61" s="1"/>
  <c r="AD11" i="61"/>
  <c r="AD33" i="61"/>
  <c r="AW33" i="61" s="1"/>
  <c r="AD51" i="61"/>
  <c r="AW51" i="61" s="1"/>
  <c r="AD6" i="61"/>
  <c r="AD28" i="61"/>
  <c r="AW28" i="61" s="1"/>
  <c r="AD52" i="61"/>
  <c r="AW52" i="61" s="1"/>
  <c r="AD13" i="61"/>
  <c r="AD31" i="61"/>
  <c r="AW31" i="61" s="1"/>
  <c r="AD53" i="61"/>
  <c r="AW53" i="61" s="1"/>
  <c r="AD22" i="61"/>
  <c r="AW22" i="61" s="1"/>
  <c r="AD24" i="61"/>
  <c r="AW24" i="61" s="1"/>
  <c r="AD54" i="61"/>
  <c r="AD16" i="61"/>
  <c r="AW16" i="61" s="1"/>
  <c r="AD20" i="61"/>
  <c r="AW20" i="61" s="1"/>
  <c r="AD55" i="61"/>
  <c r="AW55" i="61" s="1"/>
  <c r="AD15" i="61"/>
  <c r="AW15" i="61" s="1"/>
  <c r="AD35" i="61"/>
  <c r="AW35" i="61" s="1"/>
  <c r="AD56" i="61"/>
  <c r="AD7" i="61"/>
  <c r="AW7" i="61" s="1"/>
  <c r="AD17" i="61"/>
  <c r="AW17" i="61" s="1"/>
  <c r="AD30" i="61"/>
  <c r="AW30" i="61" s="1"/>
  <c r="AD57" i="61"/>
  <c r="AW57" i="61" s="1"/>
  <c r="AD12" i="61"/>
  <c r="AW12" i="61" s="1"/>
  <c r="AD18" i="61"/>
  <c r="AW18" i="61" s="1"/>
  <c r="AD27" i="61"/>
  <c r="AW27" i="61" s="1"/>
  <c r="AD58" i="61"/>
  <c r="AW58" i="61" s="1"/>
  <c r="AD10" i="61"/>
  <c r="AW10" i="61" s="1"/>
  <c r="AD23" i="61"/>
  <c r="AW23" i="61" s="1"/>
  <c r="AD34" i="61"/>
  <c r="AW34" i="61" s="1"/>
  <c r="AD59" i="61"/>
  <c r="AW59" i="61" s="1"/>
  <c r="AD8" i="61"/>
  <c r="AW8" i="61" s="1"/>
  <c r="AD21" i="61"/>
  <c r="AW21" i="61" s="1"/>
  <c r="AD19" i="61"/>
  <c r="AW19" i="61" s="1"/>
  <c r="AD60" i="61"/>
  <c r="AW60" i="61" s="1"/>
  <c r="P7" i="61"/>
  <c r="AP7" i="61" s="1"/>
  <c r="P17" i="61"/>
  <c r="P30" i="61"/>
  <c r="AP30" i="61" s="1"/>
  <c r="P57" i="61"/>
  <c r="AP57" i="61" s="1"/>
  <c r="P12" i="61"/>
  <c r="P18" i="61"/>
  <c r="AP18" i="61" s="1"/>
  <c r="P27" i="61"/>
  <c r="P58" i="61"/>
  <c r="P10" i="61"/>
  <c r="AP10" i="61" s="1"/>
  <c r="P23" i="61"/>
  <c r="AP23" i="61" s="1"/>
  <c r="P34" i="61"/>
  <c r="AP34" i="61" s="1"/>
  <c r="P59" i="61"/>
  <c r="AP59" i="61" s="1"/>
  <c r="P8" i="61"/>
  <c r="AP8" i="61" s="1"/>
  <c r="P21" i="61"/>
  <c r="AP21" i="61" s="1"/>
  <c r="P19" i="61"/>
  <c r="AP19" i="61" s="1"/>
  <c r="P60" i="61"/>
  <c r="AP60" i="61" s="1"/>
  <c r="P14" i="61"/>
  <c r="AP14" i="61" s="1"/>
  <c r="P25" i="61"/>
  <c r="P36" i="61"/>
  <c r="AP36" i="61" s="1"/>
  <c r="P61" i="61"/>
  <c r="AP61" i="61" s="1"/>
  <c r="P9" i="61"/>
  <c r="AP9" i="61" s="1"/>
  <c r="P26" i="61"/>
  <c r="AP26" i="61" s="1"/>
  <c r="P62" i="61"/>
  <c r="AP62" i="61" s="1"/>
  <c r="P11" i="61"/>
  <c r="P33" i="61"/>
  <c r="AP33" i="61" s="1"/>
  <c r="P51" i="61"/>
  <c r="AP51" i="61" s="1"/>
  <c r="P6" i="61"/>
  <c r="AP6" i="61" s="1"/>
  <c r="P28" i="61"/>
  <c r="AP28" i="61" s="1"/>
  <c r="P52" i="61"/>
  <c r="AP52" i="61" s="1"/>
  <c r="P13" i="61"/>
  <c r="AP13" i="61" s="1"/>
  <c r="P31" i="61"/>
  <c r="AP31" i="61" s="1"/>
  <c r="P53" i="61"/>
  <c r="P22" i="61"/>
  <c r="AP22" i="61" s="1"/>
  <c r="P24" i="61"/>
  <c r="AP24" i="61" s="1"/>
  <c r="P54" i="61"/>
  <c r="AP54" i="61" s="1"/>
  <c r="P16" i="61"/>
  <c r="AP16" i="61" s="1"/>
  <c r="P20" i="61"/>
  <c r="AP20" i="61" s="1"/>
  <c r="P55" i="61"/>
  <c r="AP55" i="61" s="1"/>
  <c r="P15" i="61"/>
  <c r="AP15" i="61" s="1"/>
  <c r="P35" i="61"/>
  <c r="AP35" i="61" s="1"/>
  <c r="P56" i="61"/>
  <c r="AP56" i="61" s="1"/>
  <c r="AJ14" i="60"/>
  <c r="AZ14" i="60" s="1"/>
  <c r="AJ30" i="60"/>
  <c r="AZ30" i="60" s="1"/>
  <c r="AJ47" i="60"/>
  <c r="AZ47" i="60" s="1"/>
  <c r="AJ58" i="60"/>
  <c r="AZ58" i="60" s="1"/>
  <c r="AJ55" i="60"/>
  <c r="AZ55" i="60" s="1"/>
  <c r="AJ76" i="60"/>
  <c r="AZ76" i="60" s="1"/>
  <c r="AJ28" i="60"/>
  <c r="AZ28" i="60" s="1"/>
  <c r="AJ21" i="60"/>
  <c r="AZ21" i="60" s="1"/>
  <c r="AJ49" i="60"/>
  <c r="AJ31" i="60"/>
  <c r="AZ31" i="60" s="1"/>
  <c r="AJ67" i="60"/>
  <c r="AZ67" i="60" s="1"/>
  <c r="AJ77" i="60"/>
  <c r="AZ77" i="60" s="1"/>
  <c r="AJ24" i="60"/>
  <c r="AZ24" i="60" s="1"/>
  <c r="AJ35" i="60"/>
  <c r="AZ35" i="60" s="1"/>
  <c r="AJ46" i="60"/>
  <c r="AZ46" i="60" s="1"/>
  <c r="AJ59" i="60"/>
  <c r="AZ59" i="60" s="1"/>
  <c r="AJ68" i="60"/>
  <c r="AZ68" i="60" s="1"/>
  <c r="AJ78" i="60"/>
  <c r="AZ78" i="60" s="1"/>
  <c r="AJ6" i="60"/>
  <c r="AZ6" i="60" s="1"/>
  <c r="AJ34" i="60"/>
  <c r="AZ34" i="60" s="1"/>
  <c r="AJ44" i="60"/>
  <c r="AZ44" i="60" s="1"/>
  <c r="AJ37" i="60"/>
  <c r="AZ37" i="60" s="1"/>
  <c r="AJ57" i="60"/>
  <c r="AJ69" i="60"/>
  <c r="AZ69" i="60" s="1"/>
  <c r="AJ50" i="60"/>
  <c r="AZ50" i="60" s="1"/>
  <c r="AJ8" i="60"/>
  <c r="AZ8" i="60" s="1"/>
  <c r="AJ9" i="60"/>
  <c r="AZ9" i="60" s="1"/>
  <c r="AJ17" i="60"/>
  <c r="AJ39" i="60"/>
  <c r="AZ39" i="60" s="1"/>
  <c r="AJ60" i="60"/>
  <c r="AZ60" i="60" s="1"/>
  <c r="AJ70" i="60"/>
  <c r="AZ70" i="60" s="1"/>
  <c r="AJ79" i="60"/>
  <c r="AZ79" i="60" s="1"/>
  <c r="AJ11" i="60"/>
  <c r="AZ11" i="60" s="1"/>
  <c r="AJ19" i="60"/>
  <c r="AZ19" i="60" s="1"/>
  <c r="AJ42" i="60"/>
  <c r="AZ42" i="60" s="1"/>
  <c r="AJ45" i="60"/>
  <c r="AZ45" i="60" s="1"/>
  <c r="AJ54" i="60"/>
  <c r="AZ54" i="60" s="1"/>
  <c r="AJ71" i="60"/>
  <c r="AZ71" i="60" s="1"/>
  <c r="AJ80" i="60"/>
  <c r="AJ7" i="60"/>
  <c r="AZ7" i="60" s="1"/>
  <c r="AJ15" i="60"/>
  <c r="AZ15" i="60" s="1"/>
  <c r="AJ32" i="60"/>
  <c r="AZ32" i="60" s="1"/>
  <c r="AJ40" i="60"/>
  <c r="AZ40" i="60" s="1"/>
  <c r="AJ61" i="60"/>
  <c r="AZ61" i="60" s="1"/>
  <c r="AJ72" i="60"/>
  <c r="AZ72" i="60" s="1"/>
  <c r="AJ81" i="60"/>
  <c r="AZ81" i="60" s="1"/>
  <c r="AJ13" i="60"/>
  <c r="AZ13" i="60" s="1"/>
  <c r="AJ23" i="60"/>
  <c r="AZ23" i="60" s="1"/>
  <c r="AJ41" i="60"/>
  <c r="AZ41" i="60" s="1"/>
  <c r="AJ52" i="60"/>
  <c r="AZ52" i="60" s="1"/>
  <c r="AJ62" i="60"/>
  <c r="AZ62" i="60" s="1"/>
  <c r="AJ48" i="60"/>
  <c r="AZ48" i="60" s="1"/>
  <c r="AJ18" i="60"/>
  <c r="AZ18" i="60" s="1"/>
  <c r="AJ25" i="60"/>
  <c r="AZ25" i="60" s="1"/>
  <c r="AJ26" i="60"/>
  <c r="AZ26" i="60" s="1"/>
  <c r="AJ43" i="60"/>
  <c r="AZ43" i="60" s="1"/>
  <c r="AJ73" i="60"/>
  <c r="AZ73" i="60" s="1"/>
  <c r="AJ10" i="60"/>
  <c r="AZ10" i="60" s="1"/>
  <c r="AJ20" i="60"/>
  <c r="AZ20" i="60" s="1"/>
  <c r="AJ38" i="60"/>
  <c r="AJ56" i="60"/>
  <c r="AZ56" i="60" s="1"/>
  <c r="AJ64" i="60"/>
  <c r="AZ64" i="60" s="1"/>
  <c r="AJ53" i="60"/>
  <c r="AZ53" i="60" s="1"/>
  <c r="AJ12" i="60"/>
  <c r="AZ12" i="60" s="1"/>
  <c r="AJ22" i="60"/>
  <c r="AZ22" i="60" s="1"/>
  <c r="AJ36" i="60"/>
  <c r="AZ36" i="60" s="1"/>
  <c r="AJ29" i="60"/>
  <c r="AZ29" i="60" s="1"/>
  <c r="AJ65" i="60"/>
  <c r="AZ65" i="60" s="1"/>
  <c r="AJ74" i="60"/>
  <c r="AZ74" i="60" s="1"/>
  <c r="AJ16" i="60"/>
  <c r="AJ27" i="60"/>
  <c r="AJ33" i="60"/>
  <c r="AZ33" i="60" s="1"/>
  <c r="AJ51" i="60"/>
  <c r="AJ66" i="60"/>
  <c r="AZ66" i="60" s="1"/>
  <c r="AJ75" i="60"/>
  <c r="AZ75" i="60" s="1"/>
  <c r="AD14" i="60"/>
  <c r="AW14" i="60" s="1"/>
  <c r="AD30" i="60"/>
  <c r="AW30" i="60" s="1"/>
  <c r="AD47" i="60"/>
  <c r="AW47" i="60" s="1"/>
  <c r="AD58" i="60"/>
  <c r="AW58" i="60" s="1"/>
  <c r="AD55" i="60"/>
  <c r="AW55" i="60" s="1"/>
  <c r="AD76" i="60"/>
  <c r="AD28" i="60"/>
  <c r="AW28" i="60" s="1"/>
  <c r="AD21" i="60"/>
  <c r="AW21" i="60" s="1"/>
  <c r="AD49" i="60"/>
  <c r="AW49" i="60" s="1"/>
  <c r="AD31" i="60"/>
  <c r="AW31" i="60" s="1"/>
  <c r="AD67" i="60"/>
  <c r="AW67" i="60" s="1"/>
  <c r="AD77" i="60"/>
  <c r="AW77" i="60" s="1"/>
  <c r="AD24" i="60"/>
  <c r="AW24" i="60" s="1"/>
  <c r="AD35" i="60"/>
  <c r="AW35" i="60" s="1"/>
  <c r="AD46" i="60"/>
  <c r="AW46" i="60" s="1"/>
  <c r="AD59" i="60"/>
  <c r="AW59" i="60" s="1"/>
  <c r="AD68" i="60"/>
  <c r="AW68" i="60" s="1"/>
  <c r="AD78" i="60"/>
  <c r="AW78" i="60" s="1"/>
  <c r="AD6" i="60"/>
  <c r="AW6" i="60" s="1"/>
  <c r="AD34" i="60"/>
  <c r="AW34" i="60" s="1"/>
  <c r="AD44" i="60"/>
  <c r="AW44" i="60" s="1"/>
  <c r="AD37" i="60"/>
  <c r="AW37" i="60" s="1"/>
  <c r="AD57" i="60"/>
  <c r="AW57" i="60" s="1"/>
  <c r="AD69" i="60"/>
  <c r="AW69" i="60" s="1"/>
  <c r="AD50" i="60"/>
  <c r="AW50" i="60" s="1"/>
  <c r="AD8" i="60"/>
  <c r="AW8" i="60" s="1"/>
  <c r="AD9" i="60"/>
  <c r="AW9" i="60" s="1"/>
  <c r="AD17" i="60"/>
  <c r="AW17" i="60" s="1"/>
  <c r="AD39" i="60"/>
  <c r="AW39" i="60" s="1"/>
  <c r="AD60" i="60"/>
  <c r="AW60" i="60" s="1"/>
  <c r="AD70" i="60"/>
  <c r="AW70" i="60" s="1"/>
  <c r="AD79" i="60"/>
  <c r="AW79" i="60" s="1"/>
  <c r="AD11" i="60"/>
  <c r="AW11" i="60" s="1"/>
  <c r="AD19" i="60"/>
  <c r="AW19" i="60" s="1"/>
  <c r="AD42" i="60"/>
  <c r="AW42" i="60" s="1"/>
  <c r="AD45" i="60"/>
  <c r="AW45" i="60" s="1"/>
  <c r="AD54" i="60"/>
  <c r="AW54" i="60" s="1"/>
  <c r="AD71" i="60"/>
  <c r="AW71" i="60" s="1"/>
  <c r="AD80" i="60"/>
  <c r="AW80" i="60" s="1"/>
  <c r="AD7" i="60"/>
  <c r="AW7" i="60" s="1"/>
  <c r="AD15" i="60"/>
  <c r="AW15" i="60" s="1"/>
  <c r="AD32" i="60"/>
  <c r="AW32" i="60" s="1"/>
  <c r="AD40" i="60"/>
  <c r="AW40" i="60" s="1"/>
  <c r="AD61" i="60"/>
  <c r="AW61" i="60" s="1"/>
  <c r="AD72" i="60"/>
  <c r="AW72" i="60" s="1"/>
  <c r="AD81" i="60"/>
  <c r="AW81" i="60" s="1"/>
  <c r="AD13" i="60"/>
  <c r="AW13" i="60" s="1"/>
  <c r="AD23" i="60"/>
  <c r="AW23" i="60" s="1"/>
  <c r="AD41" i="60"/>
  <c r="AW41" i="60" s="1"/>
  <c r="AD52" i="60"/>
  <c r="AW52" i="60" s="1"/>
  <c r="AD62" i="60"/>
  <c r="AW62" i="60" s="1"/>
  <c r="AD48" i="60"/>
  <c r="AW48" i="60" s="1"/>
  <c r="AD18" i="60"/>
  <c r="AW18" i="60" s="1"/>
  <c r="AD25" i="60"/>
  <c r="AW25" i="60" s="1"/>
  <c r="AD26" i="60"/>
  <c r="AW26" i="60" s="1"/>
  <c r="AD43" i="60"/>
  <c r="AW43" i="60" s="1"/>
  <c r="AD73" i="60"/>
  <c r="AW73" i="60" s="1"/>
  <c r="AD10" i="60"/>
  <c r="AW10" i="60" s="1"/>
  <c r="AD20" i="60"/>
  <c r="AW20" i="60" s="1"/>
  <c r="AD38" i="60"/>
  <c r="AW38" i="60" s="1"/>
  <c r="AD56" i="60"/>
  <c r="AW56" i="60" s="1"/>
  <c r="AD64" i="60"/>
  <c r="AW64" i="60" s="1"/>
  <c r="AD53" i="60"/>
  <c r="AW53" i="60" s="1"/>
  <c r="AD12" i="60"/>
  <c r="AW12" i="60" s="1"/>
  <c r="AD22" i="60"/>
  <c r="AW22" i="60" s="1"/>
  <c r="AD36" i="60"/>
  <c r="AW36" i="60" s="1"/>
  <c r="AD29" i="60"/>
  <c r="AW29" i="60" s="1"/>
  <c r="AD65" i="60"/>
  <c r="AW65" i="60" s="1"/>
  <c r="AD74" i="60"/>
  <c r="AW74" i="60" s="1"/>
  <c r="AD16" i="60"/>
  <c r="AW16" i="60" s="1"/>
  <c r="AD27" i="60"/>
  <c r="AW27" i="60" s="1"/>
  <c r="AD33" i="60"/>
  <c r="AW33" i="60" s="1"/>
  <c r="AD51" i="60"/>
  <c r="AD66" i="60"/>
  <c r="AW66" i="60" s="1"/>
  <c r="AD75" i="60"/>
  <c r="AW75" i="60" s="1"/>
  <c r="AF8" i="60"/>
  <c r="AX8" i="60" s="1"/>
  <c r="AF9" i="60"/>
  <c r="AX9" i="60" s="1"/>
  <c r="AF17" i="60"/>
  <c r="AF39" i="60"/>
  <c r="AX39" i="60" s="1"/>
  <c r="AF60" i="60"/>
  <c r="AF70" i="60"/>
  <c r="AF79" i="60"/>
  <c r="AX79" i="60" s="1"/>
  <c r="AF11" i="60"/>
  <c r="AX11" i="60" s="1"/>
  <c r="AF19" i="60"/>
  <c r="AX19" i="60" s="1"/>
  <c r="AF42" i="60"/>
  <c r="AX42" i="60" s="1"/>
  <c r="AF45" i="60"/>
  <c r="AX45" i="60" s="1"/>
  <c r="AF54" i="60"/>
  <c r="AX54" i="60" s="1"/>
  <c r="AF71" i="60"/>
  <c r="AX71" i="60" s="1"/>
  <c r="AF80" i="60"/>
  <c r="AX80" i="60" s="1"/>
  <c r="AF7" i="60"/>
  <c r="AF15" i="60"/>
  <c r="AX15" i="60" s="1"/>
  <c r="AF32" i="60"/>
  <c r="AF40" i="60"/>
  <c r="AX40" i="60" s="1"/>
  <c r="AF61" i="60"/>
  <c r="AF72" i="60"/>
  <c r="AX72" i="60" s="1"/>
  <c r="AF81" i="60"/>
  <c r="AX81" i="60" s="1"/>
  <c r="AF13" i="60"/>
  <c r="AX13" i="60" s="1"/>
  <c r="AF23" i="60"/>
  <c r="AX23" i="60" s="1"/>
  <c r="AF41" i="60"/>
  <c r="AX41" i="60" s="1"/>
  <c r="AF52" i="60"/>
  <c r="AX52" i="60" s="1"/>
  <c r="AF62" i="60"/>
  <c r="AX62" i="60" s="1"/>
  <c r="AF48" i="60"/>
  <c r="AF18" i="60"/>
  <c r="AX18" i="60" s="1"/>
  <c r="AF25" i="60"/>
  <c r="AX25" i="60" s="1"/>
  <c r="AF26" i="60"/>
  <c r="AX26" i="60" s="1"/>
  <c r="AF43" i="60"/>
  <c r="AX43" i="60" s="1"/>
  <c r="AF73" i="60"/>
  <c r="AX73" i="60" s="1"/>
  <c r="AF10" i="60"/>
  <c r="AX10" i="60" s="1"/>
  <c r="AF20" i="60"/>
  <c r="AX20" i="60" s="1"/>
  <c r="AF38" i="60"/>
  <c r="AX38" i="60" s="1"/>
  <c r="AF56" i="60"/>
  <c r="AX56" i="60" s="1"/>
  <c r="AF64" i="60"/>
  <c r="AX64" i="60" s="1"/>
  <c r="AF53" i="60"/>
  <c r="AX53" i="60" s="1"/>
  <c r="AF12" i="60"/>
  <c r="AX12" i="60" s="1"/>
  <c r="AF22" i="60"/>
  <c r="AX22" i="60" s="1"/>
  <c r="AF36" i="60"/>
  <c r="AF29" i="60"/>
  <c r="AX29" i="60" s="1"/>
  <c r="AF65" i="60"/>
  <c r="AX65" i="60" s="1"/>
  <c r="AF74" i="60"/>
  <c r="AX74" i="60" s="1"/>
  <c r="AF16" i="60"/>
  <c r="AF27" i="60"/>
  <c r="AF33" i="60"/>
  <c r="AX33" i="60" s="1"/>
  <c r="AF51" i="60"/>
  <c r="AX51" i="60" s="1"/>
  <c r="AF66" i="60"/>
  <c r="AX66" i="60" s="1"/>
  <c r="AF75" i="60"/>
  <c r="AX75" i="60" s="1"/>
  <c r="AF14" i="60"/>
  <c r="AF30" i="60"/>
  <c r="AX30" i="60" s="1"/>
  <c r="AF47" i="60"/>
  <c r="AX47" i="60" s="1"/>
  <c r="AF58" i="60"/>
  <c r="AF55" i="60"/>
  <c r="AF76" i="60"/>
  <c r="AX76" i="60" s="1"/>
  <c r="AF28" i="60"/>
  <c r="AF21" i="60"/>
  <c r="AF49" i="60"/>
  <c r="AX49" i="60" s="1"/>
  <c r="AF31" i="60"/>
  <c r="AX31" i="60" s="1"/>
  <c r="AF67" i="60"/>
  <c r="AX67" i="60" s="1"/>
  <c r="AF77" i="60"/>
  <c r="AX77" i="60" s="1"/>
  <c r="AF24" i="60"/>
  <c r="AX24" i="60" s="1"/>
  <c r="AF35" i="60"/>
  <c r="AX35" i="60" s="1"/>
  <c r="AF46" i="60"/>
  <c r="AF59" i="60"/>
  <c r="AX59" i="60" s="1"/>
  <c r="AF68" i="60"/>
  <c r="AX68" i="60" s="1"/>
  <c r="AF78" i="60"/>
  <c r="AX78" i="60" s="1"/>
  <c r="AF6" i="60"/>
  <c r="AF34" i="60"/>
  <c r="AF44" i="60"/>
  <c r="AF37" i="60"/>
  <c r="AX37" i="60" s="1"/>
  <c r="AF57" i="60"/>
  <c r="AX57" i="60" s="1"/>
  <c r="AF69" i="60"/>
  <c r="AX69" i="60" s="1"/>
  <c r="AF50" i="60"/>
  <c r="X14" i="60"/>
  <c r="AT14" i="60" s="1"/>
  <c r="X30" i="60"/>
  <c r="AT30" i="60" s="1"/>
  <c r="X47" i="60"/>
  <c r="AT47" i="60" s="1"/>
  <c r="X58" i="60"/>
  <c r="AT58" i="60" s="1"/>
  <c r="X55" i="60"/>
  <c r="AT55" i="60" s="1"/>
  <c r="X76" i="60"/>
  <c r="AT76" i="60" s="1"/>
  <c r="X28" i="60"/>
  <c r="AT28" i="60" s="1"/>
  <c r="X21" i="60"/>
  <c r="AT21" i="60" s="1"/>
  <c r="X49" i="60"/>
  <c r="AT49" i="60" s="1"/>
  <c r="X31" i="60"/>
  <c r="AT31" i="60" s="1"/>
  <c r="X67" i="60"/>
  <c r="AT67" i="60" s="1"/>
  <c r="X77" i="60"/>
  <c r="AT77" i="60" s="1"/>
  <c r="X24" i="60"/>
  <c r="AT24" i="60" s="1"/>
  <c r="X35" i="60"/>
  <c r="AT35" i="60" s="1"/>
  <c r="X46" i="60"/>
  <c r="AT46" i="60" s="1"/>
  <c r="X59" i="60"/>
  <c r="AT59" i="60" s="1"/>
  <c r="X68" i="60"/>
  <c r="AT68" i="60" s="1"/>
  <c r="X78" i="60"/>
  <c r="AT78" i="60" s="1"/>
  <c r="X6" i="60"/>
  <c r="AT6" i="60" s="1"/>
  <c r="X34" i="60"/>
  <c r="AT34" i="60" s="1"/>
  <c r="X44" i="60"/>
  <c r="AT44" i="60" s="1"/>
  <c r="X37" i="60"/>
  <c r="AT37" i="60" s="1"/>
  <c r="X57" i="60"/>
  <c r="AT57" i="60" s="1"/>
  <c r="X69" i="60"/>
  <c r="AT69" i="60" s="1"/>
  <c r="X50" i="60"/>
  <c r="AT50" i="60" s="1"/>
  <c r="X8" i="60"/>
  <c r="AT8" i="60" s="1"/>
  <c r="X9" i="60"/>
  <c r="AT9" i="60" s="1"/>
  <c r="X17" i="60"/>
  <c r="AT17" i="60" s="1"/>
  <c r="X39" i="60"/>
  <c r="AT39" i="60" s="1"/>
  <c r="X60" i="60"/>
  <c r="AT60" i="60" s="1"/>
  <c r="X70" i="60"/>
  <c r="AT70" i="60" s="1"/>
  <c r="X79" i="60"/>
  <c r="AT79" i="60" s="1"/>
  <c r="X11" i="60"/>
  <c r="AT11" i="60" s="1"/>
  <c r="X19" i="60"/>
  <c r="AT19" i="60" s="1"/>
  <c r="X42" i="60"/>
  <c r="AT42" i="60" s="1"/>
  <c r="X45" i="60"/>
  <c r="AT45" i="60" s="1"/>
  <c r="X54" i="60"/>
  <c r="AT54" i="60" s="1"/>
  <c r="X71" i="60"/>
  <c r="AT71" i="60" s="1"/>
  <c r="X80" i="60"/>
  <c r="AT80" i="60" s="1"/>
  <c r="X7" i="60"/>
  <c r="AT7" i="60" s="1"/>
  <c r="X15" i="60"/>
  <c r="AT15" i="60" s="1"/>
  <c r="X32" i="60"/>
  <c r="AT32" i="60" s="1"/>
  <c r="X40" i="60"/>
  <c r="AT40" i="60" s="1"/>
  <c r="X61" i="60"/>
  <c r="AT61" i="60" s="1"/>
  <c r="X72" i="60"/>
  <c r="AT72" i="60" s="1"/>
  <c r="X81" i="60"/>
  <c r="AT81" i="60" s="1"/>
  <c r="X13" i="60"/>
  <c r="AT13" i="60" s="1"/>
  <c r="X23" i="60"/>
  <c r="AT23" i="60" s="1"/>
  <c r="X41" i="60"/>
  <c r="AT41" i="60" s="1"/>
  <c r="X52" i="60"/>
  <c r="AT52" i="60" s="1"/>
  <c r="X62" i="60"/>
  <c r="AT62" i="60" s="1"/>
  <c r="X48" i="60"/>
  <c r="AT48" i="60" s="1"/>
  <c r="X18" i="60"/>
  <c r="AT18" i="60" s="1"/>
  <c r="X25" i="60"/>
  <c r="AT25" i="60" s="1"/>
  <c r="X26" i="60"/>
  <c r="AT26" i="60" s="1"/>
  <c r="X43" i="60"/>
  <c r="AT43" i="60" s="1"/>
  <c r="X73" i="60"/>
  <c r="AT73" i="60" s="1"/>
  <c r="X10" i="60"/>
  <c r="AT10" i="60" s="1"/>
  <c r="X20" i="60"/>
  <c r="AT20" i="60" s="1"/>
  <c r="X38" i="60"/>
  <c r="AT38" i="60" s="1"/>
  <c r="X56" i="60"/>
  <c r="AT56" i="60" s="1"/>
  <c r="X64" i="60"/>
  <c r="AT64" i="60" s="1"/>
  <c r="X53" i="60"/>
  <c r="AT53" i="60" s="1"/>
  <c r="X12" i="60"/>
  <c r="AT12" i="60" s="1"/>
  <c r="X22" i="60"/>
  <c r="AT22" i="60" s="1"/>
  <c r="X36" i="60"/>
  <c r="AT36" i="60" s="1"/>
  <c r="X29" i="60"/>
  <c r="AT29" i="60" s="1"/>
  <c r="X65" i="60"/>
  <c r="AT65" i="60" s="1"/>
  <c r="X74" i="60"/>
  <c r="AT74" i="60" s="1"/>
  <c r="X16" i="60"/>
  <c r="AT16" i="60" s="1"/>
  <c r="X27" i="60"/>
  <c r="AT27" i="60" s="1"/>
  <c r="X33" i="60"/>
  <c r="AT33" i="60" s="1"/>
  <c r="X51" i="60"/>
  <c r="AT51" i="60" s="1"/>
  <c r="X66" i="60"/>
  <c r="AT66" i="60" s="1"/>
  <c r="X75" i="60"/>
  <c r="AT75" i="60" s="1"/>
  <c r="Z8" i="60"/>
  <c r="AU8" i="60" s="1"/>
  <c r="Z9" i="60"/>
  <c r="AU9" i="60" s="1"/>
  <c r="Z17" i="60"/>
  <c r="AU17" i="60" s="1"/>
  <c r="Z39" i="60"/>
  <c r="AU39" i="60" s="1"/>
  <c r="Z60" i="60"/>
  <c r="AU60" i="60" s="1"/>
  <c r="Z70" i="60"/>
  <c r="AU70" i="60" s="1"/>
  <c r="Z79" i="60"/>
  <c r="AU79" i="60" s="1"/>
  <c r="Z11" i="60"/>
  <c r="AU11" i="60" s="1"/>
  <c r="Z19" i="60"/>
  <c r="AU19" i="60" s="1"/>
  <c r="Z42" i="60"/>
  <c r="AU42" i="60" s="1"/>
  <c r="Z45" i="60"/>
  <c r="AU45" i="60" s="1"/>
  <c r="Z54" i="60"/>
  <c r="AU54" i="60" s="1"/>
  <c r="Z71" i="60"/>
  <c r="AU71" i="60" s="1"/>
  <c r="Z80" i="60"/>
  <c r="AU80" i="60" s="1"/>
  <c r="Z7" i="60"/>
  <c r="AU7" i="60" s="1"/>
  <c r="Z15" i="60"/>
  <c r="AU15" i="60" s="1"/>
  <c r="Z32" i="60"/>
  <c r="AU32" i="60" s="1"/>
  <c r="Z40" i="60"/>
  <c r="AU40" i="60" s="1"/>
  <c r="Z61" i="60"/>
  <c r="AU61" i="60" s="1"/>
  <c r="Z72" i="60"/>
  <c r="AU72" i="60" s="1"/>
  <c r="Z81" i="60"/>
  <c r="AU81" i="60" s="1"/>
  <c r="Z13" i="60"/>
  <c r="AU13" i="60" s="1"/>
  <c r="Z23" i="60"/>
  <c r="AU23" i="60" s="1"/>
  <c r="Z41" i="60"/>
  <c r="AU41" i="60" s="1"/>
  <c r="Z52" i="60"/>
  <c r="AU52" i="60" s="1"/>
  <c r="Z62" i="60"/>
  <c r="AU62" i="60" s="1"/>
  <c r="Z48" i="60"/>
  <c r="AU48" i="60" s="1"/>
  <c r="Z18" i="60"/>
  <c r="AU18" i="60" s="1"/>
  <c r="Z25" i="60"/>
  <c r="AU25" i="60" s="1"/>
  <c r="Z26" i="60"/>
  <c r="AU26" i="60" s="1"/>
  <c r="Z43" i="60"/>
  <c r="AU43" i="60" s="1"/>
  <c r="Z73" i="60"/>
  <c r="AU73" i="60" s="1"/>
  <c r="Z10" i="60"/>
  <c r="AU10" i="60" s="1"/>
  <c r="Z20" i="60"/>
  <c r="AU20" i="60" s="1"/>
  <c r="Z38" i="60"/>
  <c r="AU38" i="60" s="1"/>
  <c r="Z56" i="60"/>
  <c r="AU56" i="60" s="1"/>
  <c r="Z64" i="60"/>
  <c r="AU64" i="60" s="1"/>
  <c r="Z53" i="60"/>
  <c r="AU53" i="60" s="1"/>
  <c r="Z12" i="60"/>
  <c r="AU12" i="60" s="1"/>
  <c r="Z22" i="60"/>
  <c r="AU22" i="60" s="1"/>
  <c r="Z36" i="60"/>
  <c r="AU36" i="60" s="1"/>
  <c r="Z29" i="60"/>
  <c r="AU29" i="60" s="1"/>
  <c r="Z65" i="60"/>
  <c r="AU65" i="60" s="1"/>
  <c r="Z74" i="60"/>
  <c r="AU74" i="60" s="1"/>
  <c r="Z16" i="60"/>
  <c r="AU16" i="60" s="1"/>
  <c r="Z27" i="60"/>
  <c r="AU27" i="60" s="1"/>
  <c r="Z33" i="60"/>
  <c r="AU33" i="60" s="1"/>
  <c r="Z51" i="60"/>
  <c r="AU51" i="60" s="1"/>
  <c r="Z66" i="60"/>
  <c r="AU66" i="60" s="1"/>
  <c r="Z75" i="60"/>
  <c r="AU75" i="60" s="1"/>
  <c r="Z14" i="60"/>
  <c r="AU14" i="60" s="1"/>
  <c r="Z30" i="60"/>
  <c r="AU30" i="60" s="1"/>
  <c r="Z47" i="60"/>
  <c r="AU47" i="60" s="1"/>
  <c r="Z58" i="60"/>
  <c r="AU58" i="60" s="1"/>
  <c r="Z55" i="60"/>
  <c r="AU55" i="60" s="1"/>
  <c r="Z76" i="60"/>
  <c r="AU76" i="60" s="1"/>
  <c r="Z28" i="60"/>
  <c r="AU28" i="60" s="1"/>
  <c r="Z21" i="60"/>
  <c r="AU21" i="60" s="1"/>
  <c r="Z49" i="60"/>
  <c r="AU49" i="60" s="1"/>
  <c r="Z31" i="60"/>
  <c r="AU31" i="60" s="1"/>
  <c r="Z67" i="60"/>
  <c r="AU67" i="60" s="1"/>
  <c r="Z77" i="60"/>
  <c r="AU77" i="60" s="1"/>
  <c r="Z24" i="60"/>
  <c r="AU24" i="60" s="1"/>
  <c r="Z35" i="60"/>
  <c r="AU35" i="60" s="1"/>
  <c r="Z46" i="60"/>
  <c r="AU46" i="60" s="1"/>
  <c r="Z59" i="60"/>
  <c r="AU59" i="60" s="1"/>
  <c r="Z68" i="60"/>
  <c r="AU68" i="60" s="1"/>
  <c r="Z78" i="60"/>
  <c r="AU78" i="60" s="1"/>
  <c r="Z6" i="60"/>
  <c r="AU6" i="60" s="1"/>
  <c r="Z34" i="60"/>
  <c r="AU34" i="60" s="1"/>
  <c r="Z44" i="60"/>
  <c r="AU44" i="60" s="1"/>
  <c r="Z37" i="60"/>
  <c r="AU37" i="60" s="1"/>
  <c r="Z57" i="60"/>
  <c r="AU57" i="60" s="1"/>
  <c r="Z69" i="60"/>
  <c r="AU69" i="60" s="1"/>
  <c r="Z50" i="60"/>
  <c r="AU50" i="60" s="1"/>
  <c r="AB18" i="60"/>
  <c r="AV18" i="60" s="1"/>
  <c r="AB25" i="60"/>
  <c r="AV25" i="60" s="1"/>
  <c r="AB26" i="60"/>
  <c r="AV26" i="60" s="1"/>
  <c r="AB43" i="60"/>
  <c r="AV43" i="60" s="1"/>
  <c r="AB73" i="60"/>
  <c r="AV73" i="60" s="1"/>
  <c r="AB10" i="60"/>
  <c r="AV10" i="60" s="1"/>
  <c r="AB20" i="60"/>
  <c r="AV20" i="60" s="1"/>
  <c r="AB38" i="60"/>
  <c r="AV38" i="60" s="1"/>
  <c r="AB56" i="60"/>
  <c r="AV56" i="60" s="1"/>
  <c r="AB64" i="60"/>
  <c r="AV64" i="60" s="1"/>
  <c r="AB53" i="60"/>
  <c r="AV53" i="60" s="1"/>
  <c r="AB12" i="60"/>
  <c r="AV12" i="60" s="1"/>
  <c r="AB22" i="60"/>
  <c r="AV22" i="60" s="1"/>
  <c r="AB36" i="60"/>
  <c r="AV36" i="60" s="1"/>
  <c r="AB29" i="60"/>
  <c r="AV29" i="60" s="1"/>
  <c r="AB65" i="60"/>
  <c r="AV65" i="60" s="1"/>
  <c r="AB74" i="60"/>
  <c r="AV74" i="60" s="1"/>
  <c r="AB16" i="60"/>
  <c r="AV16" i="60" s="1"/>
  <c r="AB27" i="60"/>
  <c r="AV27" i="60" s="1"/>
  <c r="AB33" i="60"/>
  <c r="AV33" i="60" s="1"/>
  <c r="AB51" i="60"/>
  <c r="AV51" i="60" s="1"/>
  <c r="AB66" i="60"/>
  <c r="AV66" i="60" s="1"/>
  <c r="AB75" i="60"/>
  <c r="AV75" i="60" s="1"/>
  <c r="AB14" i="60"/>
  <c r="AV14" i="60" s="1"/>
  <c r="AB30" i="60"/>
  <c r="AV30" i="60" s="1"/>
  <c r="AB47" i="60"/>
  <c r="AV47" i="60" s="1"/>
  <c r="AB58" i="60"/>
  <c r="AV58" i="60" s="1"/>
  <c r="AB55" i="60"/>
  <c r="AV55" i="60" s="1"/>
  <c r="AB76" i="60"/>
  <c r="AV76" i="60" s="1"/>
  <c r="AB28" i="60"/>
  <c r="AV28" i="60" s="1"/>
  <c r="AB21" i="60"/>
  <c r="AV21" i="60" s="1"/>
  <c r="AB49" i="60"/>
  <c r="AV49" i="60" s="1"/>
  <c r="AB31" i="60"/>
  <c r="AV31" i="60" s="1"/>
  <c r="AB67" i="60"/>
  <c r="AV67" i="60" s="1"/>
  <c r="AB77" i="60"/>
  <c r="AV77" i="60" s="1"/>
  <c r="AB24" i="60"/>
  <c r="AV24" i="60" s="1"/>
  <c r="AB35" i="60"/>
  <c r="AV35" i="60" s="1"/>
  <c r="AB46" i="60"/>
  <c r="AV46" i="60" s="1"/>
  <c r="AB59" i="60"/>
  <c r="AV59" i="60" s="1"/>
  <c r="AB68" i="60"/>
  <c r="AV68" i="60" s="1"/>
  <c r="AB78" i="60"/>
  <c r="AV78" i="60" s="1"/>
  <c r="AB6" i="60"/>
  <c r="AV6" i="60" s="1"/>
  <c r="AB34" i="60"/>
  <c r="AV34" i="60" s="1"/>
  <c r="AB44" i="60"/>
  <c r="AV44" i="60" s="1"/>
  <c r="AB37" i="60"/>
  <c r="AV37" i="60" s="1"/>
  <c r="AB57" i="60"/>
  <c r="AV57" i="60" s="1"/>
  <c r="AB69" i="60"/>
  <c r="AV69" i="60" s="1"/>
  <c r="AB50" i="60"/>
  <c r="AV50" i="60" s="1"/>
  <c r="AB8" i="60"/>
  <c r="AV8" i="60" s="1"/>
  <c r="AB9" i="60"/>
  <c r="AV9" i="60" s="1"/>
  <c r="AB17" i="60"/>
  <c r="AV17" i="60" s="1"/>
  <c r="AB39" i="60"/>
  <c r="AV39" i="60" s="1"/>
  <c r="AB60" i="60"/>
  <c r="AV60" i="60" s="1"/>
  <c r="AB70" i="60"/>
  <c r="AV70" i="60" s="1"/>
  <c r="AB79" i="60"/>
  <c r="AV79" i="60" s="1"/>
  <c r="AB11" i="60"/>
  <c r="AB19" i="60"/>
  <c r="AV19" i="60" s="1"/>
  <c r="AB42" i="60"/>
  <c r="AV42" i="60" s="1"/>
  <c r="AB45" i="60"/>
  <c r="AV45" i="60" s="1"/>
  <c r="AB54" i="60"/>
  <c r="AV54" i="60" s="1"/>
  <c r="AB71" i="60"/>
  <c r="AV71" i="60" s="1"/>
  <c r="AB80" i="60"/>
  <c r="AV80" i="60" s="1"/>
  <c r="AB7" i="60"/>
  <c r="AV7" i="60" s="1"/>
  <c r="AB15" i="60"/>
  <c r="AV15" i="60" s="1"/>
  <c r="AB32" i="60"/>
  <c r="AV32" i="60" s="1"/>
  <c r="AB40" i="60"/>
  <c r="AV40" i="60" s="1"/>
  <c r="AB61" i="60"/>
  <c r="AV61" i="60" s="1"/>
  <c r="AB72" i="60"/>
  <c r="AV72" i="60" s="1"/>
  <c r="AB81" i="60"/>
  <c r="AV81" i="60" s="1"/>
  <c r="AB13" i="60"/>
  <c r="AV13" i="60" s="1"/>
  <c r="AB23" i="60"/>
  <c r="AV23" i="60" s="1"/>
  <c r="AB41" i="60"/>
  <c r="AV41" i="60" s="1"/>
  <c r="AB52" i="60"/>
  <c r="AV52" i="60" s="1"/>
  <c r="AB62" i="60"/>
  <c r="AV62" i="60" s="1"/>
  <c r="AB48" i="60"/>
  <c r="AV48" i="60" s="1"/>
  <c r="V18" i="60"/>
  <c r="AS18" i="60" s="1"/>
  <c r="V25" i="60"/>
  <c r="AS25" i="60" s="1"/>
  <c r="V26" i="60"/>
  <c r="AS26" i="60" s="1"/>
  <c r="V43" i="60"/>
  <c r="AS43" i="60" s="1"/>
  <c r="V73" i="60"/>
  <c r="AS73" i="60" s="1"/>
  <c r="V10" i="60"/>
  <c r="AS10" i="60" s="1"/>
  <c r="V20" i="60"/>
  <c r="AS20" i="60" s="1"/>
  <c r="V38" i="60"/>
  <c r="AS38" i="60" s="1"/>
  <c r="V56" i="60"/>
  <c r="AS56" i="60" s="1"/>
  <c r="V64" i="60"/>
  <c r="AS64" i="60" s="1"/>
  <c r="V53" i="60"/>
  <c r="AS53" i="60" s="1"/>
  <c r="V12" i="60"/>
  <c r="AS12" i="60" s="1"/>
  <c r="V22" i="60"/>
  <c r="AS22" i="60" s="1"/>
  <c r="V36" i="60"/>
  <c r="AS36" i="60" s="1"/>
  <c r="V29" i="60"/>
  <c r="AS29" i="60" s="1"/>
  <c r="V65" i="60"/>
  <c r="AS65" i="60" s="1"/>
  <c r="V74" i="60"/>
  <c r="AS74" i="60" s="1"/>
  <c r="V16" i="60"/>
  <c r="AS16" i="60" s="1"/>
  <c r="V27" i="60"/>
  <c r="AS27" i="60" s="1"/>
  <c r="V33" i="60"/>
  <c r="AS33" i="60" s="1"/>
  <c r="V51" i="60"/>
  <c r="AS51" i="60" s="1"/>
  <c r="V66" i="60"/>
  <c r="AS66" i="60" s="1"/>
  <c r="V75" i="60"/>
  <c r="AS75" i="60" s="1"/>
  <c r="V14" i="60"/>
  <c r="AS14" i="60" s="1"/>
  <c r="V30" i="60"/>
  <c r="AS30" i="60" s="1"/>
  <c r="V47" i="60"/>
  <c r="AS47" i="60" s="1"/>
  <c r="V58" i="60"/>
  <c r="AS58" i="60" s="1"/>
  <c r="V55" i="60"/>
  <c r="AS55" i="60" s="1"/>
  <c r="V76" i="60"/>
  <c r="AS76" i="60" s="1"/>
  <c r="V28" i="60"/>
  <c r="AS28" i="60" s="1"/>
  <c r="V21" i="60"/>
  <c r="AS21" i="60" s="1"/>
  <c r="V49" i="60"/>
  <c r="AS49" i="60" s="1"/>
  <c r="V31" i="60"/>
  <c r="AS31" i="60" s="1"/>
  <c r="V67" i="60"/>
  <c r="AS67" i="60" s="1"/>
  <c r="V77" i="60"/>
  <c r="AS77" i="60" s="1"/>
  <c r="V24" i="60"/>
  <c r="AS24" i="60" s="1"/>
  <c r="V35" i="60"/>
  <c r="AS35" i="60" s="1"/>
  <c r="V46" i="60"/>
  <c r="AS46" i="60" s="1"/>
  <c r="V59" i="60"/>
  <c r="AS59" i="60" s="1"/>
  <c r="V68" i="60"/>
  <c r="AS68" i="60" s="1"/>
  <c r="V78" i="60"/>
  <c r="AS78" i="60" s="1"/>
  <c r="V6" i="60"/>
  <c r="AS6" i="60" s="1"/>
  <c r="V34" i="60"/>
  <c r="AS34" i="60" s="1"/>
  <c r="V44" i="60"/>
  <c r="AS44" i="60" s="1"/>
  <c r="V37" i="60"/>
  <c r="AS37" i="60" s="1"/>
  <c r="V57" i="60"/>
  <c r="AS57" i="60" s="1"/>
  <c r="V69" i="60"/>
  <c r="AS69" i="60" s="1"/>
  <c r="V50" i="60"/>
  <c r="AS50" i="60" s="1"/>
  <c r="V8" i="60"/>
  <c r="AS8" i="60" s="1"/>
  <c r="V9" i="60"/>
  <c r="AS9" i="60" s="1"/>
  <c r="V17" i="60"/>
  <c r="AS17" i="60" s="1"/>
  <c r="V39" i="60"/>
  <c r="AS39" i="60" s="1"/>
  <c r="V60" i="60"/>
  <c r="AS60" i="60" s="1"/>
  <c r="V70" i="60"/>
  <c r="V79" i="60"/>
  <c r="AS79" i="60" s="1"/>
  <c r="V11" i="60"/>
  <c r="AS11" i="60" s="1"/>
  <c r="V19" i="60"/>
  <c r="AS19" i="60" s="1"/>
  <c r="V42" i="60"/>
  <c r="AS42" i="60" s="1"/>
  <c r="V45" i="60"/>
  <c r="AS45" i="60" s="1"/>
  <c r="V54" i="60"/>
  <c r="AS54" i="60" s="1"/>
  <c r="V71" i="60"/>
  <c r="AS71" i="60" s="1"/>
  <c r="V80" i="60"/>
  <c r="AS80" i="60" s="1"/>
  <c r="V7" i="60"/>
  <c r="AS7" i="60" s="1"/>
  <c r="V15" i="60"/>
  <c r="AS15" i="60" s="1"/>
  <c r="V32" i="60"/>
  <c r="AS32" i="60" s="1"/>
  <c r="V40" i="60"/>
  <c r="AS40" i="60" s="1"/>
  <c r="V61" i="60"/>
  <c r="AS61" i="60" s="1"/>
  <c r="V72" i="60"/>
  <c r="AS72" i="60" s="1"/>
  <c r="V81" i="60"/>
  <c r="AS81" i="60" s="1"/>
  <c r="V13" i="60"/>
  <c r="AS13" i="60" s="1"/>
  <c r="V23" i="60"/>
  <c r="AS23" i="60" s="1"/>
  <c r="V41" i="60"/>
  <c r="AS41" i="60" s="1"/>
  <c r="V52" i="60"/>
  <c r="AS52" i="60" s="1"/>
  <c r="V62" i="60"/>
  <c r="AS62" i="60" s="1"/>
  <c r="V48" i="60"/>
  <c r="AS48" i="60" s="1"/>
  <c r="L13" i="60"/>
  <c r="AN13" i="60" s="1"/>
  <c r="L23" i="60"/>
  <c r="AN23" i="60" s="1"/>
  <c r="L41" i="60"/>
  <c r="L52" i="60"/>
  <c r="AN52" i="60" s="1"/>
  <c r="L62" i="60"/>
  <c r="AN62" i="60" s="1"/>
  <c r="L48" i="60"/>
  <c r="AN48" i="60" s="1"/>
  <c r="L10" i="60"/>
  <c r="AN10" i="60" s="1"/>
  <c r="L20" i="60"/>
  <c r="AN20" i="60" s="1"/>
  <c r="L38" i="60"/>
  <c r="AN38" i="60" s="1"/>
  <c r="L56" i="60"/>
  <c r="AN56" i="60" s="1"/>
  <c r="L64" i="60"/>
  <c r="AN64" i="60" s="1"/>
  <c r="L53" i="60"/>
  <c r="AN53" i="60" s="1"/>
  <c r="L12" i="60"/>
  <c r="AN12" i="60" s="1"/>
  <c r="L22" i="60"/>
  <c r="AN22" i="60" s="1"/>
  <c r="L36" i="60"/>
  <c r="AN36" i="60" s="1"/>
  <c r="L29" i="60"/>
  <c r="AN29" i="60" s="1"/>
  <c r="L65" i="60"/>
  <c r="AN65" i="60" s="1"/>
  <c r="L74" i="60"/>
  <c r="AN74" i="60" s="1"/>
  <c r="L16" i="60"/>
  <c r="AN16" i="60" s="1"/>
  <c r="L27" i="60"/>
  <c r="AN27" i="60" s="1"/>
  <c r="L33" i="60"/>
  <c r="AN33" i="60" s="1"/>
  <c r="L51" i="60"/>
  <c r="AN51" i="60" s="1"/>
  <c r="L66" i="60"/>
  <c r="AN66" i="60" s="1"/>
  <c r="L75" i="60"/>
  <c r="AN75" i="60" s="1"/>
  <c r="L14" i="60"/>
  <c r="AN14" i="60" s="1"/>
  <c r="L30" i="60"/>
  <c r="AN30" i="60" s="1"/>
  <c r="L47" i="60"/>
  <c r="AN47" i="60" s="1"/>
  <c r="L58" i="60"/>
  <c r="AN58" i="60" s="1"/>
  <c r="L55" i="60"/>
  <c r="AN55" i="60" s="1"/>
  <c r="L76" i="60"/>
  <c r="AN76" i="60" s="1"/>
  <c r="L28" i="60"/>
  <c r="AN28" i="60" s="1"/>
  <c r="L21" i="60"/>
  <c r="AN21" i="60" s="1"/>
  <c r="L49" i="60"/>
  <c r="AN49" i="60" s="1"/>
  <c r="L31" i="60"/>
  <c r="AN31" i="60" s="1"/>
  <c r="L67" i="60"/>
  <c r="AN67" i="60" s="1"/>
  <c r="L77" i="60"/>
  <c r="L24" i="60"/>
  <c r="AN24" i="60" s="1"/>
  <c r="L35" i="60"/>
  <c r="AN35" i="60" s="1"/>
  <c r="L46" i="60"/>
  <c r="AN46" i="60" s="1"/>
  <c r="L59" i="60"/>
  <c r="AN59" i="60" s="1"/>
  <c r="L68" i="60"/>
  <c r="AN68" i="60" s="1"/>
  <c r="L78" i="60"/>
  <c r="AN78" i="60" s="1"/>
  <c r="L6" i="60"/>
  <c r="AN6" i="60" s="1"/>
  <c r="L34" i="60"/>
  <c r="AN34" i="60" s="1"/>
  <c r="L44" i="60"/>
  <c r="AN44" i="60" s="1"/>
  <c r="L37" i="60"/>
  <c r="AN37" i="60" s="1"/>
  <c r="L57" i="60"/>
  <c r="AN57" i="60" s="1"/>
  <c r="L69" i="60"/>
  <c r="AN69" i="60" s="1"/>
  <c r="L50" i="60"/>
  <c r="AN50" i="60" s="1"/>
  <c r="L8" i="60"/>
  <c r="AN8" i="60" s="1"/>
  <c r="L9" i="60"/>
  <c r="AN9" i="60" s="1"/>
  <c r="L17" i="60"/>
  <c r="AN17" i="60" s="1"/>
  <c r="L39" i="60"/>
  <c r="AN39" i="60" s="1"/>
  <c r="L60" i="60"/>
  <c r="AN60" i="60" s="1"/>
  <c r="L70" i="60"/>
  <c r="L79" i="60"/>
  <c r="AN79" i="60" s="1"/>
  <c r="L11" i="60"/>
  <c r="AN11" i="60" s="1"/>
  <c r="L19" i="60"/>
  <c r="L42" i="60"/>
  <c r="AN42" i="60" s="1"/>
  <c r="L45" i="60"/>
  <c r="AN45" i="60" s="1"/>
  <c r="L7" i="60"/>
  <c r="AN7" i="60" s="1"/>
  <c r="L15" i="60"/>
  <c r="AN15" i="60" s="1"/>
  <c r="L32" i="60"/>
  <c r="AN32" i="60" s="1"/>
  <c r="L40" i="60"/>
  <c r="AN40" i="60" s="1"/>
  <c r="L61" i="60"/>
  <c r="AN61" i="60" s="1"/>
  <c r="L72" i="60"/>
  <c r="AN72" i="60" s="1"/>
  <c r="L81" i="60"/>
  <c r="AN81" i="60" s="1"/>
  <c r="L18" i="60"/>
  <c r="L25" i="60"/>
  <c r="AN25" i="60" s="1"/>
  <c r="L26" i="60"/>
  <c r="AN26" i="60" s="1"/>
  <c r="L43" i="60"/>
  <c r="AN43" i="60" s="1"/>
  <c r="L54" i="60"/>
  <c r="AN54" i="60" s="1"/>
  <c r="L71" i="60"/>
  <c r="AN71" i="60" s="1"/>
  <c r="L73" i="60"/>
  <c r="AN73" i="60" s="1"/>
  <c r="L80" i="60"/>
  <c r="J24" i="60"/>
  <c r="AM24" i="60" s="1"/>
  <c r="J8" i="60"/>
  <c r="AM8" i="60" s="1"/>
  <c r="J11" i="60"/>
  <c r="AM11" i="60" s="1"/>
  <c r="J7" i="60"/>
  <c r="AM7" i="60" s="1"/>
  <c r="J13" i="60"/>
  <c r="AM13" i="60" s="1"/>
  <c r="J18" i="60"/>
  <c r="AM18" i="60" s="1"/>
  <c r="J25" i="60"/>
  <c r="AM25" i="60" s="1"/>
  <c r="J10" i="60"/>
  <c r="AM10" i="60" s="1"/>
  <c r="J20" i="60"/>
  <c r="AM20" i="60" s="1"/>
  <c r="J12" i="60"/>
  <c r="AM12" i="60" s="1"/>
  <c r="J16" i="60"/>
  <c r="AM16" i="60" s="1"/>
  <c r="J28" i="60"/>
  <c r="AM28" i="60" s="1"/>
  <c r="J6" i="60"/>
  <c r="AM6" i="60" s="1"/>
  <c r="J44" i="60"/>
  <c r="AM44" i="60" s="1"/>
  <c r="J37" i="60"/>
  <c r="AM37" i="60" s="1"/>
  <c r="J57" i="60"/>
  <c r="AM57" i="60" s="1"/>
  <c r="J69" i="60"/>
  <c r="AM69" i="60" s="1"/>
  <c r="J50" i="60"/>
  <c r="AM50" i="60" s="1"/>
  <c r="J23" i="60"/>
  <c r="AM23" i="60" s="1"/>
  <c r="J14" i="60"/>
  <c r="AM14" i="60" s="1"/>
  <c r="J17" i="60"/>
  <c r="AM17" i="60" s="1"/>
  <c r="J39" i="60"/>
  <c r="AM39" i="60" s="1"/>
  <c r="J60" i="60"/>
  <c r="AM60" i="60" s="1"/>
  <c r="J70" i="60"/>
  <c r="J79" i="60"/>
  <c r="AM79" i="60" s="1"/>
  <c r="J40" i="60"/>
  <c r="AM40" i="60" s="1"/>
  <c r="J72" i="60"/>
  <c r="AM72" i="60" s="1"/>
  <c r="J48" i="60"/>
  <c r="AM48" i="60" s="1"/>
  <c r="J53" i="60"/>
  <c r="AM53" i="60" s="1"/>
  <c r="J34" i="60"/>
  <c r="AM34" i="60" s="1"/>
  <c r="J42" i="60"/>
  <c r="AM42" i="60" s="1"/>
  <c r="J45" i="60"/>
  <c r="AM45" i="60" s="1"/>
  <c r="J54" i="60"/>
  <c r="AM54" i="60" s="1"/>
  <c r="J71" i="60"/>
  <c r="AM71" i="60" s="1"/>
  <c r="J80" i="60"/>
  <c r="AM80" i="60" s="1"/>
  <c r="J81" i="60"/>
  <c r="AM81" i="60" s="1"/>
  <c r="J68" i="60"/>
  <c r="AM68" i="60" s="1"/>
  <c r="J9" i="60"/>
  <c r="AM9" i="60" s="1"/>
  <c r="J32" i="60"/>
  <c r="AM32" i="60" s="1"/>
  <c r="J61" i="60"/>
  <c r="AM61" i="60" s="1"/>
  <c r="J52" i="60"/>
  <c r="J38" i="60"/>
  <c r="AM38" i="60" s="1"/>
  <c r="J59" i="60"/>
  <c r="AM59" i="60" s="1"/>
  <c r="J19" i="60"/>
  <c r="AM19" i="60" s="1"/>
  <c r="J41" i="60"/>
  <c r="AM41" i="60" s="1"/>
  <c r="J62" i="60"/>
  <c r="AM62" i="60" s="1"/>
  <c r="J64" i="60"/>
  <c r="AM64" i="60" s="1"/>
  <c r="J15" i="60"/>
  <c r="AM15" i="60" s="1"/>
  <c r="J26" i="60"/>
  <c r="AM26" i="60" s="1"/>
  <c r="J43" i="60"/>
  <c r="AM43" i="60" s="1"/>
  <c r="J73" i="60"/>
  <c r="AM73" i="60" s="1"/>
  <c r="J56" i="60"/>
  <c r="AM56" i="60" s="1"/>
  <c r="J46" i="60"/>
  <c r="AM46" i="60" s="1"/>
  <c r="J22" i="60"/>
  <c r="AM22" i="60" s="1"/>
  <c r="J36" i="60"/>
  <c r="AM36" i="60" s="1"/>
  <c r="J29" i="60"/>
  <c r="AM29" i="60" s="1"/>
  <c r="J65" i="60"/>
  <c r="AM65" i="60" s="1"/>
  <c r="J74" i="60"/>
  <c r="AM74" i="60" s="1"/>
  <c r="J66" i="60"/>
  <c r="AM66" i="60" s="1"/>
  <c r="J55" i="60"/>
  <c r="AM55" i="60" s="1"/>
  <c r="J67" i="60"/>
  <c r="AM67" i="60" s="1"/>
  <c r="J27" i="60"/>
  <c r="AM27" i="60" s="1"/>
  <c r="J33" i="60"/>
  <c r="AM33" i="60" s="1"/>
  <c r="J51" i="60"/>
  <c r="AM51" i="60" s="1"/>
  <c r="J75" i="60"/>
  <c r="AM75" i="60" s="1"/>
  <c r="J31" i="60"/>
  <c r="AM31" i="60" s="1"/>
  <c r="J30" i="60"/>
  <c r="AM30" i="60" s="1"/>
  <c r="J47" i="60"/>
  <c r="AM47" i="60" s="1"/>
  <c r="J58" i="60"/>
  <c r="AM58" i="60" s="1"/>
  <c r="J76" i="60"/>
  <c r="AM76" i="60" s="1"/>
  <c r="J77" i="60"/>
  <c r="AM77" i="60" s="1"/>
  <c r="J35" i="60"/>
  <c r="AM35" i="60" s="1"/>
  <c r="J21" i="60"/>
  <c r="J49" i="60"/>
  <c r="AM49" i="60" s="1"/>
  <c r="J78" i="60"/>
  <c r="AM78" i="60" s="1"/>
  <c r="R7" i="60"/>
  <c r="AQ7" i="60" s="1"/>
  <c r="R15" i="60"/>
  <c r="AQ15" i="60" s="1"/>
  <c r="R32" i="60"/>
  <c r="AQ32" i="60" s="1"/>
  <c r="R40" i="60"/>
  <c r="AQ40" i="60" s="1"/>
  <c r="R61" i="60"/>
  <c r="AQ61" i="60" s="1"/>
  <c r="R72" i="60"/>
  <c r="AQ72" i="60" s="1"/>
  <c r="R81" i="60"/>
  <c r="AQ81" i="60" s="1"/>
  <c r="R18" i="60"/>
  <c r="AQ18" i="60" s="1"/>
  <c r="R25" i="60"/>
  <c r="AQ25" i="60" s="1"/>
  <c r="R26" i="60"/>
  <c r="AQ26" i="60" s="1"/>
  <c r="R43" i="60"/>
  <c r="AQ43" i="60" s="1"/>
  <c r="R73" i="60"/>
  <c r="R10" i="60"/>
  <c r="AQ10" i="60" s="1"/>
  <c r="R20" i="60"/>
  <c r="AQ20" i="60" s="1"/>
  <c r="R38" i="60"/>
  <c r="AQ38" i="60" s="1"/>
  <c r="R56" i="60"/>
  <c r="AQ56" i="60" s="1"/>
  <c r="R64" i="60"/>
  <c r="AQ64" i="60" s="1"/>
  <c r="R53" i="60"/>
  <c r="AQ53" i="60" s="1"/>
  <c r="R12" i="60"/>
  <c r="AQ12" i="60" s="1"/>
  <c r="R22" i="60"/>
  <c r="AQ22" i="60" s="1"/>
  <c r="R36" i="60"/>
  <c r="AQ36" i="60" s="1"/>
  <c r="R29" i="60"/>
  <c r="AQ29" i="60" s="1"/>
  <c r="R65" i="60"/>
  <c r="AQ65" i="60" s="1"/>
  <c r="R74" i="60"/>
  <c r="AQ74" i="60" s="1"/>
  <c r="R16" i="60"/>
  <c r="AQ16" i="60" s="1"/>
  <c r="R27" i="60"/>
  <c r="AQ27" i="60" s="1"/>
  <c r="R33" i="60"/>
  <c r="AQ33" i="60" s="1"/>
  <c r="R51" i="60"/>
  <c r="AQ51" i="60" s="1"/>
  <c r="R66" i="60"/>
  <c r="AQ66" i="60" s="1"/>
  <c r="R75" i="60"/>
  <c r="AQ75" i="60" s="1"/>
  <c r="R14" i="60"/>
  <c r="AQ14" i="60" s="1"/>
  <c r="R30" i="60"/>
  <c r="AQ30" i="60" s="1"/>
  <c r="R47" i="60"/>
  <c r="AQ47" i="60" s="1"/>
  <c r="R58" i="60"/>
  <c r="AQ58" i="60" s="1"/>
  <c r="R55" i="60"/>
  <c r="AQ55" i="60" s="1"/>
  <c r="R76" i="60"/>
  <c r="AQ76" i="60" s="1"/>
  <c r="R28" i="60"/>
  <c r="AQ28" i="60" s="1"/>
  <c r="R21" i="60"/>
  <c r="AQ21" i="60" s="1"/>
  <c r="R49" i="60"/>
  <c r="AQ49" i="60" s="1"/>
  <c r="R31" i="60"/>
  <c r="AQ31" i="60" s="1"/>
  <c r="R67" i="60"/>
  <c r="AQ67" i="60" s="1"/>
  <c r="R77" i="60"/>
  <c r="AQ77" i="60" s="1"/>
  <c r="R24" i="60"/>
  <c r="AQ24" i="60" s="1"/>
  <c r="R35" i="60"/>
  <c r="R46" i="60"/>
  <c r="AQ46" i="60" s="1"/>
  <c r="R59" i="60"/>
  <c r="AQ59" i="60" s="1"/>
  <c r="R68" i="60"/>
  <c r="AQ68" i="60" s="1"/>
  <c r="R78" i="60"/>
  <c r="AQ78" i="60" s="1"/>
  <c r="R6" i="60"/>
  <c r="AQ6" i="60" s="1"/>
  <c r="R34" i="60"/>
  <c r="AQ34" i="60" s="1"/>
  <c r="R44" i="60"/>
  <c r="AQ44" i="60" s="1"/>
  <c r="R37" i="60"/>
  <c r="AQ37" i="60" s="1"/>
  <c r="R57" i="60"/>
  <c r="AQ57" i="60" s="1"/>
  <c r="R69" i="60"/>
  <c r="AQ69" i="60" s="1"/>
  <c r="R50" i="60"/>
  <c r="AQ50" i="60" s="1"/>
  <c r="R8" i="60"/>
  <c r="AQ8" i="60" s="1"/>
  <c r="R9" i="60"/>
  <c r="AQ9" i="60" s="1"/>
  <c r="R17" i="60"/>
  <c r="AQ17" i="60" s="1"/>
  <c r="R39" i="60"/>
  <c r="AQ39" i="60" s="1"/>
  <c r="R60" i="60"/>
  <c r="R70" i="60"/>
  <c r="AQ70" i="60" s="1"/>
  <c r="R79" i="60"/>
  <c r="AQ79" i="60" s="1"/>
  <c r="R11" i="60"/>
  <c r="AQ11" i="60" s="1"/>
  <c r="R19" i="60"/>
  <c r="AQ19" i="60" s="1"/>
  <c r="R42" i="60"/>
  <c r="AQ42" i="60" s="1"/>
  <c r="R45" i="60"/>
  <c r="AQ45" i="60" s="1"/>
  <c r="R54" i="60"/>
  <c r="AQ54" i="60" s="1"/>
  <c r="R71" i="60"/>
  <c r="AQ71" i="60" s="1"/>
  <c r="R80" i="60"/>
  <c r="AQ80" i="60" s="1"/>
  <c r="R52" i="60"/>
  <c r="AQ52" i="60" s="1"/>
  <c r="R62" i="60"/>
  <c r="AQ62" i="60" s="1"/>
  <c r="R48" i="60"/>
  <c r="AQ48" i="60" s="1"/>
  <c r="R41" i="60"/>
  <c r="AQ41" i="60" s="1"/>
  <c r="R13" i="60"/>
  <c r="AQ13" i="60" s="1"/>
  <c r="R23" i="60"/>
  <c r="AQ23" i="60" s="1"/>
  <c r="N28" i="60"/>
  <c r="AO28" i="60" s="1"/>
  <c r="N21" i="60"/>
  <c r="AO21" i="60" s="1"/>
  <c r="N49" i="60"/>
  <c r="AO49" i="60" s="1"/>
  <c r="N31" i="60"/>
  <c r="AO31" i="60" s="1"/>
  <c r="N67" i="60"/>
  <c r="AO67" i="60" s="1"/>
  <c r="N77" i="60"/>
  <c r="AO77" i="60" s="1"/>
  <c r="N6" i="60"/>
  <c r="AO6" i="60" s="1"/>
  <c r="N34" i="60"/>
  <c r="AO34" i="60" s="1"/>
  <c r="N44" i="60"/>
  <c r="AO44" i="60" s="1"/>
  <c r="N37" i="60"/>
  <c r="AO37" i="60" s="1"/>
  <c r="N57" i="60"/>
  <c r="AO57" i="60" s="1"/>
  <c r="N69" i="60"/>
  <c r="AO69" i="60" s="1"/>
  <c r="N50" i="60"/>
  <c r="AO50" i="60" s="1"/>
  <c r="N8" i="60"/>
  <c r="AO8" i="60" s="1"/>
  <c r="N9" i="60"/>
  <c r="AO9" i="60" s="1"/>
  <c r="N17" i="60"/>
  <c r="AO17" i="60" s="1"/>
  <c r="N39" i="60"/>
  <c r="AO39" i="60" s="1"/>
  <c r="N60" i="60"/>
  <c r="AO60" i="60" s="1"/>
  <c r="N70" i="60"/>
  <c r="AO70" i="60" s="1"/>
  <c r="N79" i="60"/>
  <c r="AO79" i="60" s="1"/>
  <c r="N11" i="60"/>
  <c r="AO11" i="60" s="1"/>
  <c r="N19" i="60"/>
  <c r="AO19" i="60" s="1"/>
  <c r="N42" i="60"/>
  <c r="AO42" i="60" s="1"/>
  <c r="N45" i="60"/>
  <c r="AO45" i="60" s="1"/>
  <c r="N54" i="60"/>
  <c r="AO54" i="60" s="1"/>
  <c r="N71" i="60"/>
  <c r="AO71" i="60" s="1"/>
  <c r="N80" i="60"/>
  <c r="AO80" i="60" s="1"/>
  <c r="N7" i="60"/>
  <c r="AO7" i="60" s="1"/>
  <c r="N15" i="60"/>
  <c r="AO15" i="60" s="1"/>
  <c r="N32" i="60"/>
  <c r="AO32" i="60" s="1"/>
  <c r="N40" i="60"/>
  <c r="AO40" i="60" s="1"/>
  <c r="N61" i="60"/>
  <c r="AO61" i="60" s="1"/>
  <c r="N72" i="60"/>
  <c r="AO72" i="60" s="1"/>
  <c r="N81" i="60"/>
  <c r="AO81" i="60" s="1"/>
  <c r="N13" i="60"/>
  <c r="AO13" i="60" s="1"/>
  <c r="N23" i="60"/>
  <c r="AO23" i="60" s="1"/>
  <c r="N41" i="60"/>
  <c r="AO41" i="60" s="1"/>
  <c r="N52" i="60"/>
  <c r="AO52" i="60" s="1"/>
  <c r="N62" i="60"/>
  <c r="AO62" i="60" s="1"/>
  <c r="N48" i="60"/>
  <c r="AO48" i="60" s="1"/>
  <c r="N18" i="60"/>
  <c r="N25" i="60"/>
  <c r="AO25" i="60" s="1"/>
  <c r="N26" i="60"/>
  <c r="AO26" i="60" s="1"/>
  <c r="N43" i="60"/>
  <c r="AO43" i="60" s="1"/>
  <c r="N73" i="60"/>
  <c r="AO73" i="60" s="1"/>
  <c r="N10" i="60"/>
  <c r="AO10" i="60" s="1"/>
  <c r="N20" i="60"/>
  <c r="AO20" i="60" s="1"/>
  <c r="N38" i="60"/>
  <c r="AO38" i="60" s="1"/>
  <c r="N56" i="60"/>
  <c r="AO56" i="60" s="1"/>
  <c r="N64" i="60"/>
  <c r="AO64" i="60" s="1"/>
  <c r="N53" i="60"/>
  <c r="AO53" i="60" s="1"/>
  <c r="N12" i="60"/>
  <c r="AO12" i="60" s="1"/>
  <c r="N22" i="60"/>
  <c r="AO22" i="60" s="1"/>
  <c r="N36" i="60"/>
  <c r="AO36" i="60" s="1"/>
  <c r="N29" i="60"/>
  <c r="AO29" i="60" s="1"/>
  <c r="N65" i="60"/>
  <c r="AO65" i="60" s="1"/>
  <c r="N74" i="60"/>
  <c r="AO74" i="60" s="1"/>
  <c r="N16" i="60"/>
  <c r="AO16" i="60" s="1"/>
  <c r="N27" i="60"/>
  <c r="AO27" i="60" s="1"/>
  <c r="N33" i="60"/>
  <c r="AO33" i="60" s="1"/>
  <c r="N51" i="60"/>
  <c r="AO51" i="60" s="1"/>
  <c r="N66" i="60"/>
  <c r="AO66" i="60" s="1"/>
  <c r="N75" i="60"/>
  <c r="AO75" i="60" s="1"/>
  <c r="N14" i="60"/>
  <c r="AO14" i="60" s="1"/>
  <c r="N30" i="60"/>
  <c r="AO30" i="60" s="1"/>
  <c r="N47" i="60"/>
  <c r="AO47" i="60" s="1"/>
  <c r="N58" i="60"/>
  <c r="AO58" i="60" s="1"/>
  <c r="N55" i="60"/>
  <c r="AO55" i="60" s="1"/>
  <c r="N76" i="60"/>
  <c r="AO76" i="60" s="1"/>
  <c r="N78" i="60"/>
  <c r="AO78" i="60" s="1"/>
  <c r="N24" i="60"/>
  <c r="AO24" i="60" s="1"/>
  <c r="N35" i="60"/>
  <c r="AO35" i="60" s="1"/>
  <c r="N46" i="60"/>
  <c r="AO46" i="60" s="1"/>
  <c r="N59" i="60"/>
  <c r="AO59" i="60" s="1"/>
  <c r="N68" i="60"/>
  <c r="AO68" i="60" s="1"/>
  <c r="AL8" i="60"/>
  <c r="BA8" i="60" s="1"/>
  <c r="AL9" i="60"/>
  <c r="BA9" i="60" s="1"/>
  <c r="AL17" i="60"/>
  <c r="BA17" i="60" s="1"/>
  <c r="AL39" i="60"/>
  <c r="BA39" i="60" s="1"/>
  <c r="AL60" i="60"/>
  <c r="BA60" i="60" s="1"/>
  <c r="AL70" i="60"/>
  <c r="BA70" i="60" s="1"/>
  <c r="AL79" i="60"/>
  <c r="BA79" i="60" s="1"/>
  <c r="AL11" i="60"/>
  <c r="BA11" i="60" s="1"/>
  <c r="AL19" i="60"/>
  <c r="BA19" i="60" s="1"/>
  <c r="AL42" i="60"/>
  <c r="BA42" i="60" s="1"/>
  <c r="AL45" i="60"/>
  <c r="BA45" i="60" s="1"/>
  <c r="AL54" i="60"/>
  <c r="BA54" i="60" s="1"/>
  <c r="AL71" i="60"/>
  <c r="BA71" i="60" s="1"/>
  <c r="AL80" i="60"/>
  <c r="AL7" i="60"/>
  <c r="BA7" i="60" s="1"/>
  <c r="AL15" i="60"/>
  <c r="BA15" i="60" s="1"/>
  <c r="AL32" i="60"/>
  <c r="BA32" i="60" s="1"/>
  <c r="AL40" i="60"/>
  <c r="AL61" i="60"/>
  <c r="BA61" i="60" s="1"/>
  <c r="AL72" i="60"/>
  <c r="BA72" i="60" s="1"/>
  <c r="AL81" i="60"/>
  <c r="BA81" i="60" s="1"/>
  <c r="AL13" i="60"/>
  <c r="BA13" i="60" s="1"/>
  <c r="AL23" i="60"/>
  <c r="BA23" i="60" s="1"/>
  <c r="AL41" i="60"/>
  <c r="BA41" i="60" s="1"/>
  <c r="AL52" i="60"/>
  <c r="BA52" i="60" s="1"/>
  <c r="AL62" i="60"/>
  <c r="BA62" i="60" s="1"/>
  <c r="AL48" i="60"/>
  <c r="BA48" i="60" s="1"/>
  <c r="AL18" i="60"/>
  <c r="BA18" i="60" s="1"/>
  <c r="AL25" i="60"/>
  <c r="BA25" i="60" s="1"/>
  <c r="AL26" i="60"/>
  <c r="BA26" i="60" s="1"/>
  <c r="AL43" i="60"/>
  <c r="BA43" i="60" s="1"/>
  <c r="AL73" i="60"/>
  <c r="BA73" i="60" s="1"/>
  <c r="AL10" i="60"/>
  <c r="BA10" i="60" s="1"/>
  <c r="AL20" i="60"/>
  <c r="BA20" i="60" s="1"/>
  <c r="AL38" i="60"/>
  <c r="BA38" i="60" s="1"/>
  <c r="AL56" i="60"/>
  <c r="BA56" i="60" s="1"/>
  <c r="AL64" i="60"/>
  <c r="BA64" i="60" s="1"/>
  <c r="AL53" i="60"/>
  <c r="AL12" i="60"/>
  <c r="BA12" i="60" s="1"/>
  <c r="AL22" i="60"/>
  <c r="AL36" i="60"/>
  <c r="BA36" i="60" s="1"/>
  <c r="AL29" i="60"/>
  <c r="BA29" i="60" s="1"/>
  <c r="AL65" i="60"/>
  <c r="BA65" i="60" s="1"/>
  <c r="AL74" i="60"/>
  <c r="BA74" i="60" s="1"/>
  <c r="AL16" i="60"/>
  <c r="BA16" i="60" s="1"/>
  <c r="AL27" i="60"/>
  <c r="BA27" i="60" s="1"/>
  <c r="AL33" i="60"/>
  <c r="BA33" i="60" s="1"/>
  <c r="AL51" i="60"/>
  <c r="BA51" i="60" s="1"/>
  <c r="AL66" i="60"/>
  <c r="BA66" i="60" s="1"/>
  <c r="AL75" i="60"/>
  <c r="BA75" i="60" s="1"/>
  <c r="AL14" i="60"/>
  <c r="BA14" i="60" s="1"/>
  <c r="AL30" i="60"/>
  <c r="BA30" i="60" s="1"/>
  <c r="AL47" i="60"/>
  <c r="BA47" i="60" s="1"/>
  <c r="AL58" i="60"/>
  <c r="BA58" i="60" s="1"/>
  <c r="AL55" i="60"/>
  <c r="BA55" i="60" s="1"/>
  <c r="AL76" i="60"/>
  <c r="BA76" i="60" s="1"/>
  <c r="AL28" i="60"/>
  <c r="BA28" i="60" s="1"/>
  <c r="AL21" i="60"/>
  <c r="BA21" i="60" s="1"/>
  <c r="AL49" i="60"/>
  <c r="BA49" i="60" s="1"/>
  <c r="AL31" i="60"/>
  <c r="BA31" i="60" s="1"/>
  <c r="AL67" i="60"/>
  <c r="BA67" i="60" s="1"/>
  <c r="AL77" i="60"/>
  <c r="BA77" i="60" s="1"/>
  <c r="AL24" i="60"/>
  <c r="BA24" i="60" s="1"/>
  <c r="AL35" i="60"/>
  <c r="BA35" i="60" s="1"/>
  <c r="AL46" i="60"/>
  <c r="BA46" i="60" s="1"/>
  <c r="AL59" i="60"/>
  <c r="BA59" i="60" s="1"/>
  <c r="AL68" i="60"/>
  <c r="BA68" i="60" s="1"/>
  <c r="AL78" i="60"/>
  <c r="BA78" i="60" s="1"/>
  <c r="AL6" i="60"/>
  <c r="BA6" i="60" s="1"/>
  <c r="AL34" i="60"/>
  <c r="BA34" i="60" s="1"/>
  <c r="AL44" i="60"/>
  <c r="BA44" i="60" s="1"/>
  <c r="AL37" i="60"/>
  <c r="BA37" i="60" s="1"/>
  <c r="AL57" i="60"/>
  <c r="BA57" i="60" s="1"/>
  <c r="AL69" i="60"/>
  <c r="BA69" i="60" s="1"/>
  <c r="AL50" i="60"/>
  <c r="BA50" i="60" s="1"/>
  <c r="T7" i="60"/>
  <c r="AR7" i="60" s="1"/>
  <c r="T15" i="60"/>
  <c r="AR15" i="60" s="1"/>
  <c r="T32" i="60"/>
  <c r="AR32" i="60" s="1"/>
  <c r="T40" i="60"/>
  <c r="AR40" i="60" s="1"/>
  <c r="T61" i="60"/>
  <c r="AR61" i="60" s="1"/>
  <c r="T72" i="60"/>
  <c r="AR72" i="60" s="1"/>
  <c r="T81" i="60"/>
  <c r="AR81" i="60" s="1"/>
  <c r="T18" i="60"/>
  <c r="AR18" i="60" s="1"/>
  <c r="T25" i="60"/>
  <c r="AR25" i="60" s="1"/>
  <c r="T26" i="60"/>
  <c r="AR26" i="60" s="1"/>
  <c r="T43" i="60"/>
  <c r="AR43" i="60" s="1"/>
  <c r="T73" i="60"/>
  <c r="AR73" i="60" s="1"/>
  <c r="T10" i="60"/>
  <c r="AR10" i="60" s="1"/>
  <c r="T20" i="60"/>
  <c r="AR20" i="60" s="1"/>
  <c r="T38" i="60"/>
  <c r="AR38" i="60" s="1"/>
  <c r="T56" i="60"/>
  <c r="AR56" i="60" s="1"/>
  <c r="T64" i="60"/>
  <c r="AR64" i="60" s="1"/>
  <c r="T53" i="60"/>
  <c r="AR53" i="60" s="1"/>
  <c r="T12" i="60"/>
  <c r="AR12" i="60" s="1"/>
  <c r="T22" i="60"/>
  <c r="AR22" i="60" s="1"/>
  <c r="T36" i="60"/>
  <c r="AR36" i="60" s="1"/>
  <c r="T29" i="60"/>
  <c r="AR29" i="60" s="1"/>
  <c r="T65" i="60"/>
  <c r="AR65" i="60" s="1"/>
  <c r="T74" i="60"/>
  <c r="AR74" i="60" s="1"/>
  <c r="T16" i="60"/>
  <c r="AR16" i="60" s="1"/>
  <c r="T27" i="60"/>
  <c r="AR27" i="60" s="1"/>
  <c r="T33" i="60"/>
  <c r="AR33" i="60" s="1"/>
  <c r="T51" i="60"/>
  <c r="AR51" i="60" s="1"/>
  <c r="T66" i="60"/>
  <c r="AR66" i="60" s="1"/>
  <c r="T75" i="60"/>
  <c r="AR75" i="60" s="1"/>
  <c r="T14" i="60"/>
  <c r="AR14" i="60" s="1"/>
  <c r="T30" i="60"/>
  <c r="AR30" i="60" s="1"/>
  <c r="T47" i="60"/>
  <c r="AR47" i="60" s="1"/>
  <c r="T58" i="60"/>
  <c r="AR58" i="60" s="1"/>
  <c r="T55" i="60"/>
  <c r="AR55" i="60" s="1"/>
  <c r="T76" i="60"/>
  <c r="AR76" i="60" s="1"/>
  <c r="T28" i="60"/>
  <c r="AR28" i="60" s="1"/>
  <c r="T21" i="60"/>
  <c r="AR21" i="60" s="1"/>
  <c r="T49" i="60"/>
  <c r="AR49" i="60" s="1"/>
  <c r="T31" i="60"/>
  <c r="AR31" i="60" s="1"/>
  <c r="T67" i="60"/>
  <c r="AR67" i="60" s="1"/>
  <c r="T77" i="60"/>
  <c r="AR77" i="60" s="1"/>
  <c r="T24" i="60"/>
  <c r="AR24" i="60" s="1"/>
  <c r="T35" i="60"/>
  <c r="AR35" i="60" s="1"/>
  <c r="T46" i="60"/>
  <c r="AR46" i="60" s="1"/>
  <c r="T59" i="60"/>
  <c r="AR59" i="60" s="1"/>
  <c r="T68" i="60"/>
  <c r="AR68" i="60" s="1"/>
  <c r="T78" i="60"/>
  <c r="AR78" i="60" s="1"/>
  <c r="T6" i="60"/>
  <c r="AR6" i="60" s="1"/>
  <c r="T34" i="60"/>
  <c r="AR34" i="60" s="1"/>
  <c r="T44" i="60"/>
  <c r="AR44" i="60" s="1"/>
  <c r="T37" i="60"/>
  <c r="AR37" i="60" s="1"/>
  <c r="T57" i="60"/>
  <c r="AR57" i="60" s="1"/>
  <c r="T69" i="60"/>
  <c r="AR69" i="60" s="1"/>
  <c r="T50" i="60"/>
  <c r="AR50" i="60" s="1"/>
  <c r="T8" i="60"/>
  <c r="AR8" i="60" s="1"/>
  <c r="T9" i="60"/>
  <c r="AR9" i="60" s="1"/>
  <c r="T17" i="60"/>
  <c r="AR17" i="60" s="1"/>
  <c r="T39" i="60"/>
  <c r="AR39" i="60" s="1"/>
  <c r="T60" i="60"/>
  <c r="AR60" i="60" s="1"/>
  <c r="T70" i="60"/>
  <c r="AR70" i="60" s="1"/>
  <c r="T79" i="60"/>
  <c r="AR79" i="60" s="1"/>
  <c r="T11" i="60"/>
  <c r="AR11" i="60" s="1"/>
  <c r="T19" i="60"/>
  <c r="AR19" i="60" s="1"/>
  <c r="T42" i="60"/>
  <c r="AR42" i="60" s="1"/>
  <c r="T45" i="60"/>
  <c r="AR45" i="60" s="1"/>
  <c r="T54" i="60"/>
  <c r="AR54" i="60" s="1"/>
  <c r="T71" i="60"/>
  <c r="AR71" i="60" s="1"/>
  <c r="T80" i="60"/>
  <c r="AR80" i="60" s="1"/>
  <c r="T48" i="60"/>
  <c r="AR48" i="60" s="1"/>
  <c r="T13" i="60"/>
  <c r="AR13" i="60" s="1"/>
  <c r="T23" i="60"/>
  <c r="AR23" i="60" s="1"/>
  <c r="T41" i="60"/>
  <c r="AR41" i="60" s="1"/>
  <c r="T52" i="60"/>
  <c r="AR52" i="60" s="1"/>
  <c r="T62" i="60"/>
  <c r="AR62" i="60" s="1"/>
  <c r="AH18" i="60"/>
  <c r="AY18" i="60" s="1"/>
  <c r="AH25" i="60"/>
  <c r="AY25" i="60" s="1"/>
  <c r="AH26" i="60"/>
  <c r="AY26" i="60" s="1"/>
  <c r="AH43" i="60"/>
  <c r="AY43" i="60" s="1"/>
  <c r="AH73" i="60"/>
  <c r="AH10" i="60"/>
  <c r="AY10" i="60" s="1"/>
  <c r="AH20" i="60"/>
  <c r="AY20" i="60" s="1"/>
  <c r="AH38" i="60"/>
  <c r="AH56" i="60"/>
  <c r="AY56" i="60" s="1"/>
  <c r="AH64" i="60"/>
  <c r="AY64" i="60" s="1"/>
  <c r="AH53" i="60"/>
  <c r="AY53" i="60" s="1"/>
  <c r="AH12" i="60"/>
  <c r="AY12" i="60" s="1"/>
  <c r="AH22" i="60"/>
  <c r="AY22" i="60" s="1"/>
  <c r="AH36" i="60"/>
  <c r="AY36" i="60" s="1"/>
  <c r="AH29" i="60"/>
  <c r="AY29" i="60" s="1"/>
  <c r="AH65" i="60"/>
  <c r="AY65" i="60" s="1"/>
  <c r="AH74" i="60"/>
  <c r="AY74" i="60" s="1"/>
  <c r="AH16" i="60"/>
  <c r="AY16" i="60" s="1"/>
  <c r="AH27" i="60"/>
  <c r="AY27" i="60" s="1"/>
  <c r="AH33" i="60"/>
  <c r="AY33" i="60" s="1"/>
  <c r="AH51" i="60"/>
  <c r="AH66" i="60"/>
  <c r="AY66" i="60" s="1"/>
  <c r="AH75" i="60"/>
  <c r="AY75" i="60" s="1"/>
  <c r="AH14" i="60"/>
  <c r="AY14" i="60" s="1"/>
  <c r="AH30" i="60"/>
  <c r="AY30" i="60" s="1"/>
  <c r="AH47" i="60"/>
  <c r="AY47" i="60" s="1"/>
  <c r="AH58" i="60"/>
  <c r="AY58" i="60" s="1"/>
  <c r="AH55" i="60"/>
  <c r="AY55" i="60" s="1"/>
  <c r="AH76" i="60"/>
  <c r="AY76" i="60" s="1"/>
  <c r="AH28" i="60"/>
  <c r="AY28" i="60" s="1"/>
  <c r="AH21" i="60"/>
  <c r="AH49" i="60"/>
  <c r="AH31" i="60"/>
  <c r="AY31" i="60" s="1"/>
  <c r="AH67" i="60"/>
  <c r="AH77" i="60"/>
  <c r="AY77" i="60" s="1"/>
  <c r="AH24" i="60"/>
  <c r="AY24" i="60" s="1"/>
  <c r="AH35" i="60"/>
  <c r="AY35" i="60" s="1"/>
  <c r="AH46" i="60"/>
  <c r="AY46" i="60" s="1"/>
  <c r="AH59" i="60"/>
  <c r="AY59" i="60" s="1"/>
  <c r="AH68" i="60"/>
  <c r="AY68" i="60" s="1"/>
  <c r="AH78" i="60"/>
  <c r="AY78" i="60" s="1"/>
  <c r="AH6" i="60"/>
  <c r="AH34" i="60"/>
  <c r="AY34" i="60" s="1"/>
  <c r="AH44" i="60"/>
  <c r="AY44" i="60" s="1"/>
  <c r="AH37" i="60"/>
  <c r="AY37" i="60" s="1"/>
  <c r="AH57" i="60"/>
  <c r="AY57" i="60" s="1"/>
  <c r="AH69" i="60"/>
  <c r="AY69" i="60" s="1"/>
  <c r="AH50" i="60"/>
  <c r="AY50" i="60" s="1"/>
  <c r="AH8" i="60"/>
  <c r="AY8" i="60" s="1"/>
  <c r="AH9" i="60"/>
  <c r="AY9" i="60" s="1"/>
  <c r="AH17" i="60"/>
  <c r="AY17" i="60" s="1"/>
  <c r="AH39" i="60"/>
  <c r="AY39" i="60" s="1"/>
  <c r="AH60" i="60"/>
  <c r="AY60" i="60" s="1"/>
  <c r="AH70" i="60"/>
  <c r="AY70" i="60" s="1"/>
  <c r="AH79" i="60"/>
  <c r="AY79" i="60" s="1"/>
  <c r="AH11" i="60"/>
  <c r="AH19" i="60"/>
  <c r="AY19" i="60" s="1"/>
  <c r="AH42" i="60"/>
  <c r="AH45" i="60"/>
  <c r="AY45" i="60" s="1"/>
  <c r="AH54" i="60"/>
  <c r="AY54" i="60" s="1"/>
  <c r="AH71" i="60"/>
  <c r="AY71" i="60" s="1"/>
  <c r="AH80" i="60"/>
  <c r="AY80" i="60" s="1"/>
  <c r="AH7" i="60"/>
  <c r="AY7" i="60" s="1"/>
  <c r="AH15" i="60"/>
  <c r="AY15" i="60" s="1"/>
  <c r="AH32" i="60"/>
  <c r="AY32" i="60" s="1"/>
  <c r="AH40" i="60"/>
  <c r="AH61" i="60"/>
  <c r="AY61" i="60" s="1"/>
  <c r="AH72" i="60"/>
  <c r="AY72" i="60" s="1"/>
  <c r="AH81" i="60"/>
  <c r="AY81" i="60" s="1"/>
  <c r="AH13" i="60"/>
  <c r="AY13" i="60" s="1"/>
  <c r="AH23" i="60"/>
  <c r="AY23" i="60" s="1"/>
  <c r="AH41" i="60"/>
  <c r="AY41" i="60" s="1"/>
  <c r="AH52" i="60"/>
  <c r="AY52" i="60" s="1"/>
  <c r="AH62" i="60"/>
  <c r="AY62" i="60" s="1"/>
  <c r="AH48" i="60"/>
  <c r="AY48" i="60" s="1"/>
  <c r="P14" i="60"/>
  <c r="AP14" i="60" s="1"/>
  <c r="P30" i="60"/>
  <c r="AP30" i="60" s="1"/>
  <c r="P47" i="60"/>
  <c r="AP47" i="60" s="1"/>
  <c r="P58" i="60"/>
  <c r="AP58" i="60" s="1"/>
  <c r="P55" i="60"/>
  <c r="AP55" i="60" s="1"/>
  <c r="P76" i="60"/>
  <c r="AP76" i="60" s="1"/>
  <c r="P28" i="60"/>
  <c r="AP28" i="60" s="1"/>
  <c r="P21" i="60"/>
  <c r="AP21" i="60" s="1"/>
  <c r="P49" i="60"/>
  <c r="P31" i="60"/>
  <c r="AP31" i="60" s="1"/>
  <c r="P67" i="60"/>
  <c r="P77" i="60"/>
  <c r="AP77" i="60" s="1"/>
  <c r="P24" i="60"/>
  <c r="AP24" i="60" s="1"/>
  <c r="P35" i="60"/>
  <c r="AP35" i="60" s="1"/>
  <c r="P46" i="60"/>
  <c r="AP46" i="60" s="1"/>
  <c r="P59" i="60"/>
  <c r="AP59" i="60" s="1"/>
  <c r="P68" i="60"/>
  <c r="AP68" i="60" s="1"/>
  <c r="P78" i="60"/>
  <c r="AP78" i="60" s="1"/>
  <c r="P6" i="60"/>
  <c r="AP6" i="60" s="1"/>
  <c r="P34" i="60"/>
  <c r="AP34" i="60" s="1"/>
  <c r="P44" i="60"/>
  <c r="AP44" i="60" s="1"/>
  <c r="P37" i="60"/>
  <c r="AP37" i="60" s="1"/>
  <c r="P57" i="60"/>
  <c r="AP57" i="60" s="1"/>
  <c r="P69" i="60"/>
  <c r="AP69" i="60" s="1"/>
  <c r="P50" i="60"/>
  <c r="AP50" i="60" s="1"/>
  <c r="P8" i="60"/>
  <c r="AP8" i="60" s="1"/>
  <c r="P9" i="60"/>
  <c r="AP9" i="60" s="1"/>
  <c r="P17" i="60"/>
  <c r="AP17" i="60" s="1"/>
  <c r="P39" i="60"/>
  <c r="AP39" i="60" s="1"/>
  <c r="P60" i="60"/>
  <c r="AP60" i="60" s="1"/>
  <c r="P70" i="60"/>
  <c r="P79" i="60"/>
  <c r="AP79" i="60" s="1"/>
  <c r="P11" i="60"/>
  <c r="AP11" i="60" s="1"/>
  <c r="P19" i="60"/>
  <c r="AP19" i="60" s="1"/>
  <c r="P42" i="60"/>
  <c r="AP42" i="60" s="1"/>
  <c r="P45" i="60"/>
  <c r="AP45" i="60" s="1"/>
  <c r="P54" i="60"/>
  <c r="AP54" i="60" s="1"/>
  <c r="P71" i="60"/>
  <c r="AP71" i="60" s="1"/>
  <c r="P80" i="60"/>
  <c r="AP80" i="60" s="1"/>
  <c r="P7" i="60"/>
  <c r="AP7" i="60" s="1"/>
  <c r="P15" i="60"/>
  <c r="AP15" i="60" s="1"/>
  <c r="P32" i="60"/>
  <c r="AP32" i="60" s="1"/>
  <c r="P40" i="60"/>
  <c r="AP40" i="60" s="1"/>
  <c r="P61" i="60"/>
  <c r="AP61" i="60" s="1"/>
  <c r="P72" i="60"/>
  <c r="P81" i="60"/>
  <c r="AP81" i="60" s="1"/>
  <c r="P13" i="60"/>
  <c r="P23" i="60"/>
  <c r="AP23" i="60" s="1"/>
  <c r="P41" i="60"/>
  <c r="AP41" i="60" s="1"/>
  <c r="P52" i="60"/>
  <c r="AP52" i="60" s="1"/>
  <c r="P62" i="60"/>
  <c r="AP62" i="60" s="1"/>
  <c r="P48" i="60"/>
  <c r="AP48" i="60" s="1"/>
  <c r="P18" i="60"/>
  <c r="P25" i="60"/>
  <c r="AP25" i="60" s="1"/>
  <c r="P26" i="60"/>
  <c r="AP26" i="60" s="1"/>
  <c r="P43" i="60"/>
  <c r="AP43" i="60" s="1"/>
  <c r="P73" i="60"/>
  <c r="AP73" i="60" s="1"/>
  <c r="P10" i="60"/>
  <c r="AP10" i="60" s="1"/>
  <c r="P20" i="60"/>
  <c r="AP20" i="60" s="1"/>
  <c r="P38" i="60"/>
  <c r="AP38" i="60" s="1"/>
  <c r="P56" i="60"/>
  <c r="AP56" i="60" s="1"/>
  <c r="P64" i="60"/>
  <c r="AP64" i="60" s="1"/>
  <c r="P53" i="60"/>
  <c r="AP53" i="60" s="1"/>
  <c r="P12" i="60"/>
  <c r="AP12" i="60" s="1"/>
  <c r="P22" i="60"/>
  <c r="AP22" i="60" s="1"/>
  <c r="P36" i="60"/>
  <c r="AP36" i="60" s="1"/>
  <c r="P29" i="60"/>
  <c r="AP29" i="60" s="1"/>
  <c r="P65" i="60"/>
  <c r="AP65" i="60" s="1"/>
  <c r="P74" i="60"/>
  <c r="AP74" i="60" s="1"/>
  <c r="P16" i="60"/>
  <c r="AP16" i="60" s="1"/>
  <c r="P27" i="60"/>
  <c r="AP27" i="60" s="1"/>
  <c r="P33" i="60"/>
  <c r="AP33" i="60" s="1"/>
  <c r="P51" i="60"/>
  <c r="AP51" i="60" s="1"/>
  <c r="P66" i="60"/>
  <c r="AP66" i="60" s="1"/>
  <c r="P75" i="60"/>
  <c r="AP75" i="60" s="1"/>
  <c r="T22" i="59"/>
  <c r="AR22" i="59" s="1"/>
  <c r="T30" i="59"/>
  <c r="AR30" i="59" s="1"/>
  <c r="T41" i="59"/>
  <c r="AR41" i="59" s="1"/>
  <c r="T6" i="59"/>
  <c r="AR6" i="59" s="1"/>
  <c r="T18" i="59"/>
  <c r="AR18" i="59" s="1"/>
  <c r="T31" i="59"/>
  <c r="AR31" i="59" s="1"/>
  <c r="T42" i="59"/>
  <c r="AR42" i="59" s="1"/>
  <c r="T8" i="59"/>
  <c r="AR8" i="59" s="1"/>
  <c r="T21" i="59"/>
  <c r="AR21" i="59" s="1"/>
  <c r="T23" i="59"/>
  <c r="T43" i="59"/>
  <c r="AR43" i="59" s="1"/>
  <c r="T19" i="59"/>
  <c r="AR19" i="59" s="1"/>
  <c r="T9" i="59"/>
  <c r="AR9" i="59" s="1"/>
  <c r="T24" i="59"/>
  <c r="AR24" i="59" s="1"/>
  <c r="T44" i="59"/>
  <c r="AR44" i="59" s="1"/>
  <c r="T50" i="59"/>
  <c r="AR50" i="59" s="1"/>
  <c r="T13" i="59"/>
  <c r="AR13" i="59" s="1"/>
  <c r="T16" i="59"/>
  <c r="AR16" i="59" s="1"/>
  <c r="T45" i="59"/>
  <c r="AR45" i="59" s="1"/>
  <c r="T11" i="59"/>
  <c r="AR11" i="59" s="1"/>
  <c r="T25" i="59"/>
  <c r="AR25" i="59" s="1"/>
  <c r="T34" i="59"/>
  <c r="AR34" i="59" s="1"/>
  <c r="T46" i="59"/>
  <c r="AR46" i="59" s="1"/>
  <c r="T14" i="59"/>
  <c r="AR14" i="59" s="1"/>
  <c r="T26" i="59"/>
  <c r="AR26" i="59" s="1"/>
  <c r="T35" i="59"/>
  <c r="AR35" i="59" s="1"/>
  <c r="T47" i="59"/>
  <c r="AR47" i="59" s="1"/>
  <c r="T38" i="59"/>
  <c r="AR38" i="59" s="1"/>
  <c r="T7" i="59"/>
  <c r="AR7" i="59" s="1"/>
  <c r="T27" i="59"/>
  <c r="AR27" i="59" s="1"/>
  <c r="T36" i="59"/>
  <c r="AR36" i="59" s="1"/>
  <c r="T48" i="59"/>
  <c r="AR48" i="59" s="1"/>
  <c r="T15" i="59"/>
  <c r="AR15" i="59" s="1"/>
  <c r="T10" i="59"/>
  <c r="AR10" i="59" s="1"/>
  <c r="T20" i="59"/>
  <c r="AR20" i="59" s="1"/>
  <c r="T37" i="59"/>
  <c r="AR37" i="59" s="1"/>
  <c r="T49" i="59"/>
  <c r="AR49" i="59" s="1"/>
  <c r="T12" i="59"/>
  <c r="AR12" i="59" s="1"/>
  <c r="T28" i="59"/>
  <c r="AR28" i="59" s="1"/>
  <c r="T39" i="59"/>
  <c r="AR39" i="59" s="1"/>
  <c r="T51" i="59"/>
  <c r="AR51" i="59" s="1"/>
  <c r="T17" i="59"/>
  <c r="AR17" i="59" s="1"/>
  <c r="T29" i="59"/>
  <c r="AR29" i="59" s="1"/>
  <c r="T40" i="59"/>
  <c r="AR40" i="59" s="1"/>
  <c r="V22" i="59"/>
  <c r="AS22" i="59" s="1"/>
  <c r="V30" i="59"/>
  <c r="AS30" i="59" s="1"/>
  <c r="V41" i="59"/>
  <c r="AS41" i="59" s="1"/>
  <c r="V6" i="59"/>
  <c r="AS6" i="59" s="1"/>
  <c r="V18" i="59"/>
  <c r="AS18" i="59" s="1"/>
  <c r="V31" i="59"/>
  <c r="AS31" i="59" s="1"/>
  <c r="V42" i="59"/>
  <c r="AS42" i="59" s="1"/>
  <c r="V8" i="59"/>
  <c r="AS8" i="59" s="1"/>
  <c r="V21" i="59"/>
  <c r="AS21" i="59" s="1"/>
  <c r="V23" i="59"/>
  <c r="AS23" i="59" s="1"/>
  <c r="V43" i="59"/>
  <c r="AS43" i="59" s="1"/>
  <c r="V9" i="59"/>
  <c r="AS9" i="59" s="1"/>
  <c r="V24" i="59"/>
  <c r="AS24" i="59" s="1"/>
  <c r="V44" i="59"/>
  <c r="AS44" i="59" s="1"/>
  <c r="V13" i="59"/>
  <c r="AS13" i="59" s="1"/>
  <c r="V16" i="59"/>
  <c r="AS16" i="59" s="1"/>
  <c r="V45" i="59"/>
  <c r="AS45" i="59" s="1"/>
  <c r="V11" i="59"/>
  <c r="AS11" i="59" s="1"/>
  <c r="V25" i="59"/>
  <c r="AS25" i="59" s="1"/>
  <c r="V34" i="59"/>
  <c r="AS34" i="59" s="1"/>
  <c r="V46" i="59"/>
  <c r="AS46" i="59" s="1"/>
  <c r="V14" i="59"/>
  <c r="AS14" i="59" s="1"/>
  <c r="V26" i="59"/>
  <c r="AS26" i="59" s="1"/>
  <c r="V35" i="59"/>
  <c r="AS35" i="59" s="1"/>
  <c r="V47" i="59"/>
  <c r="AS47" i="59" s="1"/>
  <c r="V7" i="59"/>
  <c r="AS7" i="59" s="1"/>
  <c r="V27" i="59"/>
  <c r="AS27" i="59" s="1"/>
  <c r="V36" i="59"/>
  <c r="AS36" i="59" s="1"/>
  <c r="V48" i="59"/>
  <c r="AS48" i="59" s="1"/>
  <c r="V10" i="59"/>
  <c r="AS10" i="59" s="1"/>
  <c r="V20" i="59"/>
  <c r="AS20" i="59" s="1"/>
  <c r="V37" i="59"/>
  <c r="AS37" i="59" s="1"/>
  <c r="V49" i="59"/>
  <c r="AS49" i="59" s="1"/>
  <c r="V15" i="59"/>
  <c r="AS15" i="59" s="1"/>
  <c r="V19" i="59"/>
  <c r="AS19" i="59" s="1"/>
  <c r="V38" i="59"/>
  <c r="AS38" i="59" s="1"/>
  <c r="V50" i="59"/>
  <c r="AS50" i="59" s="1"/>
  <c r="V12" i="59"/>
  <c r="AS12" i="59" s="1"/>
  <c r="V28" i="59"/>
  <c r="AS28" i="59" s="1"/>
  <c r="V39" i="59"/>
  <c r="AS39" i="59" s="1"/>
  <c r="V51" i="59"/>
  <c r="AS51" i="59" s="1"/>
  <c r="V17" i="59"/>
  <c r="AS17" i="59" s="1"/>
  <c r="V29" i="59"/>
  <c r="V40" i="59"/>
  <c r="AS40" i="59" s="1"/>
  <c r="R12" i="59"/>
  <c r="AQ12" i="59" s="1"/>
  <c r="R28" i="59"/>
  <c r="AQ28" i="59" s="1"/>
  <c r="R39" i="59"/>
  <c r="AQ39" i="59" s="1"/>
  <c r="R51" i="59"/>
  <c r="AQ51" i="59" s="1"/>
  <c r="R17" i="59"/>
  <c r="AQ17" i="59" s="1"/>
  <c r="R29" i="59"/>
  <c r="AQ29" i="59" s="1"/>
  <c r="R40" i="59"/>
  <c r="AQ40" i="59" s="1"/>
  <c r="R22" i="59"/>
  <c r="AQ22" i="59" s="1"/>
  <c r="R30" i="59"/>
  <c r="AQ30" i="59" s="1"/>
  <c r="R41" i="59"/>
  <c r="AQ41" i="59" s="1"/>
  <c r="R6" i="59"/>
  <c r="AQ6" i="59" s="1"/>
  <c r="R18" i="59"/>
  <c r="AQ18" i="59" s="1"/>
  <c r="R31" i="59"/>
  <c r="AQ31" i="59" s="1"/>
  <c r="R42" i="59"/>
  <c r="AQ42" i="59" s="1"/>
  <c r="R8" i="59"/>
  <c r="AQ8" i="59" s="1"/>
  <c r="R21" i="59"/>
  <c r="AQ21" i="59" s="1"/>
  <c r="R23" i="59"/>
  <c r="AQ23" i="59" s="1"/>
  <c r="R43" i="59"/>
  <c r="AQ43" i="59" s="1"/>
  <c r="R7" i="59"/>
  <c r="AQ7" i="59" s="1"/>
  <c r="R9" i="59"/>
  <c r="AQ9" i="59" s="1"/>
  <c r="R24" i="59"/>
  <c r="AQ24" i="59" s="1"/>
  <c r="R44" i="59"/>
  <c r="AQ44" i="59" s="1"/>
  <c r="R13" i="59"/>
  <c r="AQ13" i="59" s="1"/>
  <c r="R16" i="59"/>
  <c r="AQ16" i="59" s="1"/>
  <c r="R45" i="59"/>
  <c r="AQ45" i="59" s="1"/>
  <c r="R11" i="59"/>
  <c r="R25" i="59"/>
  <c r="AQ25" i="59" s="1"/>
  <c r="R34" i="59"/>
  <c r="AQ34" i="59" s="1"/>
  <c r="R46" i="59"/>
  <c r="AQ46" i="59" s="1"/>
  <c r="R48" i="59"/>
  <c r="AQ48" i="59" s="1"/>
  <c r="R14" i="59"/>
  <c r="AQ14" i="59" s="1"/>
  <c r="R26" i="59"/>
  <c r="AQ26" i="59" s="1"/>
  <c r="R35" i="59"/>
  <c r="AQ35" i="59" s="1"/>
  <c r="R47" i="59"/>
  <c r="AQ47" i="59" s="1"/>
  <c r="R36" i="59"/>
  <c r="AQ36" i="59" s="1"/>
  <c r="R10" i="59"/>
  <c r="AQ10" i="59" s="1"/>
  <c r="R20" i="59"/>
  <c r="AQ20" i="59" s="1"/>
  <c r="R37" i="59"/>
  <c r="AQ37" i="59" s="1"/>
  <c r="R49" i="59"/>
  <c r="AQ49" i="59" s="1"/>
  <c r="R27" i="59"/>
  <c r="AQ27" i="59" s="1"/>
  <c r="R15" i="59"/>
  <c r="AQ15" i="59" s="1"/>
  <c r="R19" i="59"/>
  <c r="AQ19" i="59" s="1"/>
  <c r="R38" i="59"/>
  <c r="AQ38" i="59" s="1"/>
  <c r="R50" i="59"/>
  <c r="AQ50" i="59" s="1"/>
  <c r="AF8" i="59"/>
  <c r="AX8" i="59" s="1"/>
  <c r="AF21" i="59"/>
  <c r="AX21" i="59" s="1"/>
  <c r="AF23" i="59"/>
  <c r="AX23" i="59" s="1"/>
  <c r="AF43" i="59"/>
  <c r="AX43" i="59" s="1"/>
  <c r="AF9" i="59"/>
  <c r="AX9" i="59" s="1"/>
  <c r="AF24" i="59"/>
  <c r="AX24" i="59" s="1"/>
  <c r="AF44" i="59"/>
  <c r="AX44" i="59" s="1"/>
  <c r="AF13" i="59"/>
  <c r="AX13" i="59" s="1"/>
  <c r="AF16" i="59"/>
  <c r="AX16" i="59" s="1"/>
  <c r="AF45" i="59"/>
  <c r="AX45" i="59" s="1"/>
  <c r="AF11" i="59"/>
  <c r="AX11" i="59" s="1"/>
  <c r="AF25" i="59"/>
  <c r="AX25" i="59" s="1"/>
  <c r="AF34" i="59"/>
  <c r="AX34" i="59" s="1"/>
  <c r="AF46" i="59"/>
  <c r="AX46" i="59" s="1"/>
  <c r="AF14" i="59"/>
  <c r="AX14" i="59" s="1"/>
  <c r="AF26" i="59"/>
  <c r="AX26" i="59" s="1"/>
  <c r="AF35" i="59"/>
  <c r="AX35" i="59" s="1"/>
  <c r="AF47" i="59"/>
  <c r="AX47" i="59" s="1"/>
  <c r="AF7" i="59"/>
  <c r="AX7" i="59" s="1"/>
  <c r="AF27" i="59"/>
  <c r="AX27" i="59" s="1"/>
  <c r="AF36" i="59"/>
  <c r="AX36" i="59" s="1"/>
  <c r="AF48" i="59"/>
  <c r="AX48" i="59" s="1"/>
  <c r="AF10" i="59"/>
  <c r="AX10" i="59" s="1"/>
  <c r="AF20" i="59"/>
  <c r="AX20" i="59" s="1"/>
  <c r="AF37" i="59"/>
  <c r="AX37" i="59" s="1"/>
  <c r="AF49" i="59"/>
  <c r="AX49" i="59" s="1"/>
  <c r="AF15" i="59"/>
  <c r="AX15" i="59" s="1"/>
  <c r="AF19" i="59"/>
  <c r="AX19" i="59" s="1"/>
  <c r="AF38" i="59"/>
  <c r="AX38" i="59" s="1"/>
  <c r="AF50" i="59"/>
  <c r="AX50" i="59" s="1"/>
  <c r="AF12" i="59"/>
  <c r="AX12" i="59" s="1"/>
  <c r="AF28" i="59"/>
  <c r="AX28" i="59" s="1"/>
  <c r="AF39" i="59"/>
  <c r="AX39" i="59" s="1"/>
  <c r="AF51" i="59"/>
  <c r="AX51" i="59" s="1"/>
  <c r="AF17" i="59"/>
  <c r="AX17" i="59" s="1"/>
  <c r="AF29" i="59"/>
  <c r="AX29" i="59" s="1"/>
  <c r="AF40" i="59"/>
  <c r="AX40" i="59" s="1"/>
  <c r="AF22" i="59"/>
  <c r="AX22" i="59" s="1"/>
  <c r="AF30" i="59"/>
  <c r="AX30" i="59" s="1"/>
  <c r="AF41" i="59"/>
  <c r="AX41" i="59" s="1"/>
  <c r="AF6" i="59"/>
  <c r="AX6" i="59" s="1"/>
  <c r="AF18" i="59"/>
  <c r="AX18" i="59" s="1"/>
  <c r="AF31" i="59"/>
  <c r="AX31" i="59" s="1"/>
  <c r="AF42" i="59"/>
  <c r="AX42" i="59" s="1"/>
  <c r="X12" i="59"/>
  <c r="AT12" i="59" s="1"/>
  <c r="X28" i="59"/>
  <c r="AT28" i="59" s="1"/>
  <c r="X39" i="59"/>
  <c r="AT39" i="59" s="1"/>
  <c r="X51" i="59"/>
  <c r="AT51" i="59" s="1"/>
  <c r="X17" i="59"/>
  <c r="AT17" i="59" s="1"/>
  <c r="X29" i="59"/>
  <c r="AT29" i="59" s="1"/>
  <c r="X40" i="59"/>
  <c r="AT40" i="59" s="1"/>
  <c r="X22" i="59"/>
  <c r="AT22" i="59" s="1"/>
  <c r="X30" i="59"/>
  <c r="AT30" i="59" s="1"/>
  <c r="X41" i="59"/>
  <c r="X6" i="59"/>
  <c r="AT6" i="59" s="1"/>
  <c r="X18" i="59"/>
  <c r="AT18" i="59" s="1"/>
  <c r="X31" i="59"/>
  <c r="AT31" i="59" s="1"/>
  <c r="X42" i="59"/>
  <c r="AT42" i="59" s="1"/>
  <c r="X8" i="59"/>
  <c r="AT8" i="59" s="1"/>
  <c r="X21" i="59"/>
  <c r="AT21" i="59" s="1"/>
  <c r="X23" i="59"/>
  <c r="AT23" i="59" s="1"/>
  <c r="X43" i="59"/>
  <c r="AT43" i="59" s="1"/>
  <c r="X9" i="59"/>
  <c r="AT9" i="59" s="1"/>
  <c r="X24" i="59"/>
  <c r="AT24" i="59" s="1"/>
  <c r="X44" i="59"/>
  <c r="AT44" i="59" s="1"/>
  <c r="X13" i="59"/>
  <c r="AT13" i="59" s="1"/>
  <c r="X16" i="59"/>
  <c r="AT16" i="59" s="1"/>
  <c r="X45" i="59"/>
  <c r="AT45" i="59" s="1"/>
  <c r="X11" i="59"/>
  <c r="AT11" i="59" s="1"/>
  <c r="X25" i="59"/>
  <c r="AT25" i="59" s="1"/>
  <c r="X34" i="59"/>
  <c r="AT34" i="59" s="1"/>
  <c r="X46" i="59"/>
  <c r="AT46" i="59" s="1"/>
  <c r="X14" i="59"/>
  <c r="AT14" i="59" s="1"/>
  <c r="X26" i="59"/>
  <c r="AT26" i="59" s="1"/>
  <c r="X35" i="59"/>
  <c r="X47" i="59"/>
  <c r="AT47" i="59" s="1"/>
  <c r="X7" i="59"/>
  <c r="AT7" i="59" s="1"/>
  <c r="X27" i="59"/>
  <c r="AT27" i="59" s="1"/>
  <c r="X36" i="59"/>
  <c r="AT36" i="59" s="1"/>
  <c r="X48" i="59"/>
  <c r="AT48" i="59" s="1"/>
  <c r="X10" i="59"/>
  <c r="AT10" i="59" s="1"/>
  <c r="X20" i="59"/>
  <c r="AT20" i="59" s="1"/>
  <c r="X37" i="59"/>
  <c r="AT37" i="59" s="1"/>
  <c r="X49" i="59"/>
  <c r="AT49" i="59" s="1"/>
  <c r="X15" i="59"/>
  <c r="AT15" i="59" s="1"/>
  <c r="X19" i="59"/>
  <c r="AT19" i="59" s="1"/>
  <c r="X38" i="59"/>
  <c r="AT38" i="59" s="1"/>
  <c r="X50" i="59"/>
  <c r="AT50" i="59" s="1"/>
  <c r="Z10" i="59"/>
  <c r="AU10" i="59" s="1"/>
  <c r="Z20" i="59"/>
  <c r="AU20" i="59" s="1"/>
  <c r="Z37" i="59"/>
  <c r="AU37" i="59" s="1"/>
  <c r="Z49" i="59"/>
  <c r="AU49" i="59" s="1"/>
  <c r="Z15" i="59"/>
  <c r="AU15" i="59" s="1"/>
  <c r="Z19" i="59"/>
  <c r="AU19" i="59" s="1"/>
  <c r="Z38" i="59"/>
  <c r="AU38" i="59" s="1"/>
  <c r="Z50" i="59"/>
  <c r="AU50" i="59" s="1"/>
  <c r="Z12" i="59"/>
  <c r="AU12" i="59" s="1"/>
  <c r="Z28" i="59"/>
  <c r="AU28" i="59" s="1"/>
  <c r="Z39" i="59"/>
  <c r="AU39" i="59" s="1"/>
  <c r="Z51" i="59"/>
  <c r="AU51" i="59" s="1"/>
  <c r="Z17" i="59"/>
  <c r="AU17" i="59" s="1"/>
  <c r="Z29" i="59"/>
  <c r="AU29" i="59" s="1"/>
  <c r="Z40" i="59"/>
  <c r="AU40" i="59" s="1"/>
  <c r="Z22" i="59"/>
  <c r="AU22" i="59" s="1"/>
  <c r="Z30" i="59"/>
  <c r="AU30" i="59" s="1"/>
  <c r="Z41" i="59"/>
  <c r="AU41" i="59" s="1"/>
  <c r="Z6" i="59"/>
  <c r="AU6" i="59" s="1"/>
  <c r="Z18" i="59"/>
  <c r="AU18" i="59" s="1"/>
  <c r="Z31" i="59"/>
  <c r="AU31" i="59" s="1"/>
  <c r="Z42" i="59"/>
  <c r="AU42" i="59" s="1"/>
  <c r="Z8" i="59"/>
  <c r="AU8" i="59" s="1"/>
  <c r="Z21" i="59"/>
  <c r="AU21" i="59" s="1"/>
  <c r="Z23" i="59"/>
  <c r="AU23" i="59" s="1"/>
  <c r="Z43" i="59"/>
  <c r="AU43" i="59" s="1"/>
  <c r="Z9" i="59"/>
  <c r="AU9" i="59" s="1"/>
  <c r="Z24" i="59"/>
  <c r="AU24" i="59" s="1"/>
  <c r="Z44" i="59"/>
  <c r="AU44" i="59" s="1"/>
  <c r="Z13" i="59"/>
  <c r="AU13" i="59" s="1"/>
  <c r="Z16" i="59"/>
  <c r="AU16" i="59" s="1"/>
  <c r="Z45" i="59"/>
  <c r="AU45" i="59" s="1"/>
  <c r="Z11" i="59"/>
  <c r="AU11" i="59" s="1"/>
  <c r="Z25" i="59"/>
  <c r="AU25" i="59" s="1"/>
  <c r="Z34" i="59"/>
  <c r="AU34" i="59" s="1"/>
  <c r="Z46" i="59"/>
  <c r="AU46" i="59" s="1"/>
  <c r="Z14" i="59"/>
  <c r="AU14" i="59" s="1"/>
  <c r="Z26" i="59"/>
  <c r="Z35" i="59"/>
  <c r="AU35" i="59" s="1"/>
  <c r="Z47" i="59"/>
  <c r="AU47" i="59" s="1"/>
  <c r="Z7" i="59"/>
  <c r="AU7" i="59" s="1"/>
  <c r="Z27" i="59"/>
  <c r="AU27" i="59" s="1"/>
  <c r="Z36" i="59"/>
  <c r="AU36" i="59" s="1"/>
  <c r="Z48" i="59"/>
  <c r="AU48" i="59" s="1"/>
  <c r="AJ12" i="59"/>
  <c r="AZ12" i="59" s="1"/>
  <c r="AJ28" i="59"/>
  <c r="AZ28" i="59" s="1"/>
  <c r="AJ39" i="59"/>
  <c r="AZ39" i="59" s="1"/>
  <c r="AJ51" i="59"/>
  <c r="AZ51" i="59" s="1"/>
  <c r="AJ17" i="59"/>
  <c r="AZ17" i="59" s="1"/>
  <c r="AJ29" i="59"/>
  <c r="AZ29" i="59" s="1"/>
  <c r="AJ40" i="59"/>
  <c r="AZ40" i="59" s="1"/>
  <c r="AJ22" i="59"/>
  <c r="AZ22" i="59" s="1"/>
  <c r="AJ30" i="59"/>
  <c r="AZ30" i="59" s="1"/>
  <c r="AJ41" i="59"/>
  <c r="AZ41" i="59" s="1"/>
  <c r="AJ6" i="59"/>
  <c r="AZ6" i="59" s="1"/>
  <c r="AJ18" i="59"/>
  <c r="AZ18" i="59" s="1"/>
  <c r="AJ31" i="59"/>
  <c r="AZ31" i="59" s="1"/>
  <c r="AJ42" i="59"/>
  <c r="AZ42" i="59" s="1"/>
  <c r="AJ8" i="59"/>
  <c r="AJ21" i="59"/>
  <c r="AZ21" i="59" s="1"/>
  <c r="AJ23" i="59"/>
  <c r="AZ23" i="59" s="1"/>
  <c r="AJ43" i="59"/>
  <c r="AZ43" i="59" s="1"/>
  <c r="AJ9" i="59"/>
  <c r="AZ9" i="59" s="1"/>
  <c r="AJ24" i="59"/>
  <c r="AZ24" i="59" s="1"/>
  <c r="AJ44" i="59"/>
  <c r="AZ44" i="59" s="1"/>
  <c r="AJ13" i="59"/>
  <c r="AZ13" i="59" s="1"/>
  <c r="AJ16" i="59"/>
  <c r="AZ16" i="59" s="1"/>
  <c r="AJ45" i="59"/>
  <c r="AZ45" i="59" s="1"/>
  <c r="AJ11" i="59"/>
  <c r="AZ11" i="59" s="1"/>
  <c r="AJ25" i="59"/>
  <c r="AZ25" i="59" s="1"/>
  <c r="AJ34" i="59"/>
  <c r="AZ34" i="59" s="1"/>
  <c r="AJ46" i="59"/>
  <c r="AZ46" i="59" s="1"/>
  <c r="AJ14" i="59"/>
  <c r="AZ14" i="59" s="1"/>
  <c r="AJ26" i="59"/>
  <c r="AZ26" i="59" s="1"/>
  <c r="AJ35" i="59"/>
  <c r="AZ35" i="59" s="1"/>
  <c r="AJ47" i="59"/>
  <c r="AZ47" i="59" s="1"/>
  <c r="AJ7" i="59"/>
  <c r="AZ7" i="59" s="1"/>
  <c r="AJ27" i="59"/>
  <c r="AZ27" i="59" s="1"/>
  <c r="AJ36" i="59"/>
  <c r="AZ36" i="59" s="1"/>
  <c r="AJ48" i="59"/>
  <c r="AZ48" i="59" s="1"/>
  <c r="AJ10" i="59"/>
  <c r="AZ10" i="59" s="1"/>
  <c r="AJ20" i="59"/>
  <c r="AZ20" i="59" s="1"/>
  <c r="AJ37" i="59"/>
  <c r="AZ37" i="59" s="1"/>
  <c r="AJ49" i="59"/>
  <c r="AZ49" i="59" s="1"/>
  <c r="AJ15" i="59"/>
  <c r="AZ15" i="59" s="1"/>
  <c r="AJ19" i="59"/>
  <c r="AZ19" i="59" s="1"/>
  <c r="AJ38" i="59"/>
  <c r="AZ38" i="59" s="1"/>
  <c r="AJ50" i="59"/>
  <c r="AZ50" i="59" s="1"/>
  <c r="AB14" i="59"/>
  <c r="AV14" i="59" s="1"/>
  <c r="AB26" i="59"/>
  <c r="AV26" i="59" s="1"/>
  <c r="AB35" i="59"/>
  <c r="AB47" i="59"/>
  <c r="AV47" i="59" s="1"/>
  <c r="AB7" i="59"/>
  <c r="AV7" i="59" s="1"/>
  <c r="AB27" i="59"/>
  <c r="AB36" i="59"/>
  <c r="AV36" i="59" s="1"/>
  <c r="AB48" i="59"/>
  <c r="AV48" i="59" s="1"/>
  <c r="AB10" i="59"/>
  <c r="AV10" i="59" s="1"/>
  <c r="AB20" i="59"/>
  <c r="AV20" i="59" s="1"/>
  <c r="AB37" i="59"/>
  <c r="AV37" i="59" s="1"/>
  <c r="AB49" i="59"/>
  <c r="AV49" i="59" s="1"/>
  <c r="AB15" i="59"/>
  <c r="AV15" i="59" s="1"/>
  <c r="AB19" i="59"/>
  <c r="AV19" i="59" s="1"/>
  <c r="AB38" i="59"/>
  <c r="AV38" i="59" s="1"/>
  <c r="AB50" i="59"/>
  <c r="AV50" i="59" s="1"/>
  <c r="AB12" i="59"/>
  <c r="AV12" i="59" s="1"/>
  <c r="AB28" i="59"/>
  <c r="AV28" i="59" s="1"/>
  <c r="AB39" i="59"/>
  <c r="AB51" i="59"/>
  <c r="AV51" i="59" s="1"/>
  <c r="AB17" i="59"/>
  <c r="AV17" i="59" s="1"/>
  <c r="AB29" i="59"/>
  <c r="AV29" i="59" s="1"/>
  <c r="AB40" i="59"/>
  <c r="AV40" i="59" s="1"/>
  <c r="AB22" i="59"/>
  <c r="AV22" i="59" s="1"/>
  <c r="AB30" i="59"/>
  <c r="AV30" i="59" s="1"/>
  <c r="AB41" i="59"/>
  <c r="AV41" i="59" s="1"/>
  <c r="AB6" i="59"/>
  <c r="AV6" i="59" s="1"/>
  <c r="AB18" i="59"/>
  <c r="AB31" i="59"/>
  <c r="AV31" i="59" s="1"/>
  <c r="AB42" i="59"/>
  <c r="AV42" i="59" s="1"/>
  <c r="AB8" i="59"/>
  <c r="AV8" i="59" s="1"/>
  <c r="AB21" i="59"/>
  <c r="AV21" i="59" s="1"/>
  <c r="AB23" i="59"/>
  <c r="AV23" i="59" s="1"/>
  <c r="AB43" i="59"/>
  <c r="AV43" i="59" s="1"/>
  <c r="AB9" i="59"/>
  <c r="AV9" i="59" s="1"/>
  <c r="AB24" i="59"/>
  <c r="AV24" i="59" s="1"/>
  <c r="AB44" i="59"/>
  <c r="AV44" i="59" s="1"/>
  <c r="AB13" i="59"/>
  <c r="AV13" i="59" s="1"/>
  <c r="AB16" i="59"/>
  <c r="AV16" i="59" s="1"/>
  <c r="AB45" i="59"/>
  <c r="AV45" i="59" s="1"/>
  <c r="AB11" i="59"/>
  <c r="AV11" i="59" s="1"/>
  <c r="AB25" i="59"/>
  <c r="AV25" i="59" s="1"/>
  <c r="AB34" i="59"/>
  <c r="AB46" i="59"/>
  <c r="AD13" i="59"/>
  <c r="AW13" i="59" s="1"/>
  <c r="AD16" i="59"/>
  <c r="AD45" i="59"/>
  <c r="AW45" i="59" s="1"/>
  <c r="AD11" i="59"/>
  <c r="AW11" i="59" s="1"/>
  <c r="AD25" i="59"/>
  <c r="AW25" i="59" s="1"/>
  <c r="AD34" i="59"/>
  <c r="AW34" i="59" s="1"/>
  <c r="AD46" i="59"/>
  <c r="AW46" i="59" s="1"/>
  <c r="AD14" i="59"/>
  <c r="AD26" i="59"/>
  <c r="AW26" i="59" s="1"/>
  <c r="AD35" i="59"/>
  <c r="AW35" i="59" s="1"/>
  <c r="AD47" i="59"/>
  <c r="AW47" i="59" s="1"/>
  <c r="AD7" i="59"/>
  <c r="AW7" i="59" s="1"/>
  <c r="AD27" i="59"/>
  <c r="AW27" i="59" s="1"/>
  <c r="AD36" i="59"/>
  <c r="AW36" i="59" s="1"/>
  <c r="AD48" i="59"/>
  <c r="AW48" i="59" s="1"/>
  <c r="AD10" i="59"/>
  <c r="AW10" i="59" s="1"/>
  <c r="AD20" i="59"/>
  <c r="AW20" i="59" s="1"/>
  <c r="AD37" i="59"/>
  <c r="AW37" i="59" s="1"/>
  <c r="AD49" i="59"/>
  <c r="AW49" i="59" s="1"/>
  <c r="AD15" i="59"/>
  <c r="AW15" i="59" s="1"/>
  <c r="AD19" i="59"/>
  <c r="AW19" i="59" s="1"/>
  <c r="AD38" i="59"/>
  <c r="AW38" i="59" s="1"/>
  <c r="AD50" i="59"/>
  <c r="AD12" i="59"/>
  <c r="AW12" i="59" s="1"/>
  <c r="AD28" i="59"/>
  <c r="AW28" i="59" s="1"/>
  <c r="AD39" i="59"/>
  <c r="AD51" i="59"/>
  <c r="AW51" i="59" s="1"/>
  <c r="AD17" i="59"/>
  <c r="AW17" i="59" s="1"/>
  <c r="AD29" i="59"/>
  <c r="AW29" i="59" s="1"/>
  <c r="AD40" i="59"/>
  <c r="AW40" i="59" s="1"/>
  <c r="AD22" i="59"/>
  <c r="AD30" i="59"/>
  <c r="AD41" i="59"/>
  <c r="AW41" i="59" s="1"/>
  <c r="AD6" i="59"/>
  <c r="AW6" i="59" s="1"/>
  <c r="AD18" i="59"/>
  <c r="AW18" i="59" s="1"/>
  <c r="AD31" i="59"/>
  <c r="AW31" i="59" s="1"/>
  <c r="AD42" i="59"/>
  <c r="AW42" i="59" s="1"/>
  <c r="AD8" i="59"/>
  <c r="AW8" i="59" s="1"/>
  <c r="AD21" i="59"/>
  <c r="AD23" i="59"/>
  <c r="AW23" i="59" s="1"/>
  <c r="AD43" i="59"/>
  <c r="AW43" i="59" s="1"/>
  <c r="AD9" i="59"/>
  <c r="AW9" i="59" s="1"/>
  <c r="AD24" i="59"/>
  <c r="AW24" i="59" s="1"/>
  <c r="AD44" i="59"/>
  <c r="AW44" i="59" s="1"/>
  <c r="AH22" i="59"/>
  <c r="AY22" i="59" s="1"/>
  <c r="AH30" i="59"/>
  <c r="AY30" i="59" s="1"/>
  <c r="AH41" i="59"/>
  <c r="AH6" i="59"/>
  <c r="AY6" i="59" s="1"/>
  <c r="AH18" i="59"/>
  <c r="AY18" i="59" s="1"/>
  <c r="AH31" i="59"/>
  <c r="AY31" i="59" s="1"/>
  <c r="AH42" i="59"/>
  <c r="AY42" i="59" s="1"/>
  <c r="AH8" i="59"/>
  <c r="AY8" i="59" s="1"/>
  <c r="AH21" i="59"/>
  <c r="AY21" i="59" s="1"/>
  <c r="AH23" i="59"/>
  <c r="AY23" i="59" s="1"/>
  <c r="AH43" i="59"/>
  <c r="AY43" i="59" s="1"/>
  <c r="AH9" i="59"/>
  <c r="AY9" i="59" s="1"/>
  <c r="AH24" i="59"/>
  <c r="AY24" i="59" s="1"/>
  <c r="AH44" i="59"/>
  <c r="AY44" i="59" s="1"/>
  <c r="AH13" i="59"/>
  <c r="AY13" i="59" s="1"/>
  <c r="AH16" i="59"/>
  <c r="AH45" i="59"/>
  <c r="AY45" i="59" s="1"/>
  <c r="AH11" i="59"/>
  <c r="AY11" i="59" s="1"/>
  <c r="AH25" i="59"/>
  <c r="AY25" i="59" s="1"/>
  <c r="AH34" i="59"/>
  <c r="AY34" i="59" s="1"/>
  <c r="AH46" i="59"/>
  <c r="AY46" i="59" s="1"/>
  <c r="AH14" i="59"/>
  <c r="AY14" i="59" s="1"/>
  <c r="AH26" i="59"/>
  <c r="AY26" i="59" s="1"/>
  <c r="AH35" i="59"/>
  <c r="AY35" i="59" s="1"/>
  <c r="AH47" i="59"/>
  <c r="AY47" i="59" s="1"/>
  <c r="AH7" i="59"/>
  <c r="AY7" i="59" s="1"/>
  <c r="AH27" i="59"/>
  <c r="AH36" i="59"/>
  <c r="AH48" i="59"/>
  <c r="AY48" i="59" s="1"/>
  <c r="AH10" i="59"/>
  <c r="AH20" i="59"/>
  <c r="AY20" i="59" s="1"/>
  <c r="AH37" i="59"/>
  <c r="AY37" i="59" s="1"/>
  <c r="AH49" i="59"/>
  <c r="AY49" i="59" s="1"/>
  <c r="AH15" i="59"/>
  <c r="AY15" i="59" s="1"/>
  <c r="AH19" i="59"/>
  <c r="AH38" i="59"/>
  <c r="AY38" i="59" s="1"/>
  <c r="AH50" i="59"/>
  <c r="AY50" i="59" s="1"/>
  <c r="AH12" i="59"/>
  <c r="AY12" i="59" s="1"/>
  <c r="AH28" i="59"/>
  <c r="AY28" i="59" s="1"/>
  <c r="AH39" i="59"/>
  <c r="AY39" i="59" s="1"/>
  <c r="AH51" i="59"/>
  <c r="AY51" i="59" s="1"/>
  <c r="AH17" i="59"/>
  <c r="AY17" i="59" s="1"/>
  <c r="AH29" i="59"/>
  <c r="AY29" i="59" s="1"/>
  <c r="AH40" i="59"/>
  <c r="AY40" i="59" s="1"/>
  <c r="J15" i="59"/>
  <c r="AM15" i="59" s="1"/>
  <c r="J19" i="59"/>
  <c r="AM19" i="59" s="1"/>
  <c r="J38" i="59"/>
  <c r="AM38" i="59" s="1"/>
  <c r="J50" i="59"/>
  <c r="AM50" i="59" s="1"/>
  <c r="J12" i="59"/>
  <c r="AM12" i="59" s="1"/>
  <c r="J28" i="59"/>
  <c r="AM28" i="59" s="1"/>
  <c r="J39" i="59"/>
  <c r="AM39" i="59" s="1"/>
  <c r="J51" i="59"/>
  <c r="AM51" i="59" s="1"/>
  <c r="J18" i="59"/>
  <c r="AM18" i="59" s="1"/>
  <c r="J17" i="59"/>
  <c r="AM17" i="59" s="1"/>
  <c r="J29" i="59"/>
  <c r="AM29" i="59" s="1"/>
  <c r="J40" i="59"/>
  <c r="AM40" i="59" s="1"/>
  <c r="J22" i="59"/>
  <c r="AM22" i="59" s="1"/>
  <c r="J30" i="59"/>
  <c r="AM30" i="59" s="1"/>
  <c r="J41" i="59"/>
  <c r="AM41" i="59" s="1"/>
  <c r="J6" i="59"/>
  <c r="AM6" i="59" s="1"/>
  <c r="J31" i="59"/>
  <c r="AM31" i="59" s="1"/>
  <c r="J47" i="59"/>
  <c r="AM47" i="59" s="1"/>
  <c r="J8" i="59"/>
  <c r="AM8" i="59" s="1"/>
  <c r="J21" i="59"/>
  <c r="AM21" i="59" s="1"/>
  <c r="J23" i="59"/>
  <c r="AM23" i="59" s="1"/>
  <c r="J43" i="59"/>
  <c r="AM43" i="59" s="1"/>
  <c r="J9" i="59"/>
  <c r="AM9" i="59" s="1"/>
  <c r="J24" i="59"/>
  <c r="AM24" i="59" s="1"/>
  <c r="J44" i="59"/>
  <c r="AM44" i="59" s="1"/>
  <c r="J26" i="59"/>
  <c r="AM26" i="59" s="1"/>
  <c r="J13" i="59"/>
  <c r="AM13" i="59" s="1"/>
  <c r="J16" i="59"/>
  <c r="AM16" i="59" s="1"/>
  <c r="J45" i="59"/>
  <c r="AM45" i="59" s="1"/>
  <c r="J35" i="59"/>
  <c r="AM35" i="59" s="1"/>
  <c r="J11" i="59"/>
  <c r="AM11" i="59" s="1"/>
  <c r="J25" i="59"/>
  <c r="AM25" i="59" s="1"/>
  <c r="J34" i="59"/>
  <c r="AM34" i="59" s="1"/>
  <c r="J46" i="59"/>
  <c r="AM46" i="59" s="1"/>
  <c r="J14" i="59"/>
  <c r="AM14" i="59" s="1"/>
  <c r="J7" i="59"/>
  <c r="AM7" i="59" s="1"/>
  <c r="J27" i="59"/>
  <c r="AM27" i="59" s="1"/>
  <c r="J36" i="59"/>
  <c r="AM36" i="59" s="1"/>
  <c r="J48" i="59"/>
  <c r="AM48" i="59" s="1"/>
  <c r="J42" i="59"/>
  <c r="AM42" i="59" s="1"/>
  <c r="J10" i="59"/>
  <c r="J20" i="59"/>
  <c r="AM20" i="59" s="1"/>
  <c r="J37" i="59"/>
  <c r="AM37" i="59" s="1"/>
  <c r="J49" i="59"/>
  <c r="AM49" i="59" s="1"/>
  <c r="L12" i="59"/>
  <c r="AN12" i="59" s="1"/>
  <c r="L28" i="59"/>
  <c r="AN28" i="59" s="1"/>
  <c r="L39" i="59"/>
  <c r="AN39" i="59" s="1"/>
  <c r="L51" i="59"/>
  <c r="AN51" i="59" s="1"/>
  <c r="L17" i="59"/>
  <c r="AN17" i="59" s="1"/>
  <c r="L29" i="59"/>
  <c r="AN29" i="59" s="1"/>
  <c r="L40" i="59"/>
  <c r="AN40" i="59" s="1"/>
  <c r="L8" i="59"/>
  <c r="AN8" i="59" s="1"/>
  <c r="L27" i="59"/>
  <c r="AN27" i="59" s="1"/>
  <c r="L22" i="59"/>
  <c r="AN22" i="59" s="1"/>
  <c r="L30" i="59"/>
  <c r="AN30" i="59" s="1"/>
  <c r="L41" i="59"/>
  <c r="AN41" i="59" s="1"/>
  <c r="L23" i="59"/>
  <c r="AN23" i="59" s="1"/>
  <c r="L6" i="59"/>
  <c r="AN6" i="59" s="1"/>
  <c r="L18" i="59"/>
  <c r="AN18" i="59" s="1"/>
  <c r="L31" i="59"/>
  <c r="AN31" i="59" s="1"/>
  <c r="L42" i="59"/>
  <c r="AN42" i="59" s="1"/>
  <c r="L21" i="59"/>
  <c r="AN21" i="59" s="1"/>
  <c r="L9" i="59"/>
  <c r="AN9" i="59" s="1"/>
  <c r="L24" i="59"/>
  <c r="AN24" i="59" s="1"/>
  <c r="L44" i="59"/>
  <c r="AN44" i="59" s="1"/>
  <c r="L13" i="59"/>
  <c r="AN13" i="59" s="1"/>
  <c r="L16" i="59"/>
  <c r="AN16" i="59" s="1"/>
  <c r="L45" i="59"/>
  <c r="AN45" i="59" s="1"/>
  <c r="L7" i="59"/>
  <c r="AN7" i="59" s="1"/>
  <c r="L11" i="59"/>
  <c r="AN11" i="59" s="1"/>
  <c r="L25" i="59"/>
  <c r="AN25" i="59" s="1"/>
  <c r="L34" i="59"/>
  <c r="AN34" i="59" s="1"/>
  <c r="L46" i="59"/>
  <c r="AN46" i="59" s="1"/>
  <c r="L48" i="59"/>
  <c r="AN48" i="59" s="1"/>
  <c r="L14" i="59"/>
  <c r="AN14" i="59" s="1"/>
  <c r="L26" i="59"/>
  <c r="AN26" i="59" s="1"/>
  <c r="L35" i="59"/>
  <c r="AN35" i="59" s="1"/>
  <c r="L47" i="59"/>
  <c r="AN47" i="59" s="1"/>
  <c r="L10" i="59"/>
  <c r="L20" i="59"/>
  <c r="AN20" i="59" s="1"/>
  <c r="L37" i="59"/>
  <c r="AN37" i="59" s="1"/>
  <c r="L49" i="59"/>
  <c r="AN49" i="59" s="1"/>
  <c r="L43" i="59"/>
  <c r="AN43" i="59" s="1"/>
  <c r="L36" i="59"/>
  <c r="AN36" i="59" s="1"/>
  <c r="L15" i="59"/>
  <c r="AN15" i="59" s="1"/>
  <c r="L19" i="59"/>
  <c r="AN19" i="59" s="1"/>
  <c r="L38" i="59"/>
  <c r="AN38" i="59" s="1"/>
  <c r="L50" i="59"/>
  <c r="N14" i="59"/>
  <c r="AO14" i="59" s="1"/>
  <c r="N26" i="59"/>
  <c r="AO26" i="59" s="1"/>
  <c r="N35" i="59"/>
  <c r="AO35" i="59" s="1"/>
  <c r="N47" i="59"/>
  <c r="AO47" i="59" s="1"/>
  <c r="N7" i="59"/>
  <c r="AO7" i="59" s="1"/>
  <c r="N27" i="59"/>
  <c r="AO27" i="59" s="1"/>
  <c r="N36" i="59"/>
  <c r="AO36" i="59" s="1"/>
  <c r="N48" i="59"/>
  <c r="AO48" i="59" s="1"/>
  <c r="N44" i="59"/>
  <c r="AO44" i="59" s="1"/>
  <c r="N10" i="59"/>
  <c r="AO10" i="59" s="1"/>
  <c r="N20" i="59"/>
  <c r="AO20" i="59" s="1"/>
  <c r="N37" i="59"/>
  <c r="AO37" i="59" s="1"/>
  <c r="N49" i="59"/>
  <c r="AO49" i="59" s="1"/>
  <c r="N15" i="59"/>
  <c r="AO15" i="59" s="1"/>
  <c r="N19" i="59"/>
  <c r="AO19" i="59" s="1"/>
  <c r="N38" i="59"/>
  <c r="AO38" i="59" s="1"/>
  <c r="N50" i="59"/>
  <c r="AO50" i="59" s="1"/>
  <c r="N39" i="59"/>
  <c r="AO39" i="59" s="1"/>
  <c r="N12" i="59"/>
  <c r="AO12" i="59" s="1"/>
  <c r="N28" i="59"/>
  <c r="AO28" i="59" s="1"/>
  <c r="N51" i="59"/>
  <c r="AO51" i="59" s="1"/>
  <c r="N17" i="59"/>
  <c r="AO17" i="59" s="1"/>
  <c r="N29" i="59"/>
  <c r="AO29" i="59" s="1"/>
  <c r="N40" i="59"/>
  <c r="AO40" i="59" s="1"/>
  <c r="N22" i="59"/>
  <c r="AO22" i="59" s="1"/>
  <c r="N30" i="59"/>
  <c r="AO30" i="59" s="1"/>
  <c r="N41" i="59"/>
  <c r="AO41" i="59" s="1"/>
  <c r="N9" i="59"/>
  <c r="AO9" i="59" s="1"/>
  <c r="N6" i="59"/>
  <c r="AO6" i="59" s="1"/>
  <c r="N18" i="59"/>
  <c r="AO18" i="59" s="1"/>
  <c r="N31" i="59"/>
  <c r="AO31" i="59" s="1"/>
  <c r="N42" i="59"/>
  <c r="AO42" i="59" s="1"/>
  <c r="N24" i="59"/>
  <c r="AO24" i="59" s="1"/>
  <c r="N8" i="59"/>
  <c r="AO8" i="59" s="1"/>
  <c r="N21" i="59"/>
  <c r="AO21" i="59" s="1"/>
  <c r="N23" i="59"/>
  <c r="AO23" i="59" s="1"/>
  <c r="N43" i="59"/>
  <c r="AO43" i="59" s="1"/>
  <c r="N13" i="59"/>
  <c r="AO13" i="59" s="1"/>
  <c r="N16" i="59"/>
  <c r="N45" i="59"/>
  <c r="AO45" i="59" s="1"/>
  <c r="N11" i="59"/>
  <c r="AO11" i="59" s="1"/>
  <c r="N25" i="59"/>
  <c r="AO25" i="59" s="1"/>
  <c r="N34" i="59"/>
  <c r="AO34" i="59" s="1"/>
  <c r="N46" i="59"/>
  <c r="AO46" i="59" s="1"/>
  <c r="AL10" i="59"/>
  <c r="BA10" i="59" s="1"/>
  <c r="AL20" i="59"/>
  <c r="BA20" i="59" s="1"/>
  <c r="AL37" i="59"/>
  <c r="BA37" i="59" s="1"/>
  <c r="AL49" i="59"/>
  <c r="BA49" i="59" s="1"/>
  <c r="AL15" i="59"/>
  <c r="BA15" i="59" s="1"/>
  <c r="AL19" i="59"/>
  <c r="BA19" i="59" s="1"/>
  <c r="AL38" i="59"/>
  <c r="BA38" i="59" s="1"/>
  <c r="AL50" i="59"/>
  <c r="BA50" i="59" s="1"/>
  <c r="AL12" i="59"/>
  <c r="BA12" i="59" s="1"/>
  <c r="AL28" i="59"/>
  <c r="BA28" i="59" s="1"/>
  <c r="AL39" i="59"/>
  <c r="BA39" i="59" s="1"/>
  <c r="AL51" i="59"/>
  <c r="BA51" i="59" s="1"/>
  <c r="AL17" i="59"/>
  <c r="BA17" i="59" s="1"/>
  <c r="AL29" i="59"/>
  <c r="BA29" i="59" s="1"/>
  <c r="AL40" i="59"/>
  <c r="BA40" i="59" s="1"/>
  <c r="AL22" i="59"/>
  <c r="BA22" i="59" s="1"/>
  <c r="AL30" i="59"/>
  <c r="BA30" i="59" s="1"/>
  <c r="AL41" i="59"/>
  <c r="BA41" i="59" s="1"/>
  <c r="AL6" i="59"/>
  <c r="BA6" i="59" s="1"/>
  <c r="AL18" i="59"/>
  <c r="BA18" i="59" s="1"/>
  <c r="AL31" i="59"/>
  <c r="BA31" i="59" s="1"/>
  <c r="AL42" i="59"/>
  <c r="BA42" i="59" s="1"/>
  <c r="AL8" i="59"/>
  <c r="BA8" i="59" s="1"/>
  <c r="AL21" i="59"/>
  <c r="BA21" i="59" s="1"/>
  <c r="AL23" i="59"/>
  <c r="BA23" i="59" s="1"/>
  <c r="AL43" i="59"/>
  <c r="BA43" i="59" s="1"/>
  <c r="AL9" i="59"/>
  <c r="BA9" i="59" s="1"/>
  <c r="AL24" i="59"/>
  <c r="BA24" i="59" s="1"/>
  <c r="AL44" i="59"/>
  <c r="BA44" i="59" s="1"/>
  <c r="AL13" i="59"/>
  <c r="BA13" i="59" s="1"/>
  <c r="AL16" i="59"/>
  <c r="BA16" i="59" s="1"/>
  <c r="AL45" i="59"/>
  <c r="BA45" i="59" s="1"/>
  <c r="AL11" i="59"/>
  <c r="BA11" i="59" s="1"/>
  <c r="AL25" i="59"/>
  <c r="BA25" i="59" s="1"/>
  <c r="AL34" i="59"/>
  <c r="BA34" i="59" s="1"/>
  <c r="AL46" i="59"/>
  <c r="BA46" i="59" s="1"/>
  <c r="AL14" i="59"/>
  <c r="BA14" i="59" s="1"/>
  <c r="AL26" i="59"/>
  <c r="BA26" i="59" s="1"/>
  <c r="AL35" i="59"/>
  <c r="BA35" i="59" s="1"/>
  <c r="AL47" i="59"/>
  <c r="BA47" i="59" s="1"/>
  <c r="AL7" i="59"/>
  <c r="BA7" i="59" s="1"/>
  <c r="AL27" i="59"/>
  <c r="BA27" i="59" s="1"/>
  <c r="AL36" i="59"/>
  <c r="BA36" i="59" s="1"/>
  <c r="AL48" i="59"/>
  <c r="BA48" i="59" s="1"/>
  <c r="P8" i="59"/>
  <c r="AP8" i="59" s="1"/>
  <c r="P21" i="59"/>
  <c r="AP21" i="59" s="1"/>
  <c r="P23" i="59"/>
  <c r="AP23" i="59" s="1"/>
  <c r="P43" i="59"/>
  <c r="AP43" i="59" s="1"/>
  <c r="P9" i="59"/>
  <c r="AP9" i="59" s="1"/>
  <c r="P24" i="59"/>
  <c r="AP24" i="59" s="1"/>
  <c r="P44" i="59"/>
  <c r="AP44" i="59" s="1"/>
  <c r="P13" i="59"/>
  <c r="AP13" i="59" s="1"/>
  <c r="P16" i="59"/>
  <c r="AP16" i="59" s="1"/>
  <c r="P45" i="59"/>
  <c r="AP45" i="59" s="1"/>
  <c r="P11" i="59"/>
  <c r="AP11" i="59" s="1"/>
  <c r="P25" i="59"/>
  <c r="AP25" i="59" s="1"/>
  <c r="P34" i="59"/>
  <c r="AP34" i="59" s="1"/>
  <c r="P46" i="59"/>
  <c r="AP46" i="59" s="1"/>
  <c r="P14" i="59"/>
  <c r="P26" i="59"/>
  <c r="AP26" i="59" s="1"/>
  <c r="P35" i="59"/>
  <c r="AP35" i="59" s="1"/>
  <c r="P47" i="59"/>
  <c r="AP47" i="59" s="1"/>
  <c r="P7" i="59"/>
  <c r="AP7" i="59" s="1"/>
  <c r="P27" i="59"/>
  <c r="AP27" i="59" s="1"/>
  <c r="P36" i="59"/>
  <c r="AP36" i="59" s="1"/>
  <c r="P48" i="59"/>
  <c r="AP48" i="59" s="1"/>
  <c r="P10" i="59"/>
  <c r="P20" i="59"/>
  <c r="AP20" i="59" s="1"/>
  <c r="P37" i="59"/>
  <c r="AP37" i="59" s="1"/>
  <c r="P49" i="59"/>
  <c r="P15" i="59"/>
  <c r="AP15" i="59" s="1"/>
  <c r="P19" i="59"/>
  <c r="AP19" i="59" s="1"/>
  <c r="P38" i="59"/>
  <c r="AP38" i="59" s="1"/>
  <c r="P50" i="59"/>
  <c r="AP50" i="59" s="1"/>
  <c r="P12" i="59"/>
  <c r="AP12" i="59" s="1"/>
  <c r="P28" i="59"/>
  <c r="AP28" i="59" s="1"/>
  <c r="P39" i="59"/>
  <c r="AP39" i="59" s="1"/>
  <c r="P51" i="59"/>
  <c r="AP51" i="59" s="1"/>
  <c r="P17" i="59"/>
  <c r="AP17" i="59" s="1"/>
  <c r="P29" i="59"/>
  <c r="AP29" i="59" s="1"/>
  <c r="P40" i="59"/>
  <c r="AP40" i="59" s="1"/>
  <c r="P22" i="59"/>
  <c r="AP22" i="59" s="1"/>
  <c r="P30" i="59"/>
  <c r="AP30" i="59" s="1"/>
  <c r="P41" i="59"/>
  <c r="AP41" i="59" s="1"/>
  <c r="P6" i="59"/>
  <c r="AP6" i="59" s="1"/>
  <c r="P18" i="59"/>
  <c r="AP18" i="59" s="1"/>
  <c r="P31" i="59"/>
  <c r="AP31" i="59" s="1"/>
  <c r="P42" i="59"/>
  <c r="AP42" i="59" s="1"/>
  <c r="X9" i="58"/>
  <c r="AT9" i="58" s="1"/>
  <c r="X35" i="58"/>
  <c r="AT35" i="58" s="1"/>
  <c r="X39" i="58"/>
  <c r="AT39" i="58" s="1"/>
  <c r="X7" i="58"/>
  <c r="AT7" i="58" s="1"/>
  <c r="X27" i="58"/>
  <c r="AT27" i="58" s="1"/>
  <c r="X53" i="58"/>
  <c r="X16" i="58"/>
  <c r="AT16" i="58" s="1"/>
  <c r="X12" i="58"/>
  <c r="AT12" i="58" s="1"/>
  <c r="X45" i="58"/>
  <c r="AT45" i="58" s="1"/>
  <c r="X30" i="58"/>
  <c r="AT30" i="58" s="1"/>
  <c r="X17" i="58"/>
  <c r="AT17" i="58" s="1"/>
  <c r="X32" i="58"/>
  <c r="AT32" i="58" s="1"/>
  <c r="X41" i="58"/>
  <c r="AT41" i="58" s="1"/>
  <c r="X54" i="58"/>
  <c r="AT54" i="58" s="1"/>
  <c r="X6" i="58"/>
  <c r="AT6" i="58" s="1"/>
  <c r="X19" i="58"/>
  <c r="AT19" i="58" s="1"/>
  <c r="X20" i="58"/>
  <c r="AT20" i="58" s="1"/>
  <c r="X46" i="58"/>
  <c r="AT46" i="58" s="1"/>
  <c r="X55" i="58"/>
  <c r="AT55" i="58" s="1"/>
  <c r="X8" i="58"/>
  <c r="AT8" i="58" s="1"/>
  <c r="X13" i="58"/>
  <c r="AT13" i="58" s="1"/>
  <c r="X34" i="58"/>
  <c r="AT34" i="58" s="1"/>
  <c r="X47" i="58"/>
  <c r="AT47" i="58" s="1"/>
  <c r="X21" i="58"/>
  <c r="AT21" i="58" s="1"/>
  <c r="X10" i="58"/>
  <c r="AT10" i="58" s="1"/>
  <c r="X18" i="58"/>
  <c r="AT18" i="58" s="1"/>
  <c r="X38" i="58"/>
  <c r="AT38" i="58" s="1"/>
  <c r="X48" i="58"/>
  <c r="AT48" i="58" s="1"/>
  <c r="X56" i="58"/>
  <c r="AT56" i="58" s="1"/>
  <c r="X11" i="58"/>
  <c r="AT11" i="58" s="1"/>
  <c r="X29" i="58"/>
  <c r="AT29" i="58" s="1"/>
  <c r="X36" i="58"/>
  <c r="AT36" i="58" s="1"/>
  <c r="X49" i="58"/>
  <c r="AT49" i="58" s="1"/>
  <c r="X57" i="58"/>
  <c r="AT57" i="58" s="1"/>
  <c r="X15" i="58"/>
  <c r="AT15" i="58" s="1"/>
  <c r="X24" i="58"/>
  <c r="AT24" i="58" s="1"/>
  <c r="X31" i="58"/>
  <c r="AT31" i="58" s="1"/>
  <c r="X50" i="58"/>
  <c r="AT50" i="58" s="1"/>
  <c r="X58" i="58"/>
  <c r="AT58" i="58" s="1"/>
  <c r="X25" i="58"/>
  <c r="AT25" i="58" s="1"/>
  <c r="X22" i="58"/>
  <c r="AT22" i="58" s="1"/>
  <c r="X40" i="58"/>
  <c r="AT40" i="58" s="1"/>
  <c r="X37" i="58"/>
  <c r="X14" i="58"/>
  <c r="AT14" i="58" s="1"/>
  <c r="X23" i="58"/>
  <c r="AT23" i="58" s="1"/>
  <c r="X33" i="58"/>
  <c r="AT33" i="58" s="1"/>
  <c r="X51" i="58"/>
  <c r="AT51" i="58" s="1"/>
  <c r="X28" i="58"/>
  <c r="AT28" i="58" s="1"/>
  <c r="X26" i="58"/>
  <c r="AT26" i="58" s="1"/>
  <c r="X42" i="58"/>
  <c r="AT42" i="58" s="1"/>
  <c r="X52" i="58"/>
  <c r="V11" i="58"/>
  <c r="AS11" i="58" s="1"/>
  <c r="V29" i="58"/>
  <c r="AS29" i="58" s="1"/>
  <c r="V36" i="58"/>
  <c r="AS36" i="58" s="1"/>
  <c r="V49" i="58"/>
  <c r="AS49" i="58" s="1"/>
  <c r="V57" i="58"/>
  <c r="AS57" i="58" s="1"/>
  <c r="V15" i="58"/>
  <c r="AS15" i="58" s="1"/>
  <c r="V24" i="58"/>
  <c r="AS24" i="58" s="1"/>
  <c r="V31" i="58"/>
  <c r="AS31" i="58" s="1"/>
  <c r="V50" i="58"/>
  <c r="AS50" i="58" s="1"/>
  <c r="V58" i="58"/>
  <c r="AS58" i="58" s="1"/>
  <c r="V25" i="58"/>
  <c r="AS25" i="58" s="1"/>
  <c r="V22" i="58"/>
  <c r="AS22" i="58" s="1"/>
  <c r="V40" i="58"/>
  <c r="V37" i="58"/>
  <c r="AS37" i="58" s="1"/>
  <c r="V14" i="58"/>
  <c r="AS14" i="58" s="1"/>
  <c r="V23" i="58"/>
  <c r="AS23" i="58" s="1"/>
  <c r="V33" i="58"/>
  <c r="AS33" i="58" s="1"/>
  <c r="V51" i="58"/>
  <c r="AS51" i="58" s="1"/>
  <c r="V28" i="58"/>
  <c r="AS28" i="58" s="1"/>
  <c r="V26" i="58"/>
  <c r="AS26" i="58" s="1"/>
  <c r="V42" i="58"/>
  <c r="AS42" i="58" s="1"/>
  <c r="V52" i="58"/>
  <c r="AS52" i="58" s="1"/>
  <c r="V9" i="58"/>
  <c r="AS9" i="58" s="1"/>
  <c r="V35" i="58"/>
  <c r="AS35" i="58" s="1"/>
  <c r="V39" i="58"/>
  <c r="AS39" i="58" s="1"/>
  <c r="V7" i="58"/>
  <c r="AS7" i="58" s="1"/>
  <c r="V27" i="58"/>
  <c r="AS27" i="58" s="1"/>
  <c r="V53" i="58"/>
  <c r="AS53" i="58" s="1"/>
  <c r="V16" i="58"/>
  <c r="AS16" i="58" s="1"/>
  <c r="V12" i="58"/>
  <c r="AS12" i="58" s="1"/>
  <c r="V45" i="58"/>
  <c r="AS45" i="58" s="1"/>
  <c r="V30" i="58"/>
  <c r="AS30" i="58" s="1"/>
  <c r="V17" i="58"/>
  <c r="AS17" i="58" s="1"/>
  <c r="V32" i="58"/>
  <c r="AS32" i="58" s="1"/>
  <c r="V41" i="58"/>
  <c r="AS41" i="58" s="1"/>
  <c r="V54" i="58"/>
  <c r="V6" i="58"/>
  <c r="AS6" i="58" s="1"/>
  <c r="V19" i="58"/>
  <c r="AS19" i="58" s="1"/>
  <c r="V20" i="58"/>
  <c r="AS20" i="58" s="1"/>
  <c r="V46" i="58"/>
  <c r="AS46" i="58" s="1"/>
  <c r="V55" i="58"/>
  <c r="AS55" i="58" s="1"/>
  <c r="V8" i="58"/>
  <c r="AS8" i="58" s="1"/>
  <c r="V13" i="58"/>
  <c r="AS13" i="58" s="1"/>
  <c r="V34" i="58"/>
  <c r="AS34" i="58" s="1"/>
  <c r="V47" i="58"/>
  <c r="AS47" i="58" s="1"/>
  <c r="V21" i="58"/>
  <c r="AS21" i="58" s="1"/>
  <c r="V10" i="58"/>
  <c r="AS10" i="58" s="1"/>
  <c r="V18" i="58"/>
  <c r="AS18" i="58" s="1"/>
  <c r="V38" i="58"/>
  <c r="AS38" i="58" s="1"/>
  <c r="V48" i="58"/>
  <c r="AS48" i="58" s="1"/>
  <c r="V56" i="58"/>
  <c r="AS56" i="58" s="1"/>
  <c r="J25" i="58"/>
  <c r="J22" i="58"/>
  <c r="J40" i="58"/>
  <c r="J37" i="58"/>
  <c r="J14" i="58"/>
  <c r="J23" i="58"/>
  <c r="J33" i="58"/>
  <c r="J51" i="58"/>
  <c r="J28" i="58"/>
  <c r="J26" i="58"/>
  <c r="J42" i="58"/>
  <c r="J52" i="58"/>
  <c r="J9" i="58"/>
  <c r="J35" i="58"/>
  <c r="J39" i="58"/>
  <c r="J7" i="58"/>
  <c r="J27" i="58"/>
  <c r="J53" i="58"/>
  <c r="J16" i="58"/>
  <c r="J12" i="58"/>
  <c r="J45" i="58"/>
  <c r="J30" i="58"/>
  <c r="J17" i="58"/>
  <c r="J32" i="58"/>
  <c r="J41" i="58"/>
  <c r="J54" i="58"/>
  <c r="J6" i="58"/>
  <c r="J19" i="58"/>
  <c r="J20" i="58"/>
  <c r="J46" i="58"/>
  <c r="J55" i="58"/>
  <c r="J8" i="58"/>
  <c r="J13" i="58"/>
  <c r="J34" i="58"/>
  <c r="J47" i="58"/>
  <c r="J21" i="58"/>
  <c r="J10" i="58"/>
  <c r="J18" i="58"/>
  <c r="J38" i="58"/>
  <c r="J48" i="58"/>
  <c r="J56" i="58"/>
  <c r="J11" i="58"/>
  <c r="J29" i="58"/>
  <c r="J36" i="58"/>
  <c r="J49" i="58"/>
  <c r="J57" i="58"/>
  <c r="J15" i="58"/>
  <c r="J24" i="58"/>
  <c r="J31" i="58"/>
  <c r="J50" i="58"/>
  <c r="J58" i="58"/>
  <c r="Z8" i="58"/>
  <c r="AU8" i="58" s="1"/>
  <c r="Z13" i="58"/>
  <c r="AU13" i="58" s="1"/>
  <c r="Z34" i="58"/>
  <c r="AU34" i="58" s="1"/>
  <c r="Z47" i="58"/>
  <c r="AU47" i="58" s="1"/>
  <c r="Z21" i="58"/>
  <c r="AU21" i="58" s="1"/>
  <c r="Z10" i="58"/>
  <c r="AU10" i="58" s="1"/>
  <c r="Z18" i="58"/>
  <c r="AU18" i="58" s="1"/>
  <c r="Z38" i="58"/>
  <c r="AU38" i="58" s="1"/>
  <c r="Z48" i="58"/>
  <c r="AU48" i="58" s="1"/>
  <c r="Z56" i="58"/>
  <c r="AU56" i="58" s="1"/>
  <c r="Z11" i="58"/>
  <c r="AU11" i="58" s="1"/>
  <c r="Z29" i="58"/>
  <c r="AU29" i="58" s="1"/>
  <c r="Z36" i="58"/>
  <c r="AU36" i="58" s="1"/>
  <c r="Z49" i="58"/>
  <c r="AU49" i="58" s="1"/>
  <c r="Z57" i="58"/>
  <c r="AU57" i="58" s="1"/>
  <c r="Z15" i="58"/>
  <c r="AU15" i="58" s="1"/>
  <c r="Z24" i="58"/>
  <c r="AU24" i="58" s="1"/>
  <c r="Z31" i="58"/>
  <c r="AU31" i="58" s="1"/>
  <c r="Z50" i="58"/>
  <c r="AU50" i="58" s="1"/>
  <c r="Z58" i="58"/>
  <c r="AU58" i="58" s="1"/>
  <c r="Z25" i="58"/>
  <c r="AU25" i="58" s="1"/>
  <c r="Z22" i="58"/>
  <c r="AU22" i="58" s="1"/>
  <c r="Z40" i="58"/>
  <c r="AU40" i="58" s="1"/>
  <c r="Z37" i="58"/>
  <c r="AU37" i="58" s="1"/>
  <c r="Z14" i="58"/>
  <c r="AU14" i="58" s="1"/>
  <c r="Z23" i="58"/>
  <c r="AU23" i="58" s="1"/>
  <c r="Z33" i="58"/>
  <c r="AU33" i="58" s="1"/>
  <c r="Z51" i="58"/>
  <c r="AU51" i="58" s="1"/>
  <c r="Z28" i="58"/>
  <c r="AU28" i="58" s="1"/>
  <c r="Z26" i="58"/>
  <c r="AU26" i="58" s="1"/>
  <c r="Z42" i="58"/>
  <c r="AU42" i="58" s="1"/>
  <c r="Z52" i="58"/>
  <c r="AU52" i="58" s="1"/>
  <c r="Z9" i="58"/>
  <c r="AU9" i="58" s="1"/>
  <c r="Z35" i="58"/>
  <c r="AU35" i="58" s="1"/>
  <c r="Z39" i="58"/>
  <c r="AU39" i="58" s="1"/>
  <c r="Z7" i="58"/>
  <c r="AU7" i="58" s="1"/>
  <c r="Z27" i="58"/>
  <c r="AU27" i="58" s="1"/>
  <c r="Z53" i="58"/>
  <c r="AU53" i="58" s="1"/>
  <c r="Z16" i="58"/>
  <c r="AU16" i="58" s="1"/>
  <c r="Z12" i="58"/>
  <c r="AU12" i="58" s="1"/>
  <c r="Z45" i="58"/>
  <c r="AU45" i="58" s="1"/>
  <c r="Z30" i="58"/>
  <c r="AU30" i="58" s="1"/>
  <c r="Z17" i="58"/>
  <c r="AU17" i="58" s="1"/>
  <c r="Z32" i="58"/>
  <c r="AU32" i="58" s="1"/>
  <c r="Z41" i="58"/>
  <c r="AU41" i="58" s="1"/>
  <c r="Z54" i="58"/>
  <c r="AU54" i="58" s="1"/>
  <c r="Z6" i="58"/>
  <c r="AU6" i="58" s="1"/>
  <c r="Z19" i="58"/>
  <c r="AU19" i="58" s="1"/>
  <c r="Z20" i="58"/>
  <c r="AU20" i="58" s="1"/>
  <c r="Z46" i="58"/>
  <c r="AU46" i="58" s="1"/>
  <c r="Z55" i="58"/>
  <c r="AU55" i="58" s="1"/>
  <c r="L7" i="58"/>
  <c r="AN7" i="58" s="1"/>
  <c r="L27" i="58"/>
  <c r="AN27" i="58" s="1"/>
  <c r="L53" i="58"/>
  <c r="AN53" i="58" s="1"/>
  <c r="L16" i="58"/>
  <c r="AN16" i="58" s="1"/>
  <c r="L12" i="58"/>
  <c r="AN12" i="58" s="1"/>
  <c r="L45" i="58"/>
  <c r="AN45" i="58" s="1"/>
  <c r="L30" i="58"/>
  <c r="L17" i="58"/>
  <c r="L32" i="58"/>
  <c r="AN32" i="58" s="1"/>
  <c r="L41" i="58"/>
  <c r="AN41" i="58" s="1"/>
  <c r="L54" i="58"/>
  <c r="AN54" i="58" s="1"/>
  <c r="L6" i="58"/>
  <c r="AN6" i="58" s="1"/>
  <c r="L19" i="58"/>
  <c r="AN19" i="58" s="1"/>
  <c r="L20" i="58"/>
  <c r="AN20" i="58" s="1"/>
  <c r="L46" i="58"/>
  <c r="L55" i="58"/>
  <c r="AN55" i="58" s="1"/>
  <c r="L8" i="58"/>
  <c r="AN8" i="58" s="1"/>
  <c r="L13" i="58"/>
  <c r="AN13" i="58" s="1"/>
  <c r="L34" i="58"/>
  <c r="AN34" i="58" s="1"/>
  <c r="L47" i="58"/>
  <c r="AN47" i="58" s="1"/>
  <c r="L21" i="58"/>
  <c r="AN21" i="58" s="1"/>
  <c r="L10" i="58"/>
  <c r="AN10" i="58" s="1"/>
  <c r="L18" i="58"/>
  <c r="AN18" i="58" s="1"/>
  <c r="L38" i="58"/>
  <c r="AN38" i="58" s="1"/>
  <c r="L48" i="58"/>
  <c r="AN48" i="58" s="1"/>
  <c r="L56" i="58"/>
  <c r="AN56" i="58" s="1"/>
  <c r="L11" i="58"/>
  <c r="AN11" i="58" s="1"/>
  <c r="L29" i="58"/>
  <c r="L36" i="58"/>
  <c r="AN36" i="58" s="1"/>
  <c r="L49" i="58"/>
  <c r="AN49" i="58" s="1"/>
  <c r="L57" i="58"/>
  <c r="L15" i="58"/>
  <c r="AN15" i="58" s="1"/>
  <c r="L24" i="58"/>
  <c r="AN24" i="58" s="1"/>
  <c r="L31" i="58"/>
  <c r="AN31" i="58" s="1"/>
  <c r="L50" i="58"/>
  <c r="AN50" i="58" s="1"/>
  <c r="L58" i="58"/>
  <c r="AN58" i="58" s="1"/>
  <c r="L25" i="58"/>
  <c r="AN25" i="58" s="1"/>
  <c r="L22" i="58"/>
  <c r="AN22" i="58" s="1"/>
  <c r="L40" i="58"/>
  <c r="L37" i="58"/>
  <c r="AN37" i="58" s="1"/>
  <c r="L14" i="58"/>
  <c r="AN14" i="58" s="1"/>
  <c r="L23" i="58"/>
  <c r="L33" i="58"/>
  <c r="L51" i="58"/>
  <c r="AN51" i="58" s="1"/>
  <c r="L28" i="58"/>
  <c r="AN28" i="58" s="1"/>
  <c r="L26" i="58"/>
  <c r="AN26" i="58" s="1"/>
  <c r="L42" i="58"/>
  <c r="AN42" i="58" s="1"/>
  <c r="L52" i="58"/>
  <c r="AN52" i="58" s="1"/>
  <c r="L9" i="58"/>
  <c r="AN9" i="58" s="1"/>
  <c r="L35" i="58"/>
  <c r="AN35" i="58" s="1"/>
  <c r="L39" i="58"/>
  <c r="AN39" i="58" s="1"/>
  <c r="N9" i="58"/>
  <c r="AO9" i="58" s="1"/>
  <c r="N35" i="58"/>
  <c r="AO35" i="58" s="1"/>
  <c r="N39" i="58"/>
  <c r="AO39" i="58" s="1"/>
  <c r="N7" i="58"/>
  <c r="N27" i="58"/>
  <c r="AO27" i="58" s="1"/>
  <c r="N53" i="58"/>
  <c r="AO53" i="58" s="1"/>
  <c r="N16" i="58"/>
  <c r="AO16" i="58" s="1"/>
  <c r="N12" i="58"/>
  <c r="AO12" i="58" s="1"/>
  <c r="N45" i="58"/>
  <c r="AO45" i="58" s="1"/>
  <c r="N30" i="58"/>
  <c r="AO30" i="58" s="1"/>
  <c r="N17" i="58"/>
  <c r="AO17" i="58" s="1"/>
  <c r="N32" i="58"/>
  <c r="AO32" i="58" s="1"/>
  <c r="N41" i="58"/>
  <c r="AO41" i="58" s="1"/>
  <c r="N54" i="58"/>
  <c r="AO54" i="58" s="1"/>
  <c r="N6" i="58"/>
  <c r="AO6" i="58" s="1"/>
  <c r="N19" i="58"/>
  <c r="AO19" i="58" s="1"/>
  <c r="N20" i="58"/>
  <c r="AO20" i="58" s="1"/>
  <c r="N46" i="58"/>
  <c r="AO46" i="58" s="1"/>
  <c r="N55" i="58"/>
  <c r="AO55" i="58" s="1"/>
  <c r="N8" i="58"/>
  <c r="AO8" i="58" s="1"/>
  <c r="N13" i="58"/>
  <c r="AO13" i="58" s="1"/>
  <c r="N34" i="58"/>
  <c r="AO34" i="58" s="1"/>
  <c r="N47" i="58"/>
  <c r="AO47" i="58" s="1"/>
  <c r="N21" i="58"/>
  <c r="AO21" i="58" s="1"/>
  <c r="N10" i="58"/>
  <c r="AO10" i="58" s="1"/>
  <c r="N18" i="58"/>
  <c r="AO18" i="58" s="1"/>
  <c r="N38" i="58"/>
  <c r="AO38" i="58" s="1"/>
  <c r="N48" i="58"/>
  <c r="N56" i="58"/>
  <c r="AO56" i="58" s="1"/>
  <c r="N11" i="58"/>
  <c r="AO11" i="58" s="1"/>
  <c r="N29" i="58"/>
  <c r="AO29" i="58" s="1"/>
  <c r="N36" i="58"/>
  <c r="AO36" i="58" s="1"/>
  <c r="N49" i="58"/>
  <c r="AO49" i="58" s="1"/>
  <c r="N57" i="58"/>
  <c r="AO57" i="58" s="1"/>
  <c r="N15" i="58"/>
  <c r="AO15" i="58" s="1"/>
  <c r="N24" i="58"/>
  <c r="N31" i="58"/>
  <c r="AO31" i="58" s="1"/>
  <c r="N50" i="58"/>
  <c r="AO50" i="58" s="1"/>
  <c r="N58" i="58"/>
  <c r="N25" i="58"/>
  <c r="AO25" i="58" s="1"/>
  <c r="N22" i="58"/>
  <c r="AO22" i="58" s="1"/>
  <c r="N40" i="58"/>
  <c r="AO40" i="58" s="1"/>
  <c r="N37" i="58"/>
  <c r="AO37" i="58" s="1"/>
  <c r="N14" i="58"/>
  <c r="AO14" i="58" s="1"/>
  <c r="N23" i="58"/>
  <c r="AO23" i="58" s="1"/>
  <c r="N33" i="58"/>
  <c r="AO33" i="58" s="1"/>
  <c r="N51" i="58"/>
  <c r="AO51" i="58" s="1"/>
  <c r="N28" i="58"/>
  <c r="AO28" i="58" s="1"/>
  <c r="N26" i="58"/>
  <c r="AO26" i="58" s="1"/>
  <c r="N42" i="58"/>
  <c r="AO42" i="58" s="1"/>
  <c r="N52" i="58"/>
  <c r="AO52" i="58" s="1"/>
  <c r="R17" i="58"/>
  <c r="AQ17" i="58" s="1"/>
  <c r="R32" i="58"/>
  <c r="AQ32" i="58" s="1"/>
  <c r="R41" i="58"/>
  <c r="AQ41" i="58" s="1"/>
  <c r="R54" i="58"/>
  <c r="AQ54" i="58" s="1"/>
  <c r="R6" i="58"/>
  <c r="AQ6" i="58" s="1"/>
  <c r="R19" i="58"/>
  <c r="AQ19" i="58" s="1"/>
  <c r="R20" i="58"/>
  <c r="AQ20" i="58" s="1"/>
  <c r="R46" i="58"/>
  <c r="AQ46" i="58" s="1"/>
  <c r="R55" i="58"/>
  <c r="AQ55" i="58" s="1"/>
  <c r="R8" i="58"/>
  <c r="AQ8" i="58" s="1"/>
  <c r="R13" i="58"/>
  <c r="AQ13" i="58" s="1"/>
  <c r="R34" i="58"/>
  <c r="AQ34" i="58" s="1"/>
  <c r="R47" i="58"/>
  <c r="R21" i="58"/>
  <c r="R10" i="58"/>
  <c r="AQ10" i="58" s="1"/>
  <c r="R18" i="58"/>
  <c r="AQ18" i="58" s="1"/>
  <c r="R38" i="58"/>
  <c r="AQ38" i="58" s="1"/>
  <c r="R48" i="58"/>
  <c r="AQ48" i="58" s="1"/>
  <c r="R56" i="58"/>
  <c r="AQ56" i="58" s="1"/>
  <c r="R11" i="58"/>
  <c r="AQ11" i="58" s="1"/>
  <c r="R29" i="58"/>
  <c r="AQ29" i="58" s="1"/>
  <c r="R36" i="58"/>
  <c r="AQ36" i="58" s="1"/>
  <c r="R49" i="58"/>
  <c r="AQ49" i="58" s="1"/>
  <c r="R57" i="58"/>
  <c r="AQ57" i="58" s="1"/>
  <c r="R15" i="58"/>
  <c r="AQ15" i="58" s="1"/>
  <c r="R24" i="58"/>
  <c r="AQ24" i="58" s="1"/>
  <c r="R31" i="58"/>
  <c r="AQ31" i="58" s="1"/>
  <c r="R50" i="58"/>
  <c r="AQ50" i="58" s="1"/>
  <c r="R58" i="58"/>
  <c r="AQ58" i="58" s="1"/>
  <c r="R25" i="58"/>
  <c r="AQ25" i="58" s="1"/>
  <c r="R22" i="58"/>
  <c r="AQ22" i="58" s="1"/>
  <c r="R40" i="58"/>
  <c r="AQ40" i="58" s="1"/>
  <c r="R37" i="58"/>
  <c r="AQ37" i="58" s="1"/>
  <c r="R14" i="58"/>
  <c r="AQ14" i="58" s="1"/>
  <c r="R23" i="58"/>
  <c r="AQ23" i="58" s="1"/>
  <c r="R33" i="58"/>
  <c r="AQ33" i="58" s="1"/>
  <c r="R51" i="58"/>
  <c r="AQ51" i="58" s="1"/>
  <c r="R28" i="58"/>
  <c r="AQ28" i="58" s="1"/>
  <c r="R26" i="58"/>
  <c r="AQ26" i="58" s="1"/>
  <c r="R42" i="58"/>
  <c r="AQ42" i="58" s="1"/>
  <c r="R52" i="58"/>
  <c r="AQ52" i="58" s="1"/>
  <c r="R9" i="58"/>
  <c r="AQ9" i="58" s="1"/>
  <c r="R35" i="58"/>
  <c r="AQ35" i="58" s="1"/>
  <c r="R39" i="58"/>
  <c r="AQ39" i="58" s="1"/>
  <c r="R7" i="58"/>
  <c r="AQ7" i="58" s="1"/>
  <c r="R27" i="58"/>
  <c r="AQ27" i="58" s="1"/>
  <c r="R53" i="58"/>
  <c r="AQ53" i="58" s="1"/>
  <c r="R16" i="58"/>
  <c r="AQ16" i="58" s="1"/>
  <c r="R12" i="58"/>
  <c r="AQ12" i="58" s="1"/>
  <c r="R45" i="58"/>
  <c r="AQ45" i="58" s="1"/>
  <c r="R30" i="58"/>
  <c r="AQ30" i="58" s="1"/>
  <c r="T15" i="58"/>
  <c r="AR15" i="58" s="1"/>
  <c r="T24" i="58"/>
  <c r="AR24" i="58" s="1"/>
  <c r="T31" i="58"/>
  <c r="AR31" i="58" s="1"/>
  <c r="T50" i="58"/>
  <c r="AR50" i="58" s="1"/>
  <c r="T58" i="58"/>
  <c r="AR58" i="58" s="1"/>
  <c r="T25" i="58"/>
  <c r="T22" i="58"/>
  <c r="AR22" i="58" s="1"/>
  <c r="T40" i="58"/>
  <c r="AR40" i="58" s="1"/>
  <c r="T37" i="58"/>
  <c r="AR37" i="58" s="1"/>
  <c r="T14" i="58"/>
  <c r="AR14" i="58" s="1"/>
  <c r="T23" i="58"/>
  <c r="AR23" i="58" s="1"/>
  <c r="T33" i="58"/>
  <c r="AR33" i="58" s="1"/>
  <c r="T51" i="58"/>
  <c r="AR51" i="58" s="1"/>
  <c r="T28" i="58"/>
  <c r="AR28" i="58" s="1"/>
  <c r="T26" i="58"/>
  <c r="AR26" i="58" s="1"/>
  <c r="T42" i="58"/>
  <c r="AR42" i="58" s="1"/>
  <c r="T52" i="58"/>
  <c r="AR52" i="58" s="1"/>
  <c r="T9" i="58"/>
  <c r="AR9" i="58" s="1"/>
  <c r="T35" i="58"/>
  <c r="AR35" i="58" s="1"/>
  <c r="T39" i="58"/>
  <c r="AR39" i="58" s="1"/>
  <c r="T7" i="58"/>
  <c r="AR7" i="58" s="1"/>
  <c r="T27" i="58"/>
  <c r="AR27" i="58" s="1"/>
  <c r="T53" i="58"/>
  <c r="AR53" i="58" s="1"/>
  <c r="T16" i="58"/>
  <c r="AR16" i="58" s="1"/>
  <c r="T12" i="58"/>
  <c r="AR12" i="58" s="1"/>
  <c r="T45" i="58"/>
  <c r="AR45" i="58" s="1"/>
  <c r="T30" i="58"/>
  <c r="AR30" i="58" s="1"/>
  <c r="T17" i="58"/>
  <c r="AR17" i="58" s="1"/>
  <c r="T32" i="58"/>
  <c r="AR32" i="58" s="1"/>
  <c r="T41" i="58"/>
  <c r="AR41" i="58" s="1"/>
  <c r="T54" i="58"/>
  <c r="AR54" i="58" s="1"/>
  <c r="T6" i="58"/>
  <c r="AR6" i="58" s="1"/>
  <c r="T19" i="58"/>
  <c r="AR19" i="58" s="1"/>
  <c r="T20" i="58"/>
  <c r="AR20" i="58" s="1"/>
  <c r="T46" i="58"/>
  <c r="AR46" i="58" s="1"/>
  <c r="T55" i="58"/>
  <c r="AR55" i="58" s="1"/>
  <c r="T8" i="58"/>
  <c r="AR8" i="58" s="1"/>
  <c r="T13" i="58"/>
  <c r="AR13" i="58" s="1"/>
  <c r="T34" i="58"/>
  <c r="AR34" i="58" s="1"/>
  <c r="T47" i="58"/>
  <c r="AR47" i="58" s="1"/>
  <c r="T21" i="58"/>
  <c r="AR21" i="58" s="1"/>
  <c r="T10" i="58"/>
  <c r="AR10" i="58" s="1"/>
  <c r="T18" i="58"/>
  <c r="AR18" i="58" s="1"/>
  <c r="T38" i="58"/>
  <c r="AR38" i="58" s="1"/>
  <c r="T48" i="58"/>
  <c r="AR48" i="58" s="1"/>
  <c r="T56" i="58"/>
  <c r="AR56" i="58" s="1"/>
  <c r="T11" i="58"/>
  <c r="AR11" i="58" s="1"/>
  <c r="T29" i="58"/>
  <c r="AR29" i="58" s="1"/>
  <c r="T36" i="58"/>
  <c r="T49" i="58"/>
  <c r="AR49" i="58" s="1"/>
  <c r="T57" i="58"/>
  <c r="AR57" i="58" s="1"/>
  <c r="P6" i="58"/>
  <c r="AP6" i="58" s="1"/>
  <c r="P19" i="58"/>
  <c r="AP19" i="58" s="1"/>
  <c r="P20" i="58"/>
  <c r="P46" i="58"/>
  <c r="AP46" i="58" s="1"/>
  <c r="P55" i="58"/>
  <c r="AP55" i="58" s="1"/>
  <c r="P8" i="58"/>
  <c r="AP8" i="58" s="1"/>
  <c r="P13" i="58"/>
  <c r="AP13" i="58" s="1"/>
  <c r="P34" i="58"/>
  <c r="AP34" i="58" s="1"/>
  <c r="P47" i="58"/>
  <c r="AP47" i="58" s="1"/>
  <c r="P21" i="58"/>
  <c r="AP21" i="58" s="1"/>
  <c r="P10" i="58"/>
  <c r="AP10" i="58" s="1"/>
  <c r="P18" i="58"/>
  <c r="AP18" i="58" s="1"/>
  <c r="P38" i="58"/>
  <c r="AP38" i="58" s="1"/>
  <c r="P48" i="58"/>
  <c r="AP48" i="58" s="1"/>
  <c r="P56" i="58"/>
  <c r="P11" i="58"/>
  <c r="AP11" i="58" s="1"/>
  <c r="P29" i="58"/>
  <c r="AP29" i="58" s="1"/>
  <c r="P36" i="58"/>
  <c r="AP36" i="58" s="1"/>
  <c r="P49" i="58"/>
  <c r="P57" i="58"/>
  <c r="AP57" i="58" s="1"/>
  <c r="P15" i="58"/>
  <c r="AP15" i="58" s="1"/>
  <c r="P24" i="58"/>
  <c r="AP24" i="58" s="1"/>
  <c r="P31" i="58"/>
  <c r="AP31" i="58" s="1"/>
  <c r="P50" i="58"/>
  <c r="AP50" i="58" s="1"/>
  <c r="P58" i="58"/>
  <c r="AP58" i="58" s="1"/>
  <c r="P25" i="58"/>
  <c r="AP25" i="58" s="1"/>
  <c r="P22" i="58"/>
  <c r="AP22" i="58" s="1"/>
  <c r="P40" i="58"/>
  <c r="AP40" i="58" s="1"/>
  <c r="P37" i="58"/>
  <c r="AP37" i="58" s="1"/>
  <c r="P14" i="58"/>
  <c r="AP14" i="58" s="1"/>
  <c r="P23" i="58"/>
  <c r="AP23" i="58" s="1"/>
  <c r="P33" i="58"/>
  <c r="AP33" i="58" s="1"/>
  <c r="P51" i="58"/>
  <c r="AP51" i="58" s="1"/>
  <c r="P28" i="58"/>
  <c r="AP28" i="58" s="1"/>
  <c r="P26" i="58"/>
  <c r="AP26" i="58" s="1"/>
  <c r="P42" i="58"/>
  <c r="AP42" i="58" s="1"/>
  <c r="P52" i="58"/>
  <c r="AP52" i="58" s="1"/>
  <c r="P9" i="58"/>
  <c r="AP9" i="58" s="1"/>
  <c r="P35" i="58"/>
  <c r="AP35" i="58" s="1"/>
  <c r="P39" i="58"/>
  <c r="AP39" i="58" s="1"/>
  <c r="P7" i="58"/>
  <c r="AP7" i="58" s="1"/>
  <c r="P27" i="58"/>
  <c r="AP27" i="58" s="1"/>
  <c r="P53" i="58"/>
  <c r="AP53" i="58" s="1"/>
  <c r="P16" i="58"/>
  <c r="AP16" i="58" s="1"/>
  <c r="P12" i="58"/>
  <c r="AP12" i="58" s="1"/>
  <c r="P45" i="58"/>
  <c r="AP45" i="58" s="1"/>
  <c r="P30" i="58"/>
  <c r="AP30" i="58" s="1"/>
  <c r="P17" i="58"/>
  <c r="AP17" i="58" s="1"/>
  <c r="P32" i="58"/>
  <c r="AP32" i="58" s="1"/>
  <c r="P41" i="58"/>
  <c r="AP41" i="58" s="1"/>
  <c r="P54" i="58"/>
  <c r="AP54" i="58" s="1"/>
  <c r="AF16" i="58"/>
  <c r="AX16" i="58" s="1"/>
  <c r="AF12" i="58"/>
  <c r="AX12" i="58" s="1"/>
  <c r="AF45" i="58"/>
  <c r="AX45" i="58" s="1"/>
  <c r="AF30" i="58"/>
  <c r="AX30" i="58" s="1"/>
  <c r="AF17" i="58"/>
  <c r="AX17" i="58" s="1"/>
  <c r="AF32" i="58"/>
  <c r="AX32" i="58" s="1"/>
  <c r="AF41" i="58"/>
  <c r="AX41" i="58" s="1"/>
  <c r="AF54" i="58"/>
  <c r="AX54" i="58" s="1"/>
  <c r="AF6" i="58"/>
  <c r="AX6" i="58" s="1"/>
  <c r="AF19" i="58"/>
  <c r="AX19" i="58" s="1"/>
  <c r="AF20" i="58"/>
  <c r="AX20" i="58" s="1"/>
  <c r="AF46" i="58"/>
  <c r="AX46" i="58" s="1"/>
  <c r="AF55" i="58"/>
  <c r="AX55" i="58" s="1"/>
  <c r="AF8" i="58"/>
  <c r="AX8" i="58" s="1"/>
  <c r="AF13" i="58"/>
  <c r="AF34" i="58"/>
  <c r="AF47" i="58"/>
  <c r="AX47" i="58" s="1"/>
  <c r="AF21" i="58"/>
  <c r="AX21" i="58" s="1"/>
  <c r="AF10" i="58"/>
  <c r="AX10" i="58" s="1"/>
  <c r="AF18" i="58"/>
  <c r="AX18" i="58" s="1"/>
  <c r="AF38" i="58"/>
  <c r="AX38" i="58" s="1"/>
  <c r="AF48" i="58"/>
  <c r="AX48" i="58" s="1"/>
  <c r="AF56" i="58"/>
  <c r="AX56" i="58" s="1"/>
  <c r="AF11" i="58"/>
  <c r="AF29" i="58"/>
  <c r="AX29" i="58" s="1"/>
  <c r="AF36" i="58"/>
  <c r="AX36" i="58" s="1"/>
  <c r="AF49" i="58"/>
  <c r="AF57" i="58"/>
  <c r="AX57" i="58" s="1"/>
  <c r="AF53" i="58"/>
  <c r="AX53" i="58" s="1"/>
  <c r="AF15" i="58"/>
  <c r="AX15" i="58" s="1"/>
  <c r="AF24" i="58"/>
  <c r="AX24" i="58" s="1"/>
  <c r="AF31" i="58"/>
  <c r="AX31" i="58" s="1"/>
  <c r="AF50" i="58"/>
  <c r="AX50" i="58" s="1"/>
  <c r="AF58" i="58"/>
  <c r="AX58" i="58" s="1"/>
  <c r="AF7" i="58"/>
  <c r="AX7" i="58" s="1"/>
  <c r="AF25" i="58"/>
  <c r="AX25" i="58" s="1"/>
  <c r="AF22" i="58"/>
  <c r="AX22" i="58" s="1"/>
  <c r="AF40" i="58"/>
  <c r="AX40" i="58" s="1"/>
  <c r="AF37" i="58"/>
  <c r="AX37" i="58" s="1"/>
  <c r="AF27" i="58"/>
  <c r="AX27" i="58" s="1"/>
  <c r="AF14" i="58"/>
  <c r="AX14" i="58" s="1"/>
  <c r="AF23" i="58"/>
  <c r="AX23" i="58" s="1"/>
  <c r="AF33" i="58"/>
  <c r="AX33" i="58" s="1"/>
  <c r="AF51" i="58"/>
  <c r="AX51" i="58" s="1"/>
  <c r="AF28" i="58"/>
  <c r="AX28" i="58" s="1"/>
  <c r="AF26" i="58"/>
  <c r="AX26" i="58" s="1"/>
  <c r="AF42" i="58"/>
  <c r="AX42" i="58" s="1"/>
  <c r="AF52" i="58"/>
  <c r="AX52" i="58" s="1"/>
  <c r="AF9" i="58"/>
  <c r="AX9" i="58" s="1"/>
  <c r="AF35" i="58"/>
  <c r="AX35" i="58" s="1"/>
  <c r="AF39" i="58"/>
  <c r="AX39" i="58" s="1"/>
  <c r="AB6" i="58"/>
  <c r="AV6" i="58" s="1"/>
  <c r="AB19" i="58"/>
  <c r="AV19" i="58" s="1"/>
  <c r="AB20" i="58"/>
  <c r="AV20" i="58" s="1"/>
  <c r="AB46" i="58"/>
  <c r="AV46" i="58" s="1"/>
  <c r="AB55" i="58"/>
  <c r="AV55" i="58" s="1"/>
  <c r="AB54" i="58"/>
  <c r="AV54" i="58" s="1"/>
  <c r="AB8" i="58"/>
  <c r="AV8" i="58" s="1"/>
  <c r="AB13" i="58"/>
  <c r="AV13" i="58" s="1"/>
  <c r="AB34" i="58"/>
  <c r="AV34" i="58" s="1"/>
  <c r="AB47" i="58"/>
  <c r="AV47" i="58" s="1"/>
  <c r="AB21" i="58"/>
  <c r="AV21" i="58" s="1"/>
  <c r="AB10" i="58"/>
  <c r="AV10" i="58" s="1"/>
  <c r="AB18" i="58"/>
  <c r="AB38" i="58"/>
  <c r="AV38" i="58" s="1"/>
  <c r="AB48" i="58"/>
  <c r="AV48" i="58" s="1"/>
  <c r="AB56" i="58"/>
  <c r="AV56" i="58" s="1"/>
  <c r="AB11" i="58"/>
  <c r="AV11" i="58" s="1"/>
  <c r="AB29" i="58"/>
  <c r="AV29" i="58" s="1"/>
  <c r="AB36" i="58"/>
  <c r="AV36" i="58" s="1"/>
  <c r="AB49" i="58"/>
  <c r="AV49" i="58" s="1"/>
  <c r="AB57" i="58"/>
  <c r="AV57" i="58" s="1"/>
  <c r="AB15" i="58"/>
  <c r="AV15" i="58" s="1"/>
  <c r="AB24" i="58"/>
  <c r="AV24" i="58" s="1"/>
  <c r="AB31" i="58"/>
  <c r="AV31" i="58" s="1"/>
  <c r="AB50" i="58"/>
  <c r="AV50" i="58" s="1"/>
  <c r="AB58" i="58"/>
  <c r="AV58" i="58" s="1"/>
  <c r="AB17" i="58"/>
  <c r="AV17" i="58" s="1"/>
  <c r="AB25" i="58"/>
  <c r="AV25" i="58" s="1"/>
  <c r="AB22" i="58"/>
  <c r="AV22" i="58" s="1"/>
  <c r="AB40" i="58"/>
  <c r="AV40" i="58" s="1"/>
  <c r="AB37" i="58"/>
  <c r="AV37" i="58" s="1"/>
  <c r="AB14" i="58"/>
  <c r="AV14" i="58" s="1"/>
  <c r="AB23" i="58"/>
  <c r="AV23" i="58" s="1"/>
  <c r="AB33" i="58"/>
  <c r="AV33" i="58" s="1"/>
  <c r="AB51" i="58"/>
  <c r="AV51" i="58" s="1"/>
  <c r="AB28" i="58"/>
  <c r="AV28" i="58" s="1"/>
  <c r="AB26" i="58"/>
  <c r="AV26" i="58" s="1"/>
  <c r="AB42" i="58"/>
  <c r="AV42" i="58" s="1"/>
  <c r="AB52" i="58"/>
  <c r="AV52" i="58" s="1"/>
  <c r="AB41" i="58"/>
  <c r="AV41" i="58" s="1"/>
  <c r="AB9" i="58"/>
  <c r="AV9" i="58" s="1"/>
  <c r="AB35" i="58"/>
  <c r="AV35" i="58" s="1"/>
  <c r="AB39" i="58"/>
  <c r="AV39" i="58" s="1"/>
  <c r="AB32" i="58"/>
  <c r="AV32" i="58" s="1"/>
  <c r="AB7" i="58"/>
  <c r="AV7" i="58" s="1"/>
  <c r="AB27" i="58"/>
  <c r="AV27" i="58" s="1"/>
  <c r="AB53" i="58"/>
  <c r="AV53" i="58" s="1"/>
  <c r="AB16" i="58"/>
  <c r="AV16" i="58" s="1"/>
  <c r="AB12" i="58"/>
  <c r="AV12" i="58" s="1"/>
  <c r="AB45" i="58"/>
  <c r="AV45" i="58" s="1"/>
  <c r="AB30" i="58"/>
  <c r="AV30" i="58" s="1"/>
  <c r="AH11" i="58"/>
  <c r="AY11" i="58" s="1"/>
  <c r="AH29" i="58"/>
  <c r="AY29" i="58" s="1"/>
  <c r="AH36" i="58"/>
  <c r="AY36" i="58" s="1"/>
  <c r="AH49" i="58"/>
  <c r="AY49" i="58" s="1"/>
  <c r="AH57" i="58"/>
  <c r="AY57" i="58" s="1"/>
  <c r="AH10" i="58"/>
  <c r="AY10" i="58" s="1"/>
  <c r="AH15" i="58"/>
  <c r="AY15" i="58" s="1"/>
  <c r="AH24" i="58"/>
  <c r="AY24" i="58" s="1"/>
  <c r="AH31" i="58"/>
  <c r="AY31" i="58" s="1"/>
  <c r="AH50" i="58"/>
  <c r="AH58" i="58"/>
  <c r="AY58" i="58" s="1"/>
  <c r="AH38" i="58"/>
  <c r="AY38" i="58" s="1"/>
  <c r="AH25" i="58"/>
  <c r="AY25" i="58" s="1"/>
  <c r="AH22" i="58"/>
  <c r="AH40" i="58"/>
  <c r="AY40" i="58" s="1"/>
  <c r="AH37" i="58"/>
  <c r="AY37" i="58" s="1"/>
  <c r="AH14" i="58"/>
  <c r="AY14" i="58" s="1"/>
  <c r="AH23" i="58"/>
  <c r="AH33" i="58"/>
  <c r="AY33" i="58" s="1"/>
  <c r="AH51" i="58"/>
  <c r="AY51" i="58" s="1"/>
  <c r="AH56" i="58"/>
  <c r="AY56" i="58" s="1"/>
  <c r="AH28" i="58"/>
  <c r="AY28" i="58" s="1"/>
  <c r="AH26" i="58"/>
  <c r="AY26" i="58" s="1"/>
  <c r="AH42" i="58"/>
  <c r="AY42" i="58" s="1"/>
  <c r="AH52" i="58"/>
  <c r="AY52" i="58" s="1"/>
  <c r="AH48" i="58"/>
  <c r="AY48" i="58" s="1"/>
  <c r="AH9" i="58"/>
  <c r="AY9" i="58" s="1"/>
  <c r="AH35" i="58"/>
  <c r="AY35" i="58" s="1"/>
  <c r="AH39" i="58"/>
  <c r="AY39" i="58" s="1"/>
  <c r="AH7" i="58"/>
  <c r="AH27" i="58"/>
  <c r="AY27" i="58" s="1"/>
  <c r="AH53" i="58"/>
  <c r="AY53" i="58" s="1"/>
  <c r="AH16" i="58"/>
  <c r="AY16" i="58" s="1"/>
  <c r="AH12" i="58"/>
  <c r="AY12" i="58" s="1"/>
  <c r="AH45" i="58"/>
  <c r="AY45" i="58" s="1"/>
  <c r="AH30" i="58"/>
  <c r="AY30" i="58" s="1"/>
  <c r="AH17" i="58"/>
  <c r="AY17" i="58" s="1"/>
  <c r="AH32" i="58"/>
  <c r="AY32" i="58" s="1"/>
  <c r="AH41" i="58"/>
  <c r="AY41" i="58" s="1"/>
  <c r="AH54" i="58"/>
  <c r="AY54" i="58" s="1"/>
  <c r="AH6" i="58"/>
  <c r="AY6" i="58" s="1"/>
  <c r="AH19" i="58"/>
  <c r="AY19" i="58" s="1"/>
  <c r="AH20" i="58"/>
  <c r="AY20" i="58" s="1"/>
  <c r="AH46" i="58"/>
  <c r="AY46" i="58" s="1"/>
  <c r="AH55" i="58"/>
  <c r="AY55" i="58" s="1"/>
  <c r="AH8" i="58"/>
  <c r="AY8" i="58" s="1"/>
  <c r="AH13" i="58"/>
  <c r="AY13" i="58" s="1"/>
  <c r="AH34" i="58"/>
  <c r="AY34" i="58" s="1"/>
  <c r="AH47" i="58"/>
  <c r="AY47" i="58" s="1"/>
  <c r="AH21" i="58"/>
  <c r="AH18" i="58"/>
  <c r="AY18" i="58" s="1"/>
  <c r="AJ9" i="58"/>
  <c r="AZ9" i="58" s="1"/>
  <c r="AJ35" i="58"/>
  <c r="AZ35" i="58" s="1"/>
  <c r="AJ39" i="58"/>
  <c r="AZ39" i="58" s="1"/>
  <c r="AJ7" i="58"/>
  <c r="AZ7" i="58" s="1"/>
  <c r="AJ27" i="58"/>
  <c r="AZ27" i="58" s="1"/>
  <c r="AJ53" i="58"/>
  <c r="AZ53" i="58" s="1"/>
  <c r="AJ16" i="58"/>
  <c r="AJ12" i="58"/>
  <c r="AZ12" i="58" s="1"/>
  <c r="AJ45" i="58"/>
  <c r="AZ45" i="58" s="1"/>
  <c r="AJ30" i="58"/>
  <c r="AZ30" i="58" s="1"/>
  <c r="AJ52" i="58"/>
  <c r="AZ52" i="58" s="1"/>
  <c r="AJ17" i="58"/>
  <c r="AZ17" i="58" s="1"/>
  <c r="AJ32" i="58"/>
  <c r="AZ32" i="58" s="1"/>
  <c r="AJ41" i="58"/>
  <c r="AZ41" i="58" s="1"/>
  <c r="AJ54" i="58"/>
  <c r="AZ54" i="58" s="1"/>
  <c r="AJ6" i="58"/>
  <c r="AZ6" i="58" s="1"/>
  <c r="AJ19" i="58"/>
  <c r="AZ19" i="58" s="1"/>
  <c r="AJ20" i="58"/>
  <c r="AZ20" i="58" s="1"/>
  <c r="AJ46" i="58"/>
  <c r="AZ46" i="58" s="1"/>
  <c r="AJ55" i="58"/>
  <c r="AZ55" i="58" s="1"/>
  <c r="AJ8" i="58"/>
  <c r="AZ8" i="58" s="1"/>
  <c r="AJ13" i="58"/>
  <c r="AZ13" i="58" s="1"/>
  <c r="AJ34" i="58"/>
  <c r="AZ34" i="58" s="1"/>
  <c r="AJ47" i="58"/>
  <c r="AZ47" i="58" s="1"/>
  <c r="AJ21" i="58"/>
  <c r="AZ21" i="58" s="1"/>
  <c r="AJ10" i="58"/>
  <c r="AZ10" i="58" s="1"/>
  <c r="AJ18" i="58"/>
  <c r="AZ18" i="58" s="1"/>
  <c r="AJ38" i="58"/>
  <c r="AJ48" i="58"/>
  <c r="AZ48" i="58" s="1"/>
  <c r="AJ56" i="58"/>
  <c r="AZ56" i="58" s="1"/>
  <c r="AJ26" i="58"/>
  <c r="AJ11" i="58"/>
  <c r="AZ11" i="58" s="1"/>
  <c r="AJ29" i="58"/>
  <c r="AZ29" i="58" s="1"/>
  <c r="AJ36" i="58"/>
  <c r="AZ36" i="58" s="1"/>
  <c r="AJ49" i="58"/>
  <c r="AZ49" i="58" s="1"/>
  <c r="AJ57" i="58"/>
  <c r="AZ57" i="58" s="1"/>
  <c r="AJ28" i="58"/>
  <c r="AZ28" i="58" s="1"/>
  <c r="AJ15" i="58"/>
  <c r="AZ15" i="58" s="1"/>
  <c r="AJ24" i="58"/>
  <c r="AZ24" i="58" s="1"/>
  <c r="AJ31" i="58"/>
  <c r="AZ31" i="58" s="1"/>
  <c r="AJ50" i="58"/>
  <c r="AZ50" i="58" s="1"/>
  <c r="AJ58" i="58"/>
  <c r="AZ58" i="58" s="1"/>
  <c r="AJ42" i="58"/>
  <c r="AZ42" i="58" s="1"/>
  <c r="AJ25" i="58"/>
  <c r="AZ25" i="58" s="1"/>
  <c r="AJ22" i="58"/>
  <c r="AZ22" i="58" s="1"/>
  <c r="AJ40" i="58"/>
  <c r="AZ40" i="58" s="1"/>
  <c r="AJ37" i="58"/>
  <c r="AZ37" i="58" s="1"/>
  <c r="AJ14" i="58"/>
  <c r="AZ14" i="58" s="1"/>
  <c r="AJ23" i="58"/>
  <c r="AZ23" i="58" s="1"/>
  <c r="AJ33" i="58"/>
  <c r="AZ33" i="58" s="1"/>
  <c r="AJ51" i="58"/>
  <c r="AZ51" i="58" s="1"/>
  <c r="AL8" i="58"/>
  <c r="BA8" i="58" s="1"/>
  <c r="AL13" i="58"/>
  <c r="BA13" i="58" s="1"/>
  <c r="AL34" i="58"/>
  <c r="BA34" i="58" s="1"/>
  <c r="AL47" i="58"/>
  <c r="BA47" i="58" s="1"/>
  <c r="AL21" i="58"/>
  <c r="BA21" i="58" s="1"/>
  <c r="AL10" i="58"/>
  <c r="BA10" i="58" s="1"/>
  <c r="AL18" i="58"/>
  <c r="BA18" i="58" s="1"/>
  <c r="AL38" i="58"/>
  <c r="BA38" i="58" s="1"/>
  <c r="AL48" i="58"/>
  <c r="BA48" i="58" s="1"/>
  <c r="AL56" i="58"/>
  <c r="BA56" i="58" s="1"/>
  <c r="AL6" i="58"/>
  <c r="BA6" i="58" s="1"/>
  <c r="AL11" i="58"/>
  <c r="BA11" i="58" s="1"/>
  <c r="AL29" i="58"/>
  <c r="BA29" i="58" s="1"/>
  <c r="AL36" i="58"/>
  <c r="BA36" i="58" s="1"/>
  <c r="AL49" i="58"/>
  <c r="BA49" i="58" s="1"/>
  <c r="AL57" i="58"/>
  <c r="BA57" i="58" s="1"/>
  <c r="AL15" i="58"/>
  <c r="BA15" i="58" s="1"/>
  <c r="AL24" i="58"/>
  <c r="BA24" i="58" s="1"/>
  <c r="AL31" i="58"/>
  <c r="BA31" i="58" s="1"/>
  <c r="AL50" i="58"/>
  <c r="BA50" i="58" s="1"/>
  <c r="AL58" i="58"/>
  <c r="BA58" i="58" s="1"/>
  <c r="AL19" i="58"/>
  <c r="BA19" i="58" s="1"/>
  <c r="AL25" i="58"/>
  <c r="BA25" i="58" s="1"/>
  <c r="AL22" i="58"/>
  <c r="BA22" i="58" s="1"/>
  <c r="AL40" i="58"/>
  <c r="BA40" i="58" s="1"/>
  <c r="AL37" i="58"/>
  <c r="BA37" i="58" s="1"/>
  <c r="AL20" i="58"/>
  <c r="BA20" i="58" s="1"/>
  <c r="AL14" i="58"/>
  <c r="BA14" i="58" s="1"/>
  <c r="AL23" i="58"/>
  <c r="BA23" i="58" s="1"/>
  <c r="AL33" i="58"/>
  <c r="BA33" i="58" s="1"/>
  <c r="AL51" i="58"/>
  <c r="BA51" i="58" s="1"/>
  <c r="AL55" i="58"/>
  <c r="BA55" i="58" s="1"/>
  <c r="AL28" i="58"/>
  <c r="BA28" i="58" s="1"/>
  <c r="AL26" i="58"/>
  <c r="BA26" i="58" s="1"/>
  <c r="AL42" i="58"/>
  <c r="BA42" i="58" s="1"/>
  <c r="AL52" i="58"/>
  <c r="AL9" i="58"/>
  <c r="BA9" i="58" s="1"/>
  <c r="AL35" i="58"/>
  <c r="BA35" i="58" s="1"/>
  <c r="AL39" i="58"/>
  <c r="BA39" i="58" s="1"/>
  <c r="AL7" i="58"/>
  <c r="BA7" i="58" s="1"/>
  <c r="AL27" i="58"/>
  <c r="BA27" i="58" s="1"/>
  <c r="AL53" i="58"/>
  <c r="BA53" i="58" s="1"/>
  <c r="AL16" i="58"/>
  <c r="BA16" i="58" s="1"/>
  <c r="AL12" i="58"/>
  <c r="BA12" i="58" s="1"/>
  <c r="AL45" i="58"/>
  <c r="BA45" i="58" s="1"/>
  <c r="AL30" i="58"/>
  <c r="BA30" i="58" s="1"/>
  <c r="AL46" i="58"/>
  <c r="BA46" i="58" s="1"/>
  <c r="AL17" i="58"/>
  <c r="BA17" i="58" s="1"/>
  <c r="AL32" i="58"/>
  <c r="BA32" i="58" s="1"/>
  <c r="AL41" i="58"/>
  <c r="BA41" i="58" s="1"/>
  <c r="AL54" i="58"/>
  <c r="BA54" i="58" s="1"/>
  <c r="AD25" i="58"/>
  <c r="AW25" i="58" s="1"/>
  <c r="AD22" i="58"/>
  <c r="AW22" i="58" s="1"/>
  <c r="AD40" i="58"/>
  <c r="AW40" i="58" s="1"/>
  <c r="AD37" i="58"/>
  <c r="AW37" i="58" s="1"/>
  <c r="AD15" i="58"/>
  <c r="AW15" i="58" s="1"/>
  <c r="AD14" i="58"/>
  <c r="AW14" i="58" s="1"/>
  <c r="AD23" i="58"/>
  <c r="AW23" i="58" s="1"/>
  <c r="AD33" i="58"/>
  <c r="AW33" i="58" s="1"/>
  <c r="AD51" i="58"/>
  <c r="AW51" i="58" s="1"/>
  <c r="AD58" i="58"/>
  <c r="AW58" i="58" s="1"/>
  <c r="AD28" i="58"/>
  <c r="AW28" i="58" s="1"/>
  <c r="AD26" i="58"/>
  <c r="AW26" i="58" s="1"/>
  <c r="AD42" i="58"/>
  <c r="AW42" i="58" s="1"/>
  <c r="AD52" i="58"/>
  <c r="AW52" i="58" s="1"/>
  <c r="AD24" i="58"/>
  <c r="AW24" i="58" s="1"/>
  <c r="AD9" i="58"/>
  <c r="AW9" i="58" s="1"/>
  <c r="AD35" i="58"/>
  <c r="AW35" i="58" s="1"/>
  <c r="AD39" i="58"/>
  <c r="AW39" i="58" s="1"/>
  <c r="AD7" i="58"/>
  <c r="AW7" i="58" s="1"/>
  <c r="AD27" i="58"/>
  <c r="AW27" i="58" s="1"/>
  <c r="AD53" i="58"/>
  <c r="AW53" i="58" s="1"/>
  <c r="AD16" i="58"/>
  <c r="AW16" i="58" s="1"/>
  <c r="AD12" i="58"/>
  <c r="AW12" i="58" s="1"/>
  <c r="AD45" i="58"/>
  <c r="AW45" i="58" s="1"/>
  <c r="AD30" i="58"/>
  <c r="AD17" i="58"/>
  <c r="AW17" i="58" s="1"/>
  <c r="AD32" i="58"/>
  <c r="AW32" i="58" s="1"/>
  <c r="AD41" i="58"/>
  <c r="AW41" i="58" s="1"/>
  <c r="AD54" i="58"/>
  <c r="AW54" i="58" s="1"/>
  <c r="AD6" i="58"/>
  <c r="AW6" i="58" s="1"/>
  <c r="AD19" i="58"/>
  <c r="AW19" i="58" s="1"/>
  <c r="AD20" i="58"/>
  <c r="AW20" i="58" s="1"/>
  <c r="AD46" i="58"/>
  <c r="AW46" i="58" s="1"/>
  <c r="AD55" i="58"/>
  <c r="AW55" i="58" s="1"/>
  <c r="AD8" i="58"/>
  <c r="AW8" i="58" s="1"/>
  <c r="AD13" i="58"/>
  <c r="AW13" i="58" s="1"/>
  <c r="AD34" i="58"/>
  <c r="AW34" i="58" s="1"/>
  <c r="AD47" i="58"/>
  <c r="AW47" i="58" s="1"/>
  <c r="AD21" i="58"/>
  <c r="AW21" i="58" s="1"/>
  <c r="AD10" i="58"/>
  <c r="AW10" i="58" s="1"/>
  <c r="AD18" i="58"/>
  <c r="AW18" i="58" s="1"/>
  <c r="AD38" i="58"/>
  <c r="AW38" i="58" s="1"/>
  <c r="AD48" i="58"/>
  <c r="AW48" i="58" s="1"/>
  <c r="AD56" i="58"/>
  <c r="AW56" i="58" s="1"/>
  <c r="AD31" i="58"/>
  <c r="AW31" i="58" s="1"/>
  <c r="AD11" i="58"/>
  <c r="AW11" i="58" s="1"/>
  <c r="AD29" i="58"/>
  <c r="AW29" i="58" s="1"/>
  <c r="AD36" i="58"/>
  <c r="AW36" i="58" s="1"/>
  <c r="AD49" i="58"/>
  <c r="AW49" i="58" s="1"/>
  <c r="AD57" i="58"/>
  <c r="AW57" i="58" s="1"/>
  <c r="AD50" i="58"/>
  <c r="AW50" i="58" s="1"/>
  <c r="AB8" i="57"/>
  <c r="AV8" i="57" s="1"/>
  <c r="AB18" i="57"/>
  <c r="AV18" i="57" s="1"/>
  <c r="AB45" i="57"/>
  <c r="AV45" i="57" s="1"/>
  <c r="AB7" i="57"/>
  <c r="AV7" i="57" s="1"/>
  <c r="AB21" i="57"/>
  <c r="AV21" i="57" s="1"/>
  <c r="AB30" i="57"/>
  <c r="AB46" i="57"/>
  <c r="AV46" i="57" s="1"/>
  <c r="AB14" i="57"/>
  <c r="AV14" i="57" s="1"/>
  <c r="AB32" i="57"/>
  <c r="AV32" i="57" s="1"/>
  <c r="AB39" i="57"/>
  <c r="AV39" i="57" s="1"/>
  <c r="AB31" i="57"/>
  <c r="AV31" i="57" s="1"/>
  <c r="AB9" i="57"/>
  <c r="AV9" i="57" s="1"/>
  <c r="AB27" i="57"/>
  <c r="AV27" i="57" s="1"/>
  <c r="AB35" i="57"/>
  <c r="AV35" i="57" s="1"/>
  <c r="AB47" i="57"/>
  <c r="AV47" i="57" s="1"/>
  <c r="AB11" i="57"/>
  <c r="AV11" i="57" s="1"/>
  <c r="AB20" i="57"/>
  <c r="AV20" i="57" s="1"/>
  <c r="AB28" i="57"/>
  <c r="AV28" i="57" s="1"/>
  <c r="AB48" i="57"/>
  <c r="AV48" i="57" s="1"/>
  <c r="AB10" i="57"/>
  <c r="AV10" i="57" s="1"/>
  <c r="AB29" i="57"/>
  <c r="AB40" i="57"/>
  <c r="AB13" i="57"/>
  <c r="AV13" i="57" s="1"/>
  <c r="AB33" i="57"/>
  <c r="AV33" i="57" s="1"/>
  <c r="AB22" i="57"/>
  <c r="AV22" i="57" s="1"/>
  <c r="AB12" i="57"/>
  <c r="AB25" i="57"/>
  <c r="AB41" i="57"/>
  <c r="AV41" i="57" s="1"/>
  <c r="AB16" i="57"/>
  <c r="AV16" i="57" s="1"/>
  <c r="AB24" i="57"/>
  <c r="AV24" i="57" s="1"/>
  <c r="AB42" i="57"/>
  <c r="AV42" i="57" s="1"/>
  <c r="AB19" i="57"/>
  <c r="AV19" i="57" s="1"/>
  <c r="AB23" i="57"/>
  <c r="AV23" i="57" s="1"/>
  <c r="AB43" i="57"/>
  <c r="AV43" i="57" s="1"/>
  <c r="AB15" i="57"/>
  <c r="AV15" i="57" s="1"/>
  <c r="AB26" i="57"/>
  <c r="AV26" i="57" s="1"/>
  <c r="AB34" i="57"/>
  <c r="AV34" i="57" s="1"/>
  <c r="AB6" i="57"/>
  <c r="AV6" i="57" s="1"/>
  <c r="AB17" i="57"/>
  <c r="AV17" i="57" s="1"/>
  <c r="AB44" i="57"/>
  <c r="AV44" i="57" s="1"/>
  <c r="AD13" i="57"/>
  <c r="AW13" i="57" s="1"/>
  <c r="AD33" i="57"/>
  <c r="AW33" i="57" s="1"/>
  <c r="AD22" i="57"/>
  <c r="AD12" i="57"/>
  <c r="AW12" i="57" s="1"/>
  <c r="AD25" i="57"/>
  <c r="AW25" i="57" s="1"/>
  <c r="AD41" i="57"/>
  <c r="AD16" i="57"/>
  <c r="AW16" i="57" s="1"/>
  <c r="AD24" i="57"/>
  <c r="AW24" i="57" s="1"/>
  <c r="AD42" i="57"/>
  <c r="AW42" i="57" s="1"/>
  <c r="AD19" i="57"/>
  <c r="AW19" i="57" s="1"/>
  <c r="AD23" i="57"/>
  <c r="AW23" i="57" s="1"/>
  <c r="AD43" i="57"/>
  <c r="AW43" i="57" s="1"/>
  <c r="AD15" i="57"/>
  <c r="AW15" i="57" s="1"/>
  <c r="AD26" i="57"/>
  <c r="AD34" i="57"/>
  <c r="AW34" i="57" s="1"/>
  <c r="AD6" i="57"/>
  <c r="AW6" i="57" s="1"/>
  <c r="AD17" i="57"/>
  <c r="AW17" i="57" s="1"/>
  <c r="AD44" i="57"/>
  <c r="AW44" i="57" s="1"/>
  <c r="AD8" i="57"/>
  <c r="AW8" i="57" s="1"/>
  <c r="AD18" i="57"/>
  <c r="AW18" i="57" s="1"/>
  <c r="AD45" i="57"/>
  <c r="AW45" i="57" s="1"/>
  <c r="AD7" i="57"/>
  <c r="AW7" i="57" s="1"/>
  <c r="AD21" i="57"/>
  <c r="AW21" i="57" s="1"/>
  <c r="AD30" i="57"/>
  <c r="AW30" i="57" s="1"/>
  <c r="AD46" i="57"/>
  <c r="AW46" i="57" s="1"/>
  <c r="AD14" i="57"/>
  <c r="AW14" i="57" s="1"/>
  <c r="AD32" i="57"/>
  <c r="AW32" i="57" s="1"/>
  <c r="AD39" i="57"/>
  <c r="AW39" i="57" s="1"/>
  <c r="AD31" i="57"/>
  <c r="AD9" i="57"/>
  <c r="AD27" i="57"/>
  <c r="AW27" i="57" s="1"/>
  <c r="AD35" i="57"/>
  <c r="AW35" i="57" s="1"/>
  <c r="AD47" i="57"/>
  <c r="AW47" i="57" s="1"/>
  <c r="AD11" i="57"/>
  <c r="AW11" i="57" s="1"/>
  <c r="AD20" i="57"/>
  <c r="AW20" i="57" s="1"/>
  <c r="AD28" i="57"/>
  <c r="AW28" i="57" s="1"/>
  <c r="AD48" i="57"/>
  <c r="AW48" i="57" s="1"/>
  <c r="AD10" i="57"/>
  <c r="AD29" i="57"/>
  <c r="AW29" i="57" s="1"/>
  <c r="AD40" i="57"/>
  <c r="AW40" i="57" s="1"/>
  <c r="AF8" i="57"/>
  <c r="AX8" i="57" s="1"/>
  <c r="AF18" i="57"/>
  <c r="AX18" i="57" s="1"/>
  <c r="AF45" i="57"/>
  <c r="AF7" i="57"/>
  <c r="AX7" i="57" s="1"/>
  <c r="AF21" i="57"/>
  <c r="AX21" i="57" s="1"/>
  <c r="AF30" i="57"/>
  <c r="AX30" i="57" s="1"/>
  <c r="AF46" i="57"/>
  <c r="AX46" i="57" s="1"/>
  <c r="AF14" i="57"/>
  <c r="AX14" i="57" s="1"/>
  <c r="AF32" i="57"/>
  <c r="AX32" i="57" s="1"/>
  <c r="AF39" i="57"/>
  <c r="AX39" i="57" s="1"/>
  <c r="AF31" i="57"/>
  <c r="AX31" i="57" s="1"/>
  <c r="AF9" i="57"/>
  <c r="AX9" i="57" s="1"/>
  <c r="AF27" i="57"/>
  <c r="AX27" i="57" s="1"/>
  <c r="AF35" i="57"/>
  <c r="AF47" i="57"/>
  <c r="AX47" i="57" s="1"/>
  <c r="AF11" i="57"/>
  <c r="AX11" i="57" s="1"/>
  <c r="AF20" i="57"/>
  <c r="AX20" i="57" s="1"/>
  <c r="AF28" i="57"/>
  <c r="AX28" i="57" s="1"/>
  <c r="AF48" i="57"/>
  <c r="AX48" i="57" s="1"/>
  <c r="AF10" i="57"/>
  <c r="AX10" i="57" s="1"/>
  <c r="AF29" i="57"/>
  <c r="AX29" i="57" s="1"/>
  <c r="AF40" i="57"/>
  <c r="AF13" i="57"/>
  <c r="AX13" i="57" s="1"/>
  <c r="AF33" i="57"/>
  <c r="AX33" i="57" s="1"/>
  <c r="AF22" i="57"/>
  <c r="AX22" i="57" s="1"/>
  <c r="AF12" i="57"/>
  <c r="AF25" i="57"/>
  <c r="AX25" i="57" s="1"/>
  <c r="AF41" i="57"/>
  <c r="AX41" i="57" s="1"/>
  <c r="AF16" i="57"/>
  <c r="AX16" i="57" s="1"/>
  <c r="AF24" i="57"/>
  <c r="AX24" i="57" s="1"/>
  <c r="AF42" i="57"/>
  <c r="AX42" i="57" s="1"/>
  <c r="AF19" i="57"/>
  <c r="AX19" i="57" s="1"/>
  <c r="AF23" i="57"/>
  <c r="AX23" i="57" s="1"/>
  <c r="AF43" i="57"/>
  <c r="AX43" i="57" s="1"/>
  <c r="AF15" i="57"/>
  <c r="AX15" i="57" s="1"/>
  <c r="AF26" i="57"/>
  <c r="AX26" i="57" s="1"/>
  <c r="AF34" i="57"/>
  <c r="AF6" i="57"/>
  <c r="AF17" i="57"/>
  <c r="AX17" i="57" s="1"/>
  <c r="AF44" i="57"/>
  <c r="AX44" i="57" s="1"/>
  <c r="Z13" i="57"/>
  <c r="AU13" i="57" s="1"/>
  <c r="Z33" i="57"/>
  <c r="AU33" i="57" s="1"/>
  <c r="Z22" i="57"/>
  <c r="AU22" i="57" s="1"/>
  <c r="Z12" i="57"/>
  <c r="AU12" i="57" s="1"/>
  <c r="Z25" i="57"/>
  <c r="AU25" i="57" s="1"/>
  <c r="Z41" i="57"/>
  <c r="AU41" i="57" s="1"/>
  <c r="Z16" i="57"/>
  <c r="AU16" i="57" s="1"/>
  <c r="Z24" i="57"/>
  <c r="AU24" i="57" s="1"/>
  <c r="Z42" i="57"/>
  <c r="AU42" i="57" s="1"/>
  <c r="Z19" i="57"/>
  <c r="AU19" i="57" s="1"/>
  <c r="Z23" i="57"/>
  <c r="AU23" i="57" s="1"/>
  <c r="Z43" i="57"/>
  <c r="AU43" i="57" s="1"/>
  <c r="Z15" i="57"/>
  <c r="AU15" i="57" s="1"/>
  <c r="Z26" i="57"/>
  <c r="AU26" i="57" s="1"/>
  <c r="Z34" i="57"/>
  <c r="AU34" i="57" s="1"/>
  <c r="Z6" i="57"/>
  <c r="AU6" i="57" s="1"/>
  <c r="Z17" i="57"/>
  <c r="AU17" i="57" s="1"/>
  <c r="Z44" i="57"/>
  <c r="AU44" i="57" s="1"/>
  <c r="Z8" i="57"/>
  <c r="AU8" i="57" s="1"/>
  <c r="Z18" i="57"/>
  <c r="AU18" i="57" s="1"/>
  <c r="Z45" i="57"/>
  <c r="AU45" i="57" s="1"/>
  <c r="Z7" i="57"/>
  <c r="AU7" i="57" s="1"/>
  <c r="Z21" i="57"/>
  <c r="AU21" i="57" s="1"/>
  <c r="Z30" i="57"/>
  <c r="AU30" i="57" s="1"/>
  <c r="Z46" i="57"/>
  <c r="AU46" i="57" s="1"/>
  <c r="Z14" i="57"/>
  <c r="AU14" i="57" s="1"/>
  <c r="Z32" i="57"/>
  <c r="AU32" i="57" s="1"/>
  <c r="Z39" i="57"/>
  <c r="AU39" i="57" s="1"/>
  <c r="Z31" i="57"/>
  <c r="AU31" i="57" s="1"/>
  <c r="Z9" i="57"/>
  <c r="AU9" i="57" s="1"/>
  <c r="Z27" i="57"/>
  <c r="AU27" i="57" s="1"/>
  <c r="Z35" i="57"/>
  <c r="AU35" i="57" s="1"/>
  <c r="Z47" i="57"/>
  <c r="AU47" i="57" s="1"/>
  <c r="Z11" i="57"/>
  <c r="AU11" i="57" s="1"/>
  <c r="Z20" i="57"/>
  <c r="AU20" i="57" s="1"/>
  <c r="Z28" i="57"/>
  <c r="AU28" i="57" s="1"/>
  <c r="Z48" i="57"/>
  <c r="AU48" i="57" s="1"/>
  <c r="Z10" i="57"/>
  <c r="AU10" i="57" s="1"/>
  <c r="Z29" i="57"/>
  <c r="AU29" i="57" s="1"/>
  <c r="Z40" i="57"/>
  <c r="AU40" i="57" s="1"/>
  <c r="J15" i="57"/>
  <c r="J26" i="57"/>
  <c r="J34" i="57"/>
  <c r="J6" i="57"/>
  <c r="J17" i="57"/>
  <c r="J44" i="57"/>
  <c r="J47" i="57"/>
  <c r="J8" i="57"/>
  <c r="J18" i="57"/>
  <c r="J45" i="57"/>
  <c r="J7" i="57"/>
  <c r="J21" i="57"/>
  <c r="J30" i="57"/>
  <c r="J46" i="57"/>
  <c r="J14" i="57"/>
  <c r="J32" i="57"/>
  <c r="J39" i="57"/>
  <c r="J31" i="57"/>
  <c r="J11" i="57"/>
  <c r="J20" i="57"/>
  <c r="J28" i="57"/>
  <c r="J48" i="57"/>
  <c r="J9" i="57"/>
  <c r="J10" i="57"/>
  <c r="J29" i="57"/>
  <c r="J40" i="57"/>
  <c r="J13" i="57"/>
  <c r="J33" i="57"/>
  <c r="J22" i="57"/>
  <c r="J35" i="57"/>
  <c r="J12" i="57"/>
  <c r="J25" i="57"/>
  <c r="J41" i="57"/>
  <c r="J16" i="57"/>
  <c r="J24" i="57"/>
  <c r="J42" i="57"/>
  <c r="J27" i="57"/>
  <c r="J19" i="57"/>
  <c r="J23" i="57"/>
  <c r="J43" i="57"/>
  <c r="AH13" i="57"/>
  <c r="AY13" i="57" s="1"/>
  <c r="AH33" i="57"/>
  <c r="AY33" i="57" s="1"/>
  <c r="AH22" i="57"/>
  <c r="AY22" i="57" s="1"/>
  <c r="AH12" i="57"/>
  <c r="AY12" i="57" s="1"/>
  <c r="AH25" i="57"/>
  <c r="AY25" i="57" s="1"/>
  <c r="AH41" i="57"/>
  <c r="AY41" i="57" s="1"/>
  <c r="AH16" i="57"/>
  <c r="AY16" i="57" s="1"/>
  <c r="AH24" i="57"/>
  <c r="AY24" i="57" s="1"/>
  <c r="AH42" i="57"/>
  <c r="AY42" i="57" s="1"/>
  <c r="AH19" i="57"/>
  <c r="AY19" i="57" s="1"/>
  <c r="AH23" i="57"/>
  <c r="AY23" i="57" s="1"/>
  <c r="AH43" i="57"/>
  <c r="AY43" i="57" s="1"/>
  <c r="AH15" i="57"/>
  <c r="AY15" i="57" s="1"/>
  <c r="AH26" i="57"/>
  <c r="AH34" i="57"/>
  <c r="AY34" i="57" s="1"/>
  <c r="AH6" i="57"/>
  <c r="AY6" i="57" s="1"/>
  <c r="AH17" i="57"/>
  <c r="AY17" i="57" s="1"/>
  <c r="AH44" i="57"/>
  <c r="AY44" i="57" s="1"/>
  <c r="AH8" i="57"/>
  <c r="AY8" i="57" s="1"/>
  <c r="AH18" i="57"/>
  <c r="AY18" i="57" s="1"/>
  <c r="AH45" i="57"/>
  <c r="AY45" i="57" s="1"/>
  <c r="AH7" i="57"/>
  <c r="AH21" i="57"/>
  <c r="AY21" i="57" s="1"/>
  <c r="AH30" i="57"/>
  <c r="AY30" i="57" s="1"/>
  <c r="AH46" i="57"/>
  <c r="AY46" i="57" s="1"/>
  <c r="AH14" i="57"/>
  <c r="AY14" i="57" s="1"/>
  <c r="AH32" i="57"/>
  <c r="AY32" i="57" s="1"/>
  <c r="AH39" i="57"/>
  <c r="AY39" i="57" s="1"/>
  <c r="AH31" i="57"/>
  <c r="AY31" i="57" s="1"/>
  <c r="AH9" i="57"/>
  <c r="AY9" i="57" s="1"/>
  <c r="AH27" i="57"/>
  <c r="AY27" i="57" s="1"/>
  <c r="AH35" i="57"/>
  <c r="AY35" i="57" s="1"/>
  <c r="AH47" i="57"/>
  <c r="AY47" i="57" s="1"/>
  <c r="AH11" i="57"/>
  <c r="AY11" i="57" s="1"/>
  <c r="AH20" i="57"/>
  <c r="AY20" i="57" s="1"/>
  <c r="AH28" i="57"/>
  <c r="AY28" i="57" s="1"/>
  <c r="AH48" i="57"/>
  <c r="AY48" i="57" s="1"/>
  <c r="AH10" i="57"/>
  <c r="AY10" i="57" s="1"/>
  <c r="AH29" i="57"/>
  <c r="AY29" i="57" s="1"/>
  <c r="AH40" i="57"/>
  <c r="AY40" i="57" s="1"/>
  <c r="X8" i="57"/>
  <c r="AT8" i="57" s="1"/>
  <c r="X18" i="57"/>
  <c r="AT18" i="57" s="1"/>
  <c r="X45" i="57"/>
  <c r="AT45" i="57" s="1"/>
  <c r="X7" i="57"/>
  <c r="AT7" i="57" s="1"/>
  <c r="X21" i="57"/>
  <c r="AT21" i="57" s="1"/>
  <c r="X30" i="57"/>
  <c r="AT30" i="57" s="1"/>
  <c r="X46" i="57"/>
  <c r="AT46" i="57" s="1"/>
  <c r="X14" i="57"/>
  <c r="AT14" i="57" s="1"/>
  <c r="X32" i="57"/>
  <c r="AT32" i="57" s="1"/>
  <c r="X39" i="57"/>
  <c r="AT39" i="57" s="1"/>
  <c r="X31" i="57"/>
  <c r="AT31" i="57" s="1"/>
  <c r="X9" i="57"/>
  <c r="AT9" i="57" s="1"/>
  <c r="X27" i="57"/>
  <c r="AT27" i="57" s="1"/>
  <c r="X35" i="57"/>
  <c r="AT35" i="57" s="1"/>
  <c r="X47" i="57"/>
  <c r="AT47" i="57" s="1"/>
  <c r="X11" i="57"/>
  <c r="AT11" i="57" s="1"/>
  <c r="X20" i="57"/>
  <c r="AT20" i="57" s="1"/>
  <c r="X28" i="57"/>
  <c r="AT28" i="57" s="1"/>
  <c r="X48" i="57"/>
  <c r="AT48" i="57" s="1"/>
  <c r="X10" i="57"/>
  <c r="AT10" i="57" s="1"/>
  <c r="X29" i="57"/>
  <c r="AT29" i="57" s="1"/>
  <c r="X40" i="57"/>
  <c r="AT40" i="57" s="1"/>
  <c r="X13" i="57"/>
  <c r="AT13" i="57" s="1"/>
  <c r="X33" i="57"/>
  <c r="AT33" i="57" s="1"/>
  <c r="X22" i="57"/>
  <c r="AT22" i="57" s="1"/>
  <c r="X12" i="57"/>
  <c r="AT12" i="57" s="1"/>
  <c r="X25" i="57"/>
  <c r="X41" i="57"/>
  <c r="AT41" i="57" s="1"/>
  <c r="X16" i="57"/>
  <c r="AT16" i="57" s="1"/>
  <c r="X24" i="57"/>
  <c r="AT24" i="57" s="1"/>
  <c r="X42" i="57"/>
  <c r="AT42" i="57" s="1"/>
  <c r="X19" i="57"/>
  <c r="AT19" i="57" s="1"/>
  <c r="X23" i="57"/>
  <c r="AT23" i="57" s="1"/>
  <c r="X43" i="57"/>
  <c r="AT43" i="57" s="1"/>
  <c r="X15" i="57"/>
  <c r="AT15" i="57" s="1"/>
  <c r="X26" i="57"/>
  <c r="AT26" i="57" s="1"/>
  <c r="X34" i="57"/>
  <c r="AT34" i="57" s="1"/>
  <c r="X6" i="57"/>
  <c r="AT6" i="57" s="1"/>
  <c r="X17" i="57"/>
  <c r="AT17" i="57" s="1"/>
  <c r="X44" i="57"/>
  <c r="AT44" i="57" s="1"/>
  <c r="AJ8" i="57"/>
  <c r="AZ8" i="57" s="1"/>
  <c r="AJ18" i="57"/>
  <c r="AZ18" i="57" s="1"/>
  <c r="AJ45" i="57"/>
  <c r="AZ45" i="57" s="1"/>
  <c r="AJ7" i="57"/>
  <c r="AZ7" i="57" s="1"/>
  <c r="AJ21" i="57"/>
  <c r="AZ21" i="57" s="1"/>
  <c r="AJ30" i="57"/>
  <c r="AZ30" i="57" s="1"/>
  <c r="AJ46" i="57"/>
  <c r="AZ46" i="57" s="1"/>
  <c r="AJ14" i="57"/>
  <c r="AZ14" i="57" s="1"/>
  <c r="AJ32" i="57"/>
  <c r="AZ32" i="57" s="1"/>
  <c r="AJ39" i="57"/>
  <c r="AZ39" i="57" s="1"/>
  <c r="AJ31" i="57"/>
  <c r="AZ31" i="57" s="1"/>
  <c r="AJ9" i="57"/>
  <c r="AZ9" i="57" s="1"/>
  <c r="AJ27" i="57"/>
  <c r="AZ27" i="57" s="1"/>
  <c r="AJ35" i="57"/>
  <c r="AJ47" i="57"/>
  <c r="AZ47" i="57" s="1"/>
  <c r="AJ11" i="57"/>
  <c r="AZ11" i="57" s="1"/>
  <c r="AJ20" i="57"/>
  <c r="AZ20" i="57" s="1"/>
  <c r="AJ28" i="57"/>
  <c r="AZ28" i="57" s="1"/>
  <c r="AJ48" i="57"/>
  <c r="AZ48" i="57" s="1"/>
  <c r="AJ10" i="57"/>
  <c r="AZ10" i="57" s="1"/>
  <c r="AJ29" i="57"/>
  <c r="AZ29" i="57" s="1"/>
  <c r="AJ40" i="57"/>
  <c r="AZ40" i="57" s="1"/>
  <c r="AJ13" i="57"/>
  <c r="AZ13" i="57" s="1"/>
  <c r="AJ33" i="57"/>
  <c r="AZ33" i="57" s="1"/>
  <c r="AJ22" i="57"/>
  <c r="AZ22" i="57" s="1"/>
  <c r="AJ12" i="57"/>
  <c r="AZ12" i="57" s="1"/>
  <c r="AJ25" i="57"/>
  <c r="AZ25" i="57" s="1"/>
  <c r="AJ41" i="57"/>
  <c r="AZ41" i="57" s="1"/>
  <c r="AJ16" i="57"/>
  <c r="AZ16" i="57" s="1"/>
  <c r="AJ24" i="57"/>
  <c r="AJ42" i="57"/>
  <c r="AZ42" i="57" s="1"/>
  <c r="AJ19" i="57"/>
  <c r="AZ19" i="57" s="1"/>
  <c r="AJ23" i="57"/>
  <c r="AZ23" i="57" s="1"/>
  <c r="AJ43" i="57"/>
  <c r="AZ43" i="57" s="1"/>
  <c r="AJ15" i="57"/>
  <c r="AZ15" i="57" s="1"/>
  <c r="AJ26" i="57"/>
  <c r="AZ26" i="57" s="1"/>
  <c r="AJ34" i="57"/>
  <c r="AZ34" i="57" s="1"/>
  <c r="AJ6" i="57"/>
  <c r="AZ6" i="57" s="1"/>
  <c r="AJ17" i="57"/>
  <c r="AZ17" i="57" s="1"/>
  <c r="AJ44" i="57"/>
  <c r="AZ44" i="57" s="1"/>
  <c r="N8" i="57"/>
  <c r="AO8" i="57" s="1"/>
  <c r="N18" i="57"/>
  <c r="AO18" i="57" s="1"/>
  <c r="N45" i="57"/>
  <c r="AO45" i="57" s="1"/>
  <c r="N7" i="57"/>
  <c r="AO7" i="57" s="1"/>
  <c r="N21" i="57"/>
  <c r="AO21" i="57" s="1"/>
  <c r="N30" i="57"/>
  <c r="AO30" i="57" s="1"/>
  <c r="N46" i="57"/>
  <c r="AO46" i="57" s="1"/>
  <c r="N14" i="57"/>
  <c r="AO14" i="57" s="1"/>
  <c r="N32" i="57"/>
  <c r="AO32" i="57" s="1"/>
  <c r="N39" i="57"/>
  <c r="AO39" i="57" s="1"/>
  <c r="N31" i="57"/>
  <c r="AO31" i="57" s="1"/>
  <c r="N9" i="57"/>
  <c r="AO9" i="57" s="1"/>
  <c r="N27" i="57"/>
  <c r="AO27" i="57" s="1"/>
  <c r="N35" i="57"/>
  <c r="AO35" i="57" s="1"/>
  <c r="N47" i="57"/>
  <c r="AO47" i="57" s="1"/>
  <c r="N11" i="57"/>
  <c r="AO11" i="57" s="1"/>
  <c r="N20" i="57"/>
  <c r="AO20" i="57" s="1"/>
  <c r="N28" i="57"/>
  <c r="AO28" i="57" s="1"/>
  <c r="N48" i="57"/>
  <c r="AO48" i="57" s="1"/>
  <c r="N10" i="57"/>
  <c r="AO10" i="57" s="1"/>
  <c r="N29" i="57"/>
  <c r="AO29" i="57" s="1"/>
  <c r="N40" i="57"/>
  <c r="AO40" i="57" s="1"/>
  <c r="N13" i="57"/>
  <c r="AO13" i="57" s="1"/>
  <c r="N33" i="57"/>
  <c r="AO33" i="57" s="1"/>
  <c r="N22" i="57"/>
  <c r="AO22" i="57" s="1"/>
  <c r="N12" i="57"/>
  <c r="AO12" i="57" s="1"/>
  <c r="N25" i="57"/>
  <c r="AO25" i="57" s="1"/>
  <c r="N41" i="57"/>
  <c r="AO41" i="57" s="1"/>
  <c r="N16" i="57"/>
  <c r="AO16" i="57" s="1"/>
  <c r="N24" i="57"/>
  <c r="AO24" i="57" s="1"/>
  <c r="N42" i="57"/>
  <c r="AO42" i="57" s="1"/>
  <c r="N19" i="57"/>
  <c r="AO19" i="57" s="1"/>
  <c r="N23" i="57"/>
  <c r="AO23" i="57" s="1"/>
  <c r="N43" i="57"/>
  <c r="N15" i="57"/>
  <c r="AO15" i="57" s="1"/>
  <c r="N26" i="57"/>
  <c r="AO26" i="57" s="1"/>
  <c r="N34" i="57"/>
  <c r="AO34" i="57" s="1"/>
  <c r="N6" i="57"/>
  <c r="N17" i="57"/>
  <c r="AO17" i="57" s="1"/>
  <c r="N44" i="57"/>
  <c r="AO44" i="57" s="1"/>
  <c r="AL13" i="57"/>
  <c r="BA13" i="57" s="1"/>
  <c r="AL33" i="57"/>
  <c r="BA33" i="57" s="1"/>
  <c r="AL22" i="57"/>
  <c r="BA22" i="57" s="1"/>
  <c r="AL12" i="57"/>
  <c r="BA12" i="57" s="1"/>
  <c r="AL25" i="57"/>
  <c r="BA25" i="57" s="1"/>
  <c r="AL41" i="57"/>
  <c r="AL16" i="57"/>
  <c r="AL24" i="57"/>
  <c r="BA24" i="57" s="1"/>
  <c r="AL42" i="57"/>
  <c r="BA42" i="57" s="1"/>
  <c r="AL19" i="57"/>
  <c r="BA19" i="57" s="1"/>
  <c r="AL23" i="57"/>
  <c r="BA23" i="57" s="1"/>
  <c r="AL43" i="57"/>
  <c r="BA43" i="57" s="1"/>
  <c r="AL15" i="57"/>
  <c r="BA15" i="57" s="1"/>
  <c r="AL26" i="57"/>
  <c r="BA26" i="57" s="1"/>
  <c r="AL34" i="57"/>
  <c r="BA34" i="57" s="1"/>
  <c r="AL6" i="57"/>
  <c r="BA6" i="57" s="1"/>
  <c r="AL17" i="57"/>
  <c r="BA17" i="57" s="1"/>
  <c r="AL44" i="57"/>
  <c r="BA44" i="57" s="1"/>
  <c r="AL8" i="57"/>
  <c r="BA8" i="57" s="1"/>
  <c r="AL18" i="57"/>
  <c r="BA18" i="57" s="1"/>
  <c r="AL45" i="57"/>
  <c r="BA45" i="57" s="1"/>
  <c r="AL7" i="57"/>
  <c r="BA7" i="57" s="1"/>
  <c r="AL21" i="57"/>
  <c r="BA21" i="57" s="1"/>
  <c r="AL30" i="57"/>
  <c r="BA30" i="57" s="1"/>
  <c r="AL46" i="57"/>
  <c r="BA46" i="57" s="1"/>
  <c r="AL14" i="57"/>
  <c r="BA14" i="57" s="1"/>
  <c r="AL32" i="57"/>
  <c r="BA32" i="57" s="1"/>
  <c r="AL39" i="57"/>
  <c r="BA39" i="57" s="1"/>
  <c r="AL31" i="57"/>
  <c r="BA31" i="57" s="1"/>
  <c r="AL9" i="57"/>
  <c r="AL27" i="57"/>
  <c r="BA27" i="57" s="1"/>
  <c r="AL35" i="57"/>
  <c r="BA35" i="57" s="1"/>
  <c r="AL47" i="57"/>
  <c r="BA47" i="57" s="1"/>
  <c r="AL11" i="57"/>
  <c r="BA11" i="57" s="1"/>
  <c r="AL20" i="57"/>
  <c r="BA20" i="57" s="1"/>
  <c r="AL28" i="57"/>
  <c r="BA28" i="57" s="1"/>
  <c r="AL48" i="57"/>
  <c r="BA48" i="57" s="1"/>
  <c r="AL10" i="57"/>
  <c r="BA10" i="57" s="1"/>
  <c r="AL29" i="57"/>
  <c r="BA29" i="57" s="1"/>
  <c r="AL40" i="57"/>
  <c r="BA40" i="57" s="1"/>
  <c r="V13" i="57"/>
  <c r="AS13" i="57" s="1"/>
  <c r="V33" i="57"/>
  <c r="AS33" i="57" s="1"/>
  <c r="V22" i="57"/>
  <c r="AS22" i="57" s="1"/>
  <c r="V12" i="57"/>
  <c r="AS12" i="57" s="1"/>
  <c r="V25" i="57"/>
  <c r="AS25" i="57" s="1"/>
  <c r="V41" i="57"/>
  <c r="AS41" i="57" s="1"/>
  <c r="V16" i="57"/>
  <c r="AS16" i="57" s="1"/>
  <c r="V24" i="57"/>
  <c r="AS24" i="57" s="1"/>
  <c r="V42" i="57"/>
  <c r="AS42" i="57" s="1"/>
  <c r="V19" i="57"/>
  <c r="AS19" i="57" s="1"/>
  <c r="V23" i="57"/>
  <c r="AS23" i="57" s="1"/>
  <c r="V43" i="57"/>
  <c r="AS43" i="57" s="1"/>
  <c r="V15" i="57"/>
  <c r="AS15" i="57" s="1"/>
  <c r="V26" i="57"/>
  <c r="AS26" i="57" s="1"/>
  <c r="V34" i="57"/>
  <c r="AS34" i="57" s="1"/>
  <c r="V6" i="57"/>
  <c r="AS6" i="57" s="1"/>
  <c r="V17" i="57"/>
  <c r="AS17" i="57" s="1"/>
  <c r="V44" i="57"/>
  <c r="AS44" i="57" s="1"/>
  <c r="V8" i="57"/>
  <c r="AS8" i="57" s="1"/>
  <c r="V18" i="57"/>
  <c r="AS18" i="57" s="1"/>
  <c r="V45" i="57"/>
  <c r="AS45" i="57" s="1"/>
  <c r="V7" i="57"/>
  <c r="AS7" i="57" s="1"/>
  <c r="V21" i="57"/>
  <c r="AS21" i="57" s="1"/>
  <c r="V30" i="57"/>
  <c r="AS30" i="57" s="1"/>
  <c r="V46" i="57"/>
  <c r="AS46" i="57" s="1"/>
  <c r="V14" i="57"/>
  <c r="AS14" i="57" s="1"/>
  <c r="V32" i="57"/>
  <c r="AS32" i="57" s="1"/>
  <c r="V39" i="57"/>
  <c r="AS39" i="57" s="1"/>
  <c r="V31" i="57"/>
  <c r="AS31" i="57" s="1"/>
  <c r="V9" i="57"/>
  <c r="AS9" i="57" s="1"/>
  <c r="V27" i="57"/>
  <c r="AS27" i="57" s="1"/>
  <c r="V35" i="57"/>
  <c r="AS35" i="57" s="1"/>
  <c r="V47" i="57"/>
  <c r="AS47" i="57" s="1"/>
  <c r="V11" i="57"/>
  <c r="AS11" i="57" s="1"/>
  <c r="V20" i="57"/>
  <c r="V28" i="57"/>
  <c r="AS28" i="57" s="1"/>
  <c r="V48" i="57"/>
  <c r="AS48" i="57" s="1"/>
  <c r="V10" i="57"/>
  <c r="AS10" i="57" s="1"/>
  <c r="V29" i="57"/>
  <c r="AS29" i="57" s="1"/>
  <c r="V40" i="57"/>
  <c r="AS40" i="57" s="1"/>
  <c r="R14" i="57"/>
  <c r="AQ14" i="57" s="1"/>
  <c r="R32" i="57"/>
  <c r="AQ32" i="57" s="1"/>
  <c r="R39" i="57"/>
  <c r="AQ39" i="57" s="1"/>
  <c r="R31" i="57"/>
  <c r="AQ31" i="57" s="1"/>
  <c r="R9" i="57"/>
  <c r="AQ9" i="57" s="1"/>
  <c r="R27" i="57"/>
  <c r="AQ27" i="57" s="1"/>
  <c r="R35" i="57"/>
  <c r="AQ35" i="57" s="1"/>
  <c r="R47" i="57"/>
  <c r="AQ47" i="57" s="1"/>
  <c r="R11" i="57"/>
  <c r="AQ11" i="57" s="1"/>
  <c r="R20" i="57"/>
  <c r="AQ20" i="57" s="1"/>
  <c r="R28" i="57"/>
  <c r="AQ28" i="57" s="1"/>
  <c r="R48" i="57"/>
  <c r="AQ48" i="57" s="1"/>
  <c r="R10" i="57"/>
  <c r="AQ10" i="57" s="1"/>
  <c r="R29" i="57"/>
  <c r="AQ29" i="57" s="1"/>
  <c r="R40" i="57"/>
  <c r="AQ40" i="57" s="1"/>
  <c r="R13" i="57"/>
  <c r="AQ13" i="57" s="1"/>
  <c r="R33" i="57"/>
  <c r="AQ33" i="57" s="1"/>
  <c r="R22" i="57"/>
  <c r="AQ22" i="57" s="1"/>
  <c r="R12" i="57"/>
  <c r="AQ12" i="57" s="1"/>
  <c r="R25" i="57"/>
  <c r="AQ25" i="57" s="1"/>
  <c r="R41" i="57"/>
  <c r="AQ41" i="57" s="1"/>
  <c r="R16" i="57"/>
  <c r="AQ16" i="57" s="1"/>
  <c r="R24" i="57"/>
  <c r="AQ24" i="57" s="1"/>
  <c r="R42" i="57"/>
  <c r="AQ42" i="57" s="1"/>
  <c r="R19" i="57"/>
  <c r="AQ19" i="57" s="1"/>
  <c r="R23" i="57"/>
  <c r="AQ23" i="57" s="1"/>
  <c r="R43" i="57"/>
  <c r="AQ43" i="57" s="1"/>
  <c r="R15" i="57"/>
  <c r="AQ15" i="57" s="1"/>
  <c r="R26" i="57"/>
  <c r="AQ26" i="57" s="1"/>
  <c r="R34" i="57"/>
  <c r="AQ34" i="57" s="1"/>
  <c r="R6" i="57"/>
  <c r="AQ6" i="57" s="1"/>
  <c r="R17" i="57"/>
  <c r="AQ17" i="57" s="1"/>
  <c r="R44" i="57"/>
  <c r="AQ44" i="57" s="1"/>
  <c r="R8" i="57"/>
  <c r="AQ8" i="57" s="1"/>
  <c r="R18" i="57"/>
  <c r="AQ18" i="57" s="1"/>
  <c r="R45" i="57"/>
  <c r="AQ45" i="57" s="1"/>
  <c r="R7" i="57"/>
  <c r="AQ7" i="57" s="1"/>
  <c r="R21" i="57"/>
  <c r="AQ21" i="57" s="1"/>
  <c r="R30" i="57"/>
  <c r="AQ30" i="57" s="1"/>
  <c r="R46" i="57"/>
  <c r="AQ46" i="57" s="1"/>
  <c r="L13" i="57"/>
  <c r="AN13" i="57" s="1"/>
  <c r="L33" i="57"/>
  <c r="AN33" i="57" s="1"/>
  <c r="L22" i="57"/>
  <c r="AN22" i="57" s="1"/>
  <c r="L12" i="57"/>
  <c r="AN12" i="57" s="1"/>
  <c r="L25" i="57"/>
  <c r="AN25" i="57" s="1"/>
  <c r="L41" i="57"/>
  <c r="AN41" i="57" s="1"/>
  <c r="L16" i="57"/>
  <c r="AN16" i="57" s="1"/>
  <c r="L24" i="57"/>
  <c r="AN24" i="57" s="1"/>
  <c r="L42" i="57"/>
  <c r="AN42" i="57" s="1"/>
  <c r="L19" i="57"/>
  <c r="AN19" i="57" s="1"/>
  <c r="L23" i="57"/>
  <c r="AN23" i="57" s="1"/>
  <c r="L43" i="57"/>
  <c r="AN43" i="57" s="1"/>
  <c r="L15" i="57"/>
  <c r="AN15" i="57" s="1"/>
  <c r="L26" i="57"/>
  <c r="AN26" i="57" s="1"/>
  <c r="L34" i="57"/>
  <c r="AN34" i="57" s="1"/>
  <c r="L6" i="57"/>
  <c r="AN6" i="57" s="1"/>
  <c r="L17" i="57"/>
  <c r="AN17" i="57" s="1"/>
  <c r="L44" i="57"/>
  <c r="AN44" i="57" s="1"/>
  <c r="L8" i="57"/>
  <c r="AN8" i="57" s="1"/>
  <c r="L18" i="57"/>
  <c r="AN18" i="57" s="1"/>
  <c r="L45" i="57"/>
  <c r="AN45" i="57" s="1"/>
  <c r="L7" i="57"/>
  <c r="L21" i="57"/>
  <c r="AN21" i="57" s="1"/>
  <c r="L30" i="57"/>
  <c r="AN30" i="57" s="1"/>
  <c r="L46" i="57"/>
  <c r="AN46" i="57" s="1"/>
  <c r="L14" i="57"/>
  <c r="AN14" i="57" s="1"/>
  <c r="L32" i="57"/>
  <c r="AN32" i="57" s="1"/>
  <c r="L39" i="57"/>
  <c r="AN39" i="57" s="1"/>
  <c r="L31" i="57"/>
  <c r="AN31" i="57" s="1"/>
  <c r="L9" i="57"/>
  <c r="L27" i="57"/>
  <c r="AN27" i="57" s="1"/>
  <c r="L35" i="57"/>
  <c r="AN35" i="57" s="1"/>
  <c r="L47" i="57"/>
  <c r="AN47" i="57" s="1"/>
  <c r="L11" i="57"/>
  <c r="AN11" i="57" s="1"/>
  <c r="L20" i="57"/>
  <c r="AN20" i="57" s="1"/>
  <c r="L28" i="57"/>
  <c r="AN28" i="57" s="1"/>
  <c r="L48" i="57"/>
  <c r="AN48" i="57" s="1"/>
  <c r="L10" i="57"/>
  <c r="AN10" i="57" s="1"/>
  <c r="L29" i="57"/>
  <c r="AN29" i="57" s="1"/>
  <c r="L40" i="57"/>
  <c r="AN40" i="57" s="1"/>
  <c r="T11" i="57"/>
  <c r="AR11" i="57" s="1"/>
  <c r="T20" i="57"/>
  <c r="T28" i="57"/>
  <c r="AR28" i="57" s="1"/>
  <c r="T48" i="57"/>
  <c r="AR48" i="57" s="1"/>
  <c r="T10" i="57"/>
  <c r="AR10" i="57" s="1"/>
  <c r="T29" i="57"/>
  <c r="T40" i="57"/>
  <c r="AR40" i="57" s="1"/>
  <c r="T13" i="57"/>
  <c r="AR13" i="57" s="1"/>
  <c r="T33" i="57"/>
  <c r="AR33" i="57" s="1"/>
  <c r="T22" i="57"/>
  <c r="AR22" i="57" s="1"/>
  <c r="T12" i="57"/>
  <c r="AR12" i="57" s="1"/>
  <c r="T25" i="57"/>
  <c r="AR25" i="57" s="1"/>
  <c r="T41" i="57"/>
  <c r="AR41" i="57" s="1"/>
  <c r="T16" i="57"/>
  <c r="AR16" i="57" s="1"/>
  <c r="T24" i="57"/>
  <c r="AR24" i="57" s="1"/>
  <c r="T42" i="57"/>
  <c r="AR42" i="57" s="1"/>
  <c r="T19" i="57"/>
  <c r="AR19" i="57" s="1"/>
  <c r="T23" i="57"/>
  <c r="AR23" i="57" s="1"/>
  <c r="T43" i="57"/>
  <c r="AR43" i="57" s="1"/>
  <c r="T15" i="57"/>
  <c r="AR15" i="57" s="1"/>
  <c r="T26" i="57"/>
  <c r="AR26" i="57" s="1"/>
  <c r="T34" i="57"/>
  <c r="AR34" i="57" s="1"/>
  <c r="T6" i="57"/>
  <c r="AR6" i="57" s="1"/>
  <c r="T17" i="57"/>
  <c r="AR17" i="57" s="1"/>
  <c r="T44" i="57"/>
  <c r="AR44" i="57" s="1"/>
  <c r="T8" i="57"/>
  <c r="AR8" i="57" s="1"/>
  <c r="T18" i="57"/>
  <c r="AR18" i="57" s="1"/>
  <c r="T45" i="57"/>
  <c r="AR45" i="57" s="1"/>
  <c r="T7" i="57"/>
  <c r="AR7" i="57" s="1"/>
  <c r="T21" i="57"/>
  <c r="T30" i="57"/>
  <c r="AR30" i="57" s="1"/>
  <c r="T46" i="57"/>
  <c r="AR46" i="57" s="1"/>
  <c r="T14" i="57"/>
  <c r="AR14" i="57" s="1"/>
  <c r="T32" i="57"/>
  <c r="AR32" i="57" s="1"/>
  <c r="T39" i="57"/>
  <c r="AR39" i="57" s="1"/>
  <c r="T31" i="57"/>
  <c r="AR31" i="57" s="1"/>
  <c r="T9" i="57"/>
  <c r="AR9" i="57" s="1"/>
  <c r="T27" i="57"/>
  <c r="T35" i="57"/>
  <c r="AR35" i="57" s="1"/>
  <c r="T47" i="57"/>
  <c r="AR47" i="57" s="1"/>
  <c r="P11" i="57"/>
  <c r="AP11" i="57" s="1"/>
  <c r="P20" i="57"/>
  <c r="AP20" i="57" s="1"/>
  <c r="P28" i="57"/>
  <c r="AP28" i="57" s="1"/>
  <c r="P48" i="57"/>
  <c r="AP48" i="57" s="1"/>
  <c r="P10" i="57"/>
  <c r="AP10" i="57" s="1"/>
  <c r="P29" i="57"/>
  <c r="AP29" i="57" s="1"/>
  <c r="P40" i="57"/>
  <c r="AP40" i="57" s="1"/>
  <c r="P13" i="57"/>
  <c r="AP13" i="57" s="1"/>
  <c r="P33" i="57"/>
  <c r="AP33" i="57" s="1"/>
  <c r="P22" i="57"/>
  <c r="AP22" i="57" s="1"/>
  <c r="P35" i="57"/>
  <c r="AP35" i="57" s="1"/>
  <c r="P12" i="57"/>
  <c r="AP12" i="57" s="1"/>
  <c r="P25" i="57"/>
  <c r="AP25" i="57" s="1"/>
  <c r="P41" i="57"/>
  <c r="P16" i="57"/>
  <c r="AP16" i="57" s="1"/>
  <c r="P24" i="57"/>
  <c r="AP24" i="57" s="1"/>
  <c r="P42" i="57"/>
  <c r="AP42" i="57" s="1"/>
  <c r="P19" i="57"/>
  <c r="AP19" i="57" s="1"/>
  <c r="P23" i="57"/>
  <c r="AP23" i="57" s="1"/>
  <c r="P43" i="57"/>
  <c r="AP43" i="57" s="1"/>
  <c r="P27" i="57"/>
  <c r="AP27" i="57" s="1"/>
  <c r="P15" i="57"/>
  <c r="AP15" i="57" s="1"/>
  <c r="P26" i="57"/>
  <c r="AP26" i="57" s="1"/>
  <c r="P34" i="57"/>
  <c r="AP34" i="57" s="1"/>
  <c r="P6" i="57"/>
  <c r="AP6" i="57" s="1"/>
  <c r="P17" i="57"/>
  <c r="AP17" i="57" s="1"/>
  <c r="P44" i="57"/>
  <c r="AP44" i="57" s="1"/>
  <c r="P8" i="57"/>
  <c r="AP8" i="57" s="1"/>
  <c r="P18" i="57"/>
  <c r="AP18" i="57" s="1"/>
  <c r="P45" i="57"/>
  <c r="AP45" i="57" s="1"/>
  <c r="P9" i="57"/>
  <c r="AP9" i="57" s="1"/>
  <c r="P7" i="57"/>
  <c r="AP7" i="57" s="1"/>
  <c r="P21" i="57"/>
  <c r="AP21" i="57" s="1"/>
  <c r="P30" i="57"/>
  <c r="AP30" i="57" s="1"/>
  <c r="P46" i="57"/>
  <c r="AP46" i="57" s="1"/>
  <c r="P47" i="57"/>
  <c r="AP47" i="57" s="1"/>
  <c r="P14" i="57"/>
  <c r="AP14" i="57" s="1"/>
  <c r="P32" i="57"/>
  <c r="P39" i="57"/>
  <c r="AP39" i="57" s="1"/>
  <c r="P31" i="57"/>
  <c r="AP31" i="57" s="1"/>
  <c r="J8" i="56"/>
  <c r="J9" i="56"/>
  <c r="AM9" i="56" s="1"/>
  <c r="J25" i="56"/>
  <c r="AM25" i="56" s="1"/>
  <c r="J48" i="56"/>
  <c r="AM48" i="56" s="1"/>
  <c r="J47" i="56"/>
  <c r="AM47" i="56" s="1"/>
  <c r="J13" i="56"/>
  <c r="AM13" i="56" s="1"/>
  <c r="J23" i="56"/>
  <c r="AM23" i="56" s="1"/>
  <c r="J32" i="56"/>
  <c r="AM32" i="56" s="1"/>
  <c r="J49" i="56"/>
  <c r="AM49" i="56" s="1"/>
  <c r="J7" i="56"/>
  <c r="AM7" i="56" s="1"/>
  <c r="J12" i="56"/>
  <c r="AM12" i="56" s="1"/>
  <c r="J21" i="56"/>
  <c r="AM21" i="56" s="1"/>
  <c r="J26" i="56"/>
  <c r="AM26" i="56" s="1"/>
  <c r="J38" i="56"/>
  <c r="AM38" i="56" s="1"/>
  <c r="J11" i="56"/>
  <c r="J27" i="56"/>
  <c r="AM27" i="56" s="1"/>
  <c r="J31" i="56"/>
  <c r="AM31" i="56" s="1"/>
  <c r="J36" i="56"/>
  <c r="AM36" i="56" s="1"/>
  <c r="J18" i="56"/>
  <c r="AM18" i="56" s="1"/>
  <c r="J16" i="56"/>
  <c r="AM16" i="56" s="1"/>
  <c r="J34" i="56"/>
  <c r="AM34" i="56" s="1"/>
  <c r="J6" i="56"/>
  <c r="AM6" i="56" s="1"/>
  <c r="J17" i="56"/>
  <c r="J15" i="56"/>
  <c r="AM15" i="56" s="1"/>
  <c r="J24" i="56"/>
  <c r="J28" i="56"/>
  <c r="AM28" i="56" s="1"/>
  <c r="J20" i="56"/>
  <c r="AM20" i="56" s="1"/>
  <c r="J29" i="56"/>
  <c r="AM29" i="56" s="1"/>
  <c r="J22" i="56"/>
  <c r="AM22" i="56" s="1"/>
  <c r="J14" i="56"/>
  <c r="AM14" i="56" s="1"/>
  <c r="J33" i="56"/>
  <c r="AM33" i="56" s="1"/>
  <c r="J10" i="56"/>
  <c r="AM10" i="56" s="1"/>
  <c r="J19" i="56"/>
  <c r="AM19" i="56" s="1"/>
  <c r="J37" i="56"/>
  <c r="AM37" i="56" s="1"/>
  <c r="J35" i="56"/>
  <c r="AM35" i="56" s="1"/>
  <c r="V18" i="56"/>
  <c r="AS18" i="56" s="1"/>
  <c r="V15" i="56"/>
  <c r="AS15" i="56" s="1"/>
  <c r="V24" i="56"/>
  <c r="AS24" i="56" s="1"/>
  <c r="V28" i="56"/>
  <c r="AS28" i="56" s="1"/>
  <c r="V20" i="56"/>
  <c r="AS20" i="56" s="1"/>
  <c r="V29" i="56"/>
  <c r="AS29" i="56" s="1"/>
  <c r="V22" i="56"/>
  <c r="AS22" i="56" s="1"/>
  <c r="V14" i="56"/>
  <c r="AS14" i="56" s="1"/>
  <c r="V10" i="56"/>
  <c r="AS10" i="56" s="1"/>
  <c r="V19" i="56"/>
  <c r="AS19" i="56" s="1"/>
  <c r="V37" i="56"/>
  <c r="AS37" i="56" s="1"/>
  <c r="V33" i="56"/>
  <c r="AS33" i="56" s="1"/>
  <c r="V35" i="56"/>
  <c r="AS35" i="56" s="1"/>
  <c r="V47" i="56"/>
  <c r="AS47" i="56" s="1"/>
  <c r="V8" i="56"/>
  <c r="AS8" i="56" s="1"/>
  <c r="V9" i="56"/>
  <c r="AS9" i="56" s="1"/>
  <c r="V25" i="56"/>
  <c r="AS25" i="56" s="1"/>
  <c r="V48" i="56"/>
  <c r="AS48" i="56" s="1"/>
  <c r="V13" i="56"/>
  <c r="AS13" i="56" s="1"/>
  <c r="V23" i="56"/>
  <c r="AS23" i="56" s="1"/>
  <c r="V32" i="56"/>
  <c r="AS32" i="56" s="1"/>
  <c r="V49" i="56"/>
  <c r="AS49" i="56" s="1"/>
  <c r="V12" i="56"/>
  <c r="AS12" i="56" s="1"/>
  <c r="V21" i="56"/>
  <c r="AS21" i="56" s="1"/>
  <c r="V26" i="56"/>
  <c r="AS26" i="56" s="1"/>
  <c r="V38" i="56"/>
  <c r="AS38" i="56" s="1"/>
  <c r="V7" i="56"/>
  <c r="AS7" i="56" s="1"/>
  <c r="V11" i="56"/>
  <c r="AS11" i="56" s="1"/>
  <c r="V27" i="56"/>
  <c r="AS27" i="56" s="1"/>
  <c r="V31" i="56"/>
  <c r="AS31" i="56" s="1"/>
  <c r="V36" i="56"/>
  <c r="AS36" i="56" s="1"/>
  <c r="V16" i="56"/>
  <c r="AS16" i="56" s="1"/>
  <c r="V34" i="56"/>
  <c r="AS34" i="56" s="1"/>
  <c r="V6" i="56"/>
  <c r="AS6" i="56" s="1"/>
  <c r="V17" i="56"/>
  <c r="AS17" i="56" s="1"/>
  <c r="X10" i="56"/>
  <c r="AT10" i="56" s="1"/>
  <c r="X19" i="56"/>
  <c r="AT19" i="56" s="1"/>
  <c r="X37" i="56"/>
  <c r="AT37" i="56" s="1"/>
  <c r="X33" i="56"/>
  <c r="AT33" i="56" s="1"/>
  <c r="X35" i="56"/>
  <c r="AT35" i="56" s="1"/>
  <c r="X47" i="56"/>
  <c r="AT47" i="56" s="1"/>
  <c r="X8" i="56"/>
  <c r="AT8" i="56" s="1"/>
  <c r="X9" i="56"/>
  <c r="AT9" i="56" s="1"/>
  <c r="X25" i="56"/>
  <c r="AT25" i="56" s="1"/>
  <c r="X48" i="56"/>
  <c r="AT48" i="56" s="1"/>
  <c r="X13" i="56"/>
  <c r="AT13" i="56" s="1"/>
  <c r="X23" i="56"/>
  <c r="AT23" i="56" s="1"/>
  <c r="X32" i="56"/>
  <c r="AT32" i="56" s="1"/>
  <c r="X49" i="56"/>
  <c r="AT49" i="56" s="1"/>
  <c r="X12" i="56"/>
  <c r="AT12" i="56" s="1"/>
  <c r="X21" i="56"/>
  <c r="AT21" i="56" s="1"/>
  <c r="X26" i="56"/>
  <c r="AT26" i="56" s="1"/>
  <c r="X38" i="56"/>
  <c r="AT38" i="56" s="1"/>
  <c r="X11" i="56"/>
  <c r="AT11" i="56" s="1"/>
  <c r="X27" i="56"/>
  <c r="AT27" i="56" s="1"/>
  <c r="X31" i="56"/>
  <c r="AT31" i="56" s="1"/>
  <c r="X36" i="56"/>
  <c r="AT36" i="56" s="1"/>
  <c r="X16" i="56"/>
  <c r="AT16" i="56" s="1"/>
  <c r="X34" i="56"/>
  <c r="AT34" i="56" s="1"/>
  <c r="X6" i="56"/>
  <c r="X22" i="56"/>
  <c r="AT22" i="56" s="1"/>
  <c r="X7" i="56"/>
  <c r="AT7" i="56" s="1"/>
  <c r="X17" i="56"/>
  <c r="AT17" i="56" s="1"/>
  <c r="X18" i="56"/>
  <c r="AT18" i="56" s="1"/>
  <c r="X15" i="56"/>
  <c r="AT15" i="56" s="1"/>
  <c r="X24" i="56"/>
  <c r="AT24" i="56" s="1"/>
  <c r="X28" i="56"/>
  <c r="AT28" i="56" s="1"/>
  <c r="X14" i="56"/>
  <c r="AT14" i="56" s="1"/>
  <c r="X20" i="56"/>
  <c r="AT20" i="56" s="1"/>
  <c r="X29" i="56"/>
  <c r="AT29" i="56" s="1"/>
  <c r="L22" i="56"/>
  <c r="AN22" i="56" s="1"/>
  <c r="L14" i="56"/>
  <c r="AN14" i="56" s="1"/>
  <c r="L10" i="56"/>
  <c r="AN10" i="56" s="1"/>
  <c r="L19" i="56"/>
  <c r="AN19" i="56" s="1"/>
  <c r="L37" i="56"/>
  <c r="AN37" i="56" s="1"/>
  <c r="L38" i="56"/>
  <c r="AN38" i="56" s="1"/>
  <c r="L27" i="56"/>
  <c r="AN27" i="56" s="1"/>
  <c r="L33" i="56"/>
  <c r="AN33" i="56" s="1"/>
  <c r="L35" i="56"/>
  <c r="AN35" i="56" s="1"/>
  <c r="L47" i="56"/>
  <c r="AN47" i="56" s="1"/>
  <c r="L21" i="56"/>
  <c r="AN21" i="56" s="1"/>
  <c r="L31" i="56"/>
  <c r="AN31" i="56" s="1"/>
  <c r="L8" i="56"/>
  <c r="AN8" i="56" s="1"/>
  <c r="L9" i="56"/>
  <c r="AN9" i="56" s="1"/>
  <c r="L25" i="56"/>
  <c r="AN25" i="56" s="1"/>
  <c r="L48" i="56"/>
  <c r="AN48" i="56" s="1"/>
  <c r="L26" i="56"/>
  <c r="AN26" i="56" s="1"/>
  <c r="L11" i="56"/>
  <c r="AN11" i="56" s="1"/>
  <c r="L13" i="56"/>
  <c r="AN13" i="56" s="1"/>
  <c r="L23" i="56"/>
  <c r="AN23" i="56" s="1"/>
  <c r="L32" i="56"/>
  <c r="AN32" i="56" s="1"/>
  <c r="L49" i="56"/>
  <c r="AN49" i="56" s="1"/>
  <c r="L12" i="56"/>
  <c r="AN12" i="56" s="1"/>
  <c r="L36" i="56"/>
  <c r="AN36" i="56" s="1"/>
  <c r="L16" i="56"/>
  <c r="AN16" i="56" s="1"/>
  <c r="L34" i="56"/>
  <c r="AN34" i="56" s="1"/>
  <c r="L6" i="56"/>
  <c r="AN6" i="56" s="1"/>
  <c r="L7" i="56"/>
  <c r="AN7" i="56" s="1"/>
  <c r="L17" i="56"/>
  <c r="AN17" i="56" s="1"/>
  <c r="L29" i="56"/>
  <c r="AN29" i="56" s="1"/>
  <c r="L18" i="56"/>
  <c r="AN18" i="56" s="1"/>
  <c r="L15" i="56"/>
  <c r="AN15" i="56" s="1"/>
  <c r="L24" i="56"/>
  <c r="AN24" i="56" s="1"/>
  <c r="L28" i="56"/>
  <c r="AN28" i="56" s="1"/>
  <c r="L20" i="56"/>
  <c r="AN20" i="56" s="1"/>
  <c r="T18" i="56"/>
  <c r="AR18" i="56" s="1"/>
  <c r="T15" i="56"/>
  <c r="AR15" i="56" s="1"/>
  <c r="T24" i="56"/>
  <c r="AR24" i="56" s="1"/>
  <c r="T28" i="56"/>
  <c r="AR28" i="56" s="1"/>
  <c r="T20" i="56"/>
  <c r="AR20" i="56" s="1"/>
  <c r="T29" i="56"/>
  <c r="AR29" i="56" s="1"/>
  <c r="T22" i="56"/>
  <c r="AR22" i="56" s="1"/>
  <c r="T14" i="56"/>
  <c r="AR14" i="56" s="1"/>
  <c r="T10" i="56"/>
  <c r="AR10" i="56" s="1"/>
  <c r="T19" i="56"/>
  <c r="AR19" i="56" s="1"/>
  <c r="T37" i="56"/>
  <c r="AR37" i="56" s="1"/>
  <c r="T47" i="56"/>
  <c r="AR47" i="56" s="1"/>
  <c r="T33" i="56"/>
  <c r="AR33" i="56" s="1"/>
  <c r="T35" i="56"/>
  <c r="AR35" i="56" s="1"/>
  <c r="T8" i="56"/>
  <c r="AR8" i="56" s="1"/>
  <c r="T9" i="56"/>
  <c r="AR9" i="56" s="1"/>
  <c r="T25" i="56"/>
  <c r="AR25" i="56" s="1"/>
  <c r="T48" i="56"/>
  <c r="AR48" i="56" s="1"/>
  <c r="T13" i="56"/>
  <c r="AR13" i="56" s="1"/>
  <c r="T23" i="56"/>
  <c r="AR23" i="56" s="1"/>
  <c r="T32" i="56"/>
  <c r="AR32" i="56" s="1"/>
  <c r="T49" i="56"/>
  <c r="AR49" i="56" s="1"/>
  <c r="T12" i="56"/>
  <c r="AR12" i="56" s="1"/>
  <c r="T21" i="56"/>
  <c r="AR21" i="56" s="1"/>
  <c r="T26" i="56"/>
  <c r="AR26" i="56" s="1"/>
  <c r="T38" i="56"/>
  <c r="AR38" i="56" s="1"/>
  <c r="T11" i="56"/>
  <c r="AR11" i="56" s="1"/>
  <c r="T27" i="56"/>
  <c r="AR27" i="56" s="1"/>
  <c r="T31" i="56"/>
  <c r="AR31" i="56" s="1"/>
  <c r="T36" i="56"/>
  <c r="AR36" i="56" s="1"/>
  <c r="T7" i="56"/>
  <c r="AR7" i="56" s="1"/>
  <c r="T16" i="56"/>
  <c r="AR16" i="56" s="1"/>
  <c r="T34" i="56"/>
  <c r="AR34" i="56" s="1"/>
  <c r="T6" i="56"/>
  <c r="AR6" i="56" s="1"/>
  <c r="T17" i="56"/>
  <c r="AR17" i="56" s="1"/>
  <c r="N7" i="56"/>
  <c r="AO7" i="56" s="1"/>
  <c r="N17" i="56"/>
  <c r="AO17" i="56" s="1"/>
  <c r="N18" i="56"/>
  <c r="AO18" i="56" s="1"/>
  <c r="N15" i="56"/>
  <c r="AO15" i="56" s="1"/>
  <c r="N10" i="56"/>
  <c r="AO10" i="56" s="1"/>
  <c r="N24" i="56"/>
  <c r="AO24" i="56" s="1"/>
  <c r="N28" i="56"/>
  <c r="AO28" i="56" s="1"/>
  <c r="N20" i="56"/>
  <c r="AO20" i="56" s="1"/>
  <c r="N29" i="56"/>
  <c r="AO29" i="56" s="1"/>
  <c r="N19" i="56"/>
  <c r="AO19" i="56" s="1"/>
  <c r="N22" i="56"/>
  <c r="AO22" i="56" s="1"/>
  <c r="N14" i="56"/>
  <c r="AO14" i="56" s="1"/>
  <c r="N37" i="56"/>
  <c r="AO37" i="56" s="1"/>
  <c r="N33" i="56"/>
  <c r="AO33" i="56" s="1"/>
  <c r="N35" i="56"/>
  <c r="AO35" i="56" s="1"/>
  <c r="N47" i="56"/>
  <c r="AO47" i="56" s="1"/>
  <c r="N8" i="56"/>
  <c r="AO8" i="56" s="1"/>
  <c r="N9" i="56"/>
  <c r="AO9" i="56" s="1"/>
  <c r="N25" i="56"/>
  <c r="AO25" i="56" s="1"/>
  <c r="N48" i="56"/>
  <c r="AO48" i="56" s="1"/>
  <c r="N13" i="56"/>
  <c r="AO13" i="56" s="1"/>
  <c r="N23" i="56"/>
  <c r="AO23" i="56" s="1"/>
  <c r="N32" i="56"/>
  <c r="AO32" i="56" s="1"/>
  <c r="N49" i="56"/>
  <c r="AO49" i="56" s="1"/>
  <c r="N34" i="56"/>
  <c r="AO34" i="56" s="1"/>
  <c r="N12" i="56"/>
  <c r="AO12" i="56" s="1"/>
  <c r="N21" i="56"/>
  <c r="AO21" i="56" s="1"/>
  <c r="N26" i="56"/>
  <c r="AO26" i="56" s="1"/>
  <c r="N38" i="56"/>
  <c r="AO38" i="56" s="1"/>
  <c r="N16" i="56"/>
  <c r="AO16" i="56" s="1"/>
  <c r="N11" i="56"/>
  <c r="AO11" i="56" s="1"/>
  <c r="N27" i="56"/>
  <c r="AO27" i="56" s="1"/>
  <c r="N31" i="56"/>
  <c r="AO31" i="56" s="1"/>
  <c r="N36" i="56"/>
  <c r="AO36" i="56" s="1"/>
  <c r="N6" i="56"/>
  <c r="AO6" i="56" s="1"/>
  <c r="R16" i="56"/>
  <c r="AQ16" i="56" s="1"/>
  <c r="R34" i="56"/>
  <c r="AQ34" i="56" s="1"/>
  <c r="R6" i="56"/>
  <c r="AQ6" i="56" s="1"/>
  <c r="R7" i="56"/>
  <c r="AQ7" i="56" s="1"/>
  <c r="R17" i="56"/>
  <c r="AQ17" i="56" s="1"/>
  <c r="R18" i="56"/>
  <c r="AQ18" i="56" s="1"/>
  <c r="R15" i="56"/>
  <c r="AQ15" i="56" s="1"/>
  <c r="R14" i="56"/>
  <c r="AQ14" i="56" s="1"/>
  <c r="R24" i="56"/>
  <c r="AQ24" i="56" s="1"/>
  <c r="R28" i="56"/>
  <c r="AQ28" i="56" s="1"/>
  <c r="R22" i="56"/>
  <c r="AQ22" i="56" s="1"/>
  <c r="R20" i="56"/>
  <c r="AQ20" i="56" s="1"/>
  <c r="R29" i="56"/>
  <c r="AQ29" i="56" s="1"/>
  <c r="R10" i="56"/>
  <c r="AQ10" i="56" s="1"/>
  <c r="R19" i="56"/>
  <c r="AQ19" i="56" s="1"/>
  <c r="R37" i="56"/>
  <c r="AQ37" i="56" s="1"/>
  <c r="R33" i="56"/>
  <c r="AQ33" i="56" s="1"/>
  <c r="R35" i="56"/>
  <c r="AQ35" i="56" s="1"/>
  <c r="R47" i="56"/>
  <c r="AQ47" i="56" s="1"/>
  <c r="R8" i="56"/>
  <c r="AQ8" i="56" s="1"/>
  <c r="R9" i="56"/>
  <c r="AQ9" i="56" s="1"/>
  <c r="R25" i="56"/>
  <c r="AQ25" i="56" s="1"/>
  <c r="R48" i="56"/>
  <c r="AQ48" i="56" s="1"/>
  <c r="R27" i="56"/>
  <c r="AQ27" i="56" s="1"/>
  <c r="R36" i="56"/>
  <c r="AQ36" i="56" s="1"/>
  <c r="R13" i="56"/>
  <c r="AQ13" i="56" s="1"/>
  <c r="R23" i="56"/>
  <c r="AQ23" i="56" s="1"/>
  <c r="R32" i="56"/>
  <c r="AQ32" i="56" s="1"/>
  <c r="R49" i="56"/>
  <c r="AQ49" i="56" s="1"/>
  <c r="R11" i="56"/>
  <c r="AQ11" i="56" s="1"/>
  <c r="R12" i="56"/>
  <c r="AQ12" i="56" s="1"/>
  <c r="R21" i="56"/>
  <c r="AQ21" i="56" s="1"/>
  <c r="R26" i="56"/>
  <c r="AQ26" i="56" s="1"/>
  <c r="R38" i="56"/>
  <c r="AQ38" i="56" s="1"/>
  <c r="R31" i="56"/>
  <c r="AQ31" i="56" s="1"/>
  <c r="P20" i="56"/>
  <c r="AP20" i="56" s="1"/>
  <c r="P29" i="56"/>
  <c r="AP29" i="56" s="1"/>
  <c r="P22" i="56"/>
  <c r="AP22" i="56" s="1"/>
  <c r="P14" i="56"/>
  <c r="AP14" i="56" s="1"/>
  <c r="P10" i="56"/>
  <c r="AP10" i="56" s="1"/>
  <c r="P19" i="56"/>
  <c r="AP19" i="56" s="1"/>
  <c r="P37" i="56"/>
  <c r="AP37" i="56" s="1"/>
  <c r="P33" i="56"/>
  <c r="AP33" i="56" s="1"/>
  <c r="P35" i="56"/>
  <c r="AP35" i="56" s="1"/>
  <c r="P47" i="56"/>
  <c r="AP47" i="56" s="1"/>
  <c r="P28" i="56"/>
  <c r="AP28" i="56" s="1"/>
  <c r="P8" i="56"/>
  <c r="AP8" i="56" s="1"/>
  <c r="P9" i="56"/>
  <c r="AP9" i="56" s="1"/>
  <c r="P25" i="56"/>
  <c r="P48" i="56"/>
  <c r="AP48" i="56" s="1"/>
  <c r="P13" i="56"/>
  <c r="AP13" i="56" s="1"/>
  <c r="P23" i="56"/>
  <c r="AP23" i="56" s="1"/>
  <c r="P32" i="56"/>
  <c r="AP32" i="56" s="1"/>
  <c r="P49" i="56"/>
  <c r="AP49" i="56" s="1"/>
  <c r="P12" i="56"/>
  <c r="AP12" i="56" s="1"/>
  <c r="P21" i="56"/>
  <c r="AP21" i="56" s="1"/>
  <c r="P26" i="56"/>
  <c r="AP26" i="56" s="1"/>
  <c r="P38" i="56"/>
  <c r="AP38" i="56" s="1"/>
  <c r="P11" i="56"/>
  <c r="AP11" i="56" s="1"/>
  <c r="P27" i="56"/>
  <c r="AP27" i="56" s="1"/>
  <c r="P31" i="56"/>
  <c r="AP31" i="56" s="1"/>
  <c r="P36" i="56"/>
  <c r="AP36" i="56" s="1"/>
  <c r="P24" i="56"/>
  <c r="AP24" i="56" s="1"/>
  <c r="P16" i="56"/>
  <c r="AP16" i="56" s="1"/>
  <c r="P34" i="56"/>
  <c r="P7" i="56"/>
  <c r="AP7" i="56" s="1"/>
  <c r="P17" i="56"/>
  <c r="AP17" i="56" s="1"/>
  <c r="P18" i="56"/>
  <c r="AP18" i="56" s="1"/>
  <c r="P15" i="56"/>
  <c r="AP15" i="56" s="1"/>
  <c r="AF16" i="56"/>
  <c r="AX16" i="56" s="1"/>
  <c r="AF34" i="56"/>
  <c r="AX34" i="56" s="1"/>
  <c r="AF7" i="56"/>
  <c r="AX7" i="56" s="1"/>
  <c r="AF17" i="56"/>
  <c r="AX17" i="56" s="1"/>
  <c r="AF18" i="56"/>
  <c r="AX18" i="56" s="1"/>
  <c r="AF15" i="56"/>
  <c r="AX15" i="56" s="1"/>
  <c r="AF49" i="56"/>
  <c r="AX49" i="56" s="1"/>
  <c r="AF24" i="56"/>
  <c r="AX24" i="56" s="1"/>
  <c r="AF28" i="56"/>
  <c r="AX28" i="56" s="1"/>
  <c r="AF20" i="56"/>
  <c r="AX20" i="56" s="1"/>
  <c r="AF29" i="56"/>
  <c r="AX29" i="56" s="1"/>
  <c r="AF22" i="56"/>
  <c r="AX22" i="56" s="1"/>
  <c r="AF14" i="56"/>
  <c r="AX14" i="56" s="1"/>
  <c r="AF10" i="56"/>
  <c r="AX10" i="56" s="1"/>
  <c r="AF19" i="56"/>
  <c r="AX19" i="56" s="1"/>
  <c r="AF37" i="56"/>
  <c r="AX37" i="56" s="1"/>
  <c r="AF13" i="56"/>
  <c r="AX13" i="56" s="1"/>
  <c r="AF33" i="56"/>
  <c r="AX33" i="56" s="1"/>
  <c r="AF35" i="56"/>
  <c r="AX35" i="56" s="1"/>
  <c r="AF47" i="56"/>
  <c r="AX47" i="56" s="1"/>
  <c r="AF8" i="56"/>
  <c r="AX8" i="56" s="1"/>
  <c r="AF9" i="56"/>
  <c r="AX9" i="56" s="1"/>
  <c r="AF25" i="56"/>
  <c r="AX25" i="56" s="1"/>
  <c r="AF48" i="56"/>
  <c r="AX48" i="56" s="1"/>
  <c r="AF23" i="56"/>
  <c r="AX23" i="56" s="1"/>
  <c r="AF12" i="56"/>
  <c r="AX12" i="56" s="1"/>
  <c r="AF21" i="56"/>
  <c r="AX21" i="56" s="1"/>
  <c r="AF26" i="56"/>
  <c r="AX26" i="56" s="1"/>
  <c r="AF38" i="56"/>
  <c r="AX38" i="56" s="1"/>
  <c r="AF11" i="56"/>
  <c r="AX11" i="56" s="1"/>
  <c r="AF27" i="56"/>
  <c r="AX27" i="56" s="1"/>
  <c r="AF31" i="56"/>
  <c r="AX31" i="56" s="1"/>
  <c r="AF36" i="56"/>
  <c r="AX36" i="56" s="1"/>
  <c r="AF32" i="56"/>
  <c r="AX32" i="56" s="1"/>
  <c r="AJ8" i="56"/>
  <c r="AZ8" i="56" s="1"/>
  <c r="AJ9" i="56"/>
  <c r="AZ9" i="56" s="1"/>
  <c r="AJ25" i="56"/>
  <c r="AZ25" i="56" s="1"/>
  <c r="AJ48" i="56"/>
  <c r="AZ48" i="56" s="1"/>
  <c r="AJ13" i="56"/>
  <c r="AZ13" i="56" s="1"/>
  <c r="AJ23" i="56"/>
  <c r="AZ23" i="56" s="1"/>
  <c r="AJ32" i="56"/>
  <c r="AZ32" i="56" s="1"/>
  <c r="AJ49" i="56"/>
  <c r="AZ49" i="56" s="1"/>
  <c r="AJ22" i="56"/>
  <c r="AZ22" i="56" s="1"/>
  <c r="AJ12" i="56"/>
  <c r="AZ12" i="56" s="1"/>
  <c r="AJ21" i="56"/>
  <c r="AZ21" i="56" s="1"/>
  <c r="AJ26" i="56"/>
  <c r="AZ26" i="56" s="1"/>
  <c r="AJ38" i="56"/>
  <c r="AZ38" i="56" s="1"/>
  <c r="AJ11" i="56"/>
  <c r="AZ11" i="56" s="1"/>
  <c r="AJ27" i="56"/>
  <c r="AZ27" i="56" s="1"/>
  <c r="AJ31" i="56"/>
  <c r="AZ31" i="56" s="1"/>
  <c r="AJ36" i="56"/>
  <c r="AZ36" i="56" s="1"/>
  <c r="AJ16" i="56"/>
  <c r="AZ16" i="56" s="1"/>
  <c r="AJ34" i="56"/>
  <c r="AZ34" i="56" s="1"/>
  <c r="AJ7" i="56"/>
  <c r="AZ7" i="56" s="1"/>
  <c r="AJ17" i="56"/>
  <c r="AZ17" i="56" s="1"/>
  <c r="AJ18" i="56"/>
  <c r="AZ18" i="56" s="1"/>
  <c r="AJ15" i="56"/>
  <c r="AZ15" i="56" s="1"/>
  <c r="AJ24" i="56"/>
  <c r="AZ24" i="56" s="1"/>
  <c r="AJ28" i="56"/>
  <c r="AZ28" i="56" s="1"/>
  <c r="AJ20" i="56"/>
  <c r="AZ20" i="56" s="1"/>
  <c r="AJ29" i="56"/>
  <c r="AZ29" i="56" s="1"/>
  <c r="AJ10" i="56"/>
  <c r="AZ10" i="56" s="1"/>
  <c r="AJ19" i="56"/>
  <c r="AZ19" i="56" s="1"/>
  <c r="AJ37" i="56"/>
  <c r="AZ37" i="56" s="1"/>
  <c r="AJ33" i="56"/>
  <c r="AZ33" i="56" s="1"/>
  <c r="AJ35" i="56"/>
  <c r="AZ35" i="56" s="1"/>
  <c r="AJ47" i="56"/>
  <c r="AZ47" i="56" s="1"/>
  <c r="AJ14" i="56"/>
  <c r="AZ14" i="56" s="1"/>
  <c r="AL16" i="56"/>
  <c r="BA16" i="56" s="1"/>
  <c r="AL34" i="56"/>
  <c r="BA34" i="56" s="1"/>
  <c r="AL32" i="56"/>
  <c r="BA32" i="56" s="1"/>
  <c r="AL7" i="56"/>
  <c r="BA7" i="56" s="1"/>
  <c r="AL17" i="56"/>
  <c r="BA17" i="56" s="1"/>
  <c r="AL18" i="56"/>
  <c r="BA18" i="56" s="1"/>
  <c r="AL15" i="56"/>
  <c r="BA15" i="56" s="1"/>
  <c r="AL24" i="56"/>
  <c r="BA24" i="56" s="1"/>
  <c r="AL28" i="56"/>
  <c r="BA28" i="56" s="1"/>
  <c r="AL13" i="56"/>
  <c r="BA13" i="56" s="1"/>
  <c r="AL20" i="56"/>
  <c r="BA20" i="56" s="1"/>
  <c r="AL29" i="56"/>
  <c r="BA29" i="56" s="1"/>
  <c r="AL22" i="56"/>
  <c r="BA22" i="56" s="1"/>
  <c r="AL14" i="56"/>
  <c r="BA14" i="56" s="1"/>
  <c r="AL23" i="56"/>
  <c r="BA23" i="56" s="1"/>
  <c r="AL10" i="56"/>
  <c r="BA10" i="56" s="1"/>
  <c r="AL19" i="56"/>
  <c r="BA19" i="56" s="1"/>
  <c r="AL37" i="56"/>
  <c r="BA37" i="56" s="1"/>
  <c r="AL33" i="56"/>
  <c r="BA33" i="56" s="1"/>
  <c r="AL35" i="56"/>
  <c r="BA35" i="56" s="1"/>
  <c r="AL47" i="56"/>
  <c r="BA47" i="56" s="1"/>
  <c r="AL8" i="56"/>
  <c r="BA8" i="56" s="1"/>
  <c r="AL9" i="56"/>
  <c r="BA9" i="56" s="1"/>
  <c r="AL25" i="56"/>
  <c r="BA25" i="56" s="1"/>
  <c r="AL48" i="56"/>
  <c r="BA48" i="56" s="1"/>
  <c r="AL12" i="56"/>
  <c r="BA12" i="56" s="1"/>
  <c r="AL21" i="56"/>
  <c r="BA21" i="56" s="1"/>
  <c r="AL26" i="56"/>
  <c r="BA26" i="56" s="1"/>
  <c r="AL38" i="56"/>
  <c r="BA38" i="56" s="1"/>
  <c r="AL49" i="56"/>
  <c r="BA49" i="56" s="1"/>
  <c r="AL11" i="56"/>
  <c r="BA11" i="56" s="1"/>
  <c r="AL27" i="56"/>
  <c r="BA27" i="56" s="1"/>
  <c r="AL31" i="56"/>
  <c r="BA31" i="56" s="1"/>
  <c r="AL36" i="56"/>
  <c r="AD8" i="56"/>
  <c r="AW8" i="56" s="1"/>
  <c r="AD9" i="56"/>
  <c r="AW9" i="56" s="1"/>
  <c r="AD25" i="56"/>
  <c r="AW25" i="56" s="1"/>
  <c r="AD48" i="56"/>
  <c r="AW48" i="56" s="1"/>
  <c r="AD14" i="56"/>
  <c r="AW14" i="56" s="1"/>
  <c r="AD13" i="56"/>
  <c r="AW13" i="56" s="1"/>
  <c r="AD23" i="56"/>
  <c r="AW23" i="56" s="1"/>
  <c r="AD32" i="56"/>
  <c r="AW32" i="56" s="1"/>
  <c r="AD49" i="56"/>
  <c r="AW49" i="56" s="1"/>
  <c r="AD22" i="56"/>
  <c r="AW22" i="56" s="1"/>
  <c r="AD12" i="56"/>
  <c r="AW12" i="56" s="1"/>
  <c r="AD21" i="56"/>
  <c r="AW21" i="56" s="1"/>
  <c r="AD26" i="56"/>
  <c r="AW26" i="56" s="1"/>
  <c r="AD38" i="56"/>
  <c r="AW38" i="56" s="1"/>
  <c r="AD11" i="56"/>
  <c r="AW11" i="56" s="1"/>
  <c r="AD27" i="56"/>
  <c r="AW27" i="56" s="1"/>
  <c r="AD31" i="56"/>
  <c r="AW31" i="56" s="1"/>
  <c r="AD36" i="56"/>
  <c r="AW36" i="56" s="1"/>
  <c r="AD16" i="56"/>
  <c r="AW16" i="56" s="1"/>
  <c r="AD34" i="56"/>
  <c r="AW34" i="56" s="1"/>
  <c r="AD7" i="56"/>
  <c r="AW7" i="56" s="1"/>
  <c r="AD17" i="56"/>
  <c r="AW17" i="56" s="1"/>
  <c r="AD18" i="56"/>
  <c r="AW18" i="56" s="1"/>
  <c r="AD15" i="56"/>
  <c r="AW15" i="56" s="1"/>
  <c r="AD24" i="56"/>
  <c r="AW24" i="56" s="1"/>
  <c r="AD28" i="56"/>
  <c r="AW28" i="56" s="1"/>
  <c r="AD20" i="56"/>
  <c r="AW20" i="56" s="1"/>
  <c r="AD29" i="56"/>
  <c r="AW29" i="56" s="1"/>
  <c r="AD10" i="56"/>
  <c r="AW10" i="56" s="1"/>
  <c r="AD19" i="56"/>
  <c r="AW19" i="56" s="1"/>
  <c r="AD37" i="56"/>
  <c r="AW37" i="56" s="1"/>
  <c r="AD33" i="56"/>
  <c r="AW33" i="56" s="1"/>
  <c r="AD35" i="56"/>
  <c r="AW35" i="56" s="1"/>
  <c r="AD47" i="56"/>
  <c r="AW47" i="56" s="1"/>
  <c r="AH20" i="56"/>
  <c r="AY20" i="56" s="1"/>
  <c r="AH29" i="56"/>
  <c r="AY29" i="56" s="1"/>
  <c r="AH22" i="56"/>
  <c r="AY22" i="56" s="1"/>
  <c r="AH14" i="56"/>
  <c r="AY14" i="56" s="1"/>
  <c r="AH10" i="56"/>
  <c r="AY10" i="56" s="1"/>
  <c r="AH19" i="56"/>
  <c r="AY19" i="56" s="1"/>
  <c r="AH37" i="56"/>
  <c r="AY37" i="56" s="1"/>
  <c r="AH33" i="56"/>
  <c r="AY33" i="56" s="1"/>
  <c r="AH35" i="56"/>
  <c r="AY35" i="56" s="1"/>
  <c r="AH47" i="56"/>
  <c r="AY47" i="56" s="1"/>
  <c r="AH8" i="56"/>
  <c r="AY8" i="56" s="1"/>
  <c r="AH9" i="56"/>
  <c r="AH25" i="56"/>
  <c r="AY25" i="56" s="1"/>
  <c r="AH48" i="56"/>
  <c r="AY48" i="56" s="1"/>
  <c r="AH7" i="56"/>
  <c r="AY7" i="56" s="1"/>
  <c r="AH13" i="56"/>
  <c r="AH23" i="56"/>
  <c r="AY23" i="56" s="1"/>
  <c r="AH32" i="56"/>
  <c r="AY32" i="56" s="1"/>
  <c r="AH49" i="56"/>
  <c r="AY49" i="56" s="1"/>
  <c r="AH12" i="56"/>
  <c r="AY12" i="56" s="1"/>
  <c r="AH21" i="56"/>
  <c r="AY21" i="56" s="1"/>
  <c r="AH26" i="56"/>
  <c r="AY26" i="56" s="1"/>
  <c r="AH38" i="56"/>
  <c r="AY38" i="56" s="1"/>
  <c r="AH11" i="56"/>
  <c r="AY11" i="56" s="1"/>
  <c r="AH27" i="56"/>
  <c r="AY27" i="56" s="1"/>
  <c r="AH31" i="56"/>
  <c r="AY31" i="56" s="1"/>
  <c r="AH36" i="56"/>
  <c r="AY36" i="56" s="1"/>
  <c r="AH17" i="56"/>
  <c r="AY17" i="56" s="1"/>
  <c r="AH16" i="56"/>
  <c r="AY16" i="56" s="1"/>
  <c r="AH34" i="56"/>
  <c r="AY34" i="56" s="1"/>
  <c r="AH18" i="56"/>
  <c r="AY18" i="56" s="1"/>
  <c r="AH15" i="56"/>
  <c r="AY15" i="56" s="1"/>
  <c r="AH24" i="56"/>
  <c r="AY24" i="56" s="1"/>
  <c r="AH28" i="56"/>
  <c r="AY28" i="56" s="1"/>
  <c r="Z16" i="56"/>
  <c r="AU16" i="56" s="1"/>
  <c r="Z34" i="56"/>
  <c r="AU34" i="56" s="1"/>
  <c r="Z7" i="56"/>
  <c r="AU7" i="56" s="1"/>
  <c r="Z17" i="56"/>
  <c r="AU17" i="56" s="1"/>
  <c r="Z18" i="56"/>
  <c r="AU18" i="56" s="1"/>
  <c r="Z15" i="56"/>
  <c r="AU15" i="56" s="1"/>
  <c r="Z24" i="56"/>
  <c r="AU24" i="56" s="1"/>
  <c r="Z28" i="56"/>
  <c r="AU28" i="56" s="1"/>
  <c r="Z20" i="56"/>
  <c r="AU20" i="56" s="1"/>
  <c r="Z29" i="56"/>
  <c r="AU29" i="56" s="1"/>
  <c r="Z49" i="56"/>
  <c r="AU49" i="56" s="1"/>
  <c r="Z22" i="56"/>
  <c r="AU22" i="56" s="1"/>
  <c r="Z14" i="56"/>
  <c r="AU14" i="56" s="1"/>
  <c r="Z10" i="56"/>
  <c r="AU10" i="56" s="1"/>
  <c r="Z19" i="56"/>
  <c r="AU19" i="56" s="1"/>
  <c r="Z37" i="56"/>
  <c r="AU37" i="56" s="1"/>
  <c r="Z33" i="56"/>
  <c r="Z35" i="56"/>
  <c r="AU35" i="56" s="1"/>
  <c r="Z47" i="56"/>
  <c r="AU47" i="56" s="1"/>
  <c r="Z32" i="56"/>
  <c r="AU32" i="56" s="1"/>
  <c r="Z8" i="56"/>
  <c r="AU8" i="56" s="1"/>
  <c r="Z9" i="56"/>
  <c r="AU9" i="56" s="1"/>
  <c r="Z25" i="56"/>
  <c r="AU25" i="56" s="1"/>
  <c r="Z48" i="56"/>
  <c r="AU48" i="56" s="1"/>
  <c r="Z23" i="56"/>
  <c r="AU23" i="56" s="1"/>
  <c r="Z12" i="56"/>
  <c r="AU12" i="56" s="1"/>
  <c r="Z21" i="56"/>
  <c r="AU21" i="56" s="1"/>
  <c r="Z26" i="56"/>
  <c r="AU26" i="56" s="1"/>
  <c r="Z38" i="56"/>
  <c r="Z13" i="56"/>
  <c r="AU13" i="56" s="1"/>
  <c r="Z11" i="56"/>
  <c r="AU11" i="56" s="1"/>
  <c r="Z27" i="56"/>
  <c r="AU27" i="56" s="1"/>
  <c r="Z31" i="56"/>
  <c r="AU31" i="56" s="1"/>
  <c r="Z36" i="56"/>
  <c r="AU36" i="56" s="1"/>
  <c r="AB20" i="56"/>
  <c r="AV20" i="56" s="1"/>
  <c r="AB29" i="56"/>
  <c r="AV29" i="56" s="1"/>
  <c r="AB22" i="56"/>
  <c r="AV22" i="56" s="1"/>
  <c r="AB14" i="56"/>
  <c r="AV14" i="56" s="1"/>
  <c r="AB10" i="56"/>
  <c r="AV10" i="56" s="1"/>
  <c r="AB19" i="56"/>
  <c r="AV19" i="56" s="1"/>
  <c r="AB37" i="56"/>
  <c r="AV37" i="56" s="1"/>
  <c r="AB33" i="56"/>
  <c r="AV33" i="56" s="1"/>
  <c r="AB35" i="56"/>
  <c r="AV35" i="56" s="1"/>
  <c r="AB47" i="56"/>
  <c r="AV47" i="56" s="1"/>
  <c r="AB8" i="56"/>
  <c r="AV8" i="56" s="1"/>
  <c r="AB9" i="56"/>
  <c r="AV9" i="56" s="1"/>
  <c r="AB25" i="56"/>
  <c r="AV25" i="56" s="1"/>
  <c r="AB48" i="56"/>
  <c r="AV48" i="56" s="1"/>
  <c r="AB13" i="56"/>
  <c r="AV13" i="56" s="1"/>
  <c r="AB23" i="56"/>
  <c r="AV23" i="56" s="1"/>
  <c r="AB32" i="56"/>
  <c r="AV32" i="56" s="1"/>
  <c r="AB49" i="56"/>
  <c r="AV49" i="56" s="1"/>
  <c r="AB7" i="56"/>
  <c r="AV7" i="56" s="1"/>
  <c r="AB12" i="56"/>
  <c r="AV12" i="56" s="1"/>
  <c r="AB21" i="56"/>
  <c r="AV21" i="56" s="1"/>
  <c r="AB26" i="56"/>
  <c r="AV26" i="56" s="1"/>
  <c r="AB38" i="56"/>
  <c r="AV38" i="56" s="1"/>
  <c r="AB17" i="56"/>
  <c r="AV17" i="56" s="1"/>
  <c r="AB11" i="56"/>
  <c r="AV11" i="56" s="1"/>
  <c r="AB27" i="56"/>
  <c r="AV27" i="56" s="1"/>
  <c r="AB31" i="56"/>
  <c r="AV31" i="56" s="1"/>
  <c r="AB36" i="56"/>
  <c r="AV36" i="56" s="1"/>
  <c r="AB16" i="56"/>
  <c r="AV16" i="56" s="1"/>
  <c r="AB34" i="56"/>
  <c r="AV34" i="56" s="1"/>
  <c r="AB18" i="56"/>
  <c r="AV18" i="56" s="1"/>
  <c r="AB15" i="56"/>
  <c r="AV15" i="56" s="1"/>
  <c r="AB24" i="56"/>
  <c r="AV24" i="56" s="1"/>
  <c r="AB28" i="56"/>
  <c r="AV28" i="56" s="1"/>
  <c r="L13" i="55"/>
  <c r="AN13" i="55" s="1"/>
  <c r="L24" i="55"/>
  <c r="AN24" i="55" s="1"/>
  <c r="L18" i="55"/>
  <c r="AN18" i="55" s="1"/>
  <c r="L17" i="55"/>
  <c r="AN17" i="55" s="1"/>
  <c r="L29" i="55"/>
  <c r="AN29" i="55" s="1"/>
  <c r="L44" i="55"/>
  <c r="L14" i="55"/>
  <c r="AN14" i="55" s="1"/>
  <c r="L25" i="55"/>
  <c r="AN25" i="55" s="1"/>
  <c r="L45" i="55"/>
  <c r="L12" i="55"/>
  <c r="AN12" i="55" s="1"/>
  <c r="L21" i="55"/>
  <c r="AN21" i="55" s="1"/>
  <c r="L33" i="55"/>
  <c r="AN33" i="55" s="1"/>
  <c r="L15" i="55"/>
  <c r="AN15" i="55" s="1"/>
  <c r="L36" i="55"/>
  <c r="L32" i="55"/>
  <c r="AN32" i="55" s="1"/>
  <c r="L16" i="55"/>
  <c r="AN16" i="55" s="1"/>
  <c r="L46" i="55"/>
  <c r="AN46" i="55" s="1"/>
  <c r="L23" i="55"/>
  <c r="AN23" i="55" s="1"/>
  <c r="L47" i="55"/>
  <c r="AN47" i="55" s="1"/>
  <c r="L6" i="55"/>
  <c r="AN6" i="55" s="1"/>
  <c r="L27" i="55"/>
  <c r="AN27" i="55" s="1"/>
  <c r="L42" i="55"/>
  <c r="L48" i="55"/>
  <c r="AN48" i="55" s="1"/>
  <c r="L7" i="55"/>
  <c r="AN7" i="55" s="1"/>
  <c r="L30" i="55"/>
  <c r="AN30" i="55" s="1"/>
  <c r="L19" i="55"/>
  <c r="AN19" i="55" s="1"/>
  <c r="L49" i="55"/>
  <c r="AN49" i="55" s="1"/>
  <c r="L9" i="55"/>
  <c r="AN9" i="55" s="1"/>
  <c r="L20" i="55"/>
  <c r="AN20" i="55" s="1"/>
  <c r="L43" i="55"/>
  <c r="AN43" i="55" s="1"/>
  <c r="L22" i="55"/>
  <c r="AN22" i="55" s="1"/>
  <c r="L8" i="55"/>
  <c r="AN8" i="55" s="1"/>
  <c r="L31" i="55"/>
  <c r="AN31" i="55" s="1"/>
  <c r="L26" i="55"/>
  <c r="AN26" i="55" s="1"/>
  <c r="L50" i="55"/>
  <c r="AN50" i="55" s="1"/>
  <c r="L10" i="55"/>
  <c r="AN10" i="55" s="1"/>
  <c r="L28" i="55"/>
  <c r="AN28" i="55" s="1"/>
  <c r="L34" i="55"/>
  <c r="L11" i="55"/>
  <c r="AN11" i="55" s="1"/>
  <c r="AL16" i="55"/>
  <c r="BA16" i="55" s="1"/>
  <c r="AL46" i="55"/>
  <c r="BA46" i="55" s="1"/>
  <c r="AL23" i="55"/>
  <c r="BA23" i="55" s="1"/>
  <c r="AL47" i="55"/>
  <c r="BA47" i="55" s="1"/>
  <c r="AL6" i="55"/>
  <c r="BA6" i="55" s="1"/>
  <c r="AL27" i="55"/>
  <c r="BA27" i="55" s="1"/>
  <c r="AL42" i="55"/>
  <c r="BA42" i="55" s="1"/>
  <c r="AL48" i="55"/>
  <c r="BA48" i="55" s="1"/>
  <c r="AL7" i="55"/>
  <c r="BA7" i="55" s="1"/>
  <c r="AL30" i="55"/>
  <c r="BA30" i="55" s="1"/>
  <c r="AL19" i="55"/>
  <c r="BA19" i="55" s="1"/>
  <c r="AL49" i="55"/>
  <c r="BA49" i="55" s="1"/>
  <c r="AL9" i="55"/>
  <c r="BA9" i="55" s="1"/>
  <c r="AL20" i="55"/>
  <c r="BA20" i="55" s="1"/>
  <c r="AL43" i="55"/>
  <c r="BA43" i="55" s="1"/>
  <c r="AL22" i="55"/>
  <c r="BA22" i="55" s="1"/>
  <c r="AL8" i="55"/>
  <c r="BA8" i="55" s="1"/>
  <c r="AL31" i="55"/>
  <c r="BA31" i="55" s="1"/>
  <c r="AL26" i="55"/>
  <c r="BA26" i="55" s="1"/>
  <c r="AL50" i="55"/>
  <c r="BA50" i="55" s="1"/>
  <c r="AL10" i="55"/>
  <c r="BA10" i="55" s="1"/>
  <c r="AL28" i="55"/>
  <c r="BA28" i="55" s="1"/>
  <c r="AL34" i="55"/>
  <c r="AL11" i="55"/>
  <c r="BA11" i="55" s="1"/>
  <c r="AL13" i="55"/>
  <c r="BA13" i="55" s="1"/>
  <c r="AL24" i="55"/>
  <c r="BA24" i="55" s="1"/>
  <c r="AL18" i="55"/>
  <c r="BA18" i="55" s="1"/>
  <c r="AL17" i="55"/>
  <c r="BA17" i="55" s="1"/>
  <c r="AL29" i="55"/>
  <c r="BA29" i="55" s="1"/>
  <c r="AL44" i="55"/>
  <c r="BA44" i="55" s="1"/>
  <c r="AL14" i="55"/>
  <c r="BA14" i="55" s="1"/>
  <c r="AL25" i="55"/>
  <c r="BA25" i="55" s="1"/>
  <c r="AL45" i="55"/>
  <c r="BA45" i="55" s="1"/>
  <c r="AL12" i="55"/>
  <c r="BA12" i="55" s="1"/>
  <c r="AL21" i="55"/>
  <c r="BA21" i="55" s="1"/>
  <c r="AL33" i="55"/>
  <c r="BA33" i="55" s="1"/>
  <c r="AL15" i="55"/>
  <c r="BA15" i="55" s="1"/>
  <c r="AL36" i="55"/>
  <c r="BA36" i="55" s="1"/>
  <c r="AL32" i="55"/>
  <c r="BA32" i="55" s="1"/>
  <c r="J13" i="55"/>
  <c r="AM13" i="55" s="1"/>
  <c r="J24" i="55"/>
  <c r="J18" i="55"/>
  <c r="J17" i="55"/>
  <c r="AM17" i="55" s="1"/>
  <c r="J29" i="55"/>
  <c r="J44" i="55"/>
  <c r="J14" i="55"/>
  <c r="AM14" i="55" s="1"/>
  <c r="J25" i="55"/>
  <c r="J45" i="55"/>
  <c r="J12" i="55"/>
  <c r="AM12" i="55" s="1"/>
  <c r="J21" i="55"/>
  <c r="AM21" i="55" s="1"/>
  <c r="J33" i="55"/>
  <c r="J15" i="55"/>
  <c r="AM15" i="55" s="1"/>
  <c r="J36" i="55"/>
  <c r="J32" i="55"/>
  <c r="J16" i="55"/>
  <c r="AM16" i="55" s="1"/>
  <c r="J46" i="55"/>
  <c r="J23" i="55"/>
  <c r="AM23" i="55" s="1"/>
  <c r="J47" i="55"/>
  <c r="J6" i="55"/>
  <c r="AM6" i="55" s="1"/>
  <c r="J27" i="55"/>
  <c r="AM27" i="55" s="1"/>
  <c r="J42" i="55"/>
  <c r="J48" i="55"/>
  <c r="J7" i="55"/>
  <c r="AM7" i="55" s="1"/>
  <c r="J30" i="55"/>
  <c r="AM30" i="55" s="1"/>
  <c r="J19" i="55"/>
  <c r="J49" i="55"/>
  <c r="J9" i="55"/>
  <c r="AM9" i="55" s="1"/>
  <c r="J20" i="55"/>
  <c r="AM20" i="55" s="1"/>
  <c r="J43" i="55"/>
  <c r="J22" i="55"/>
  <c r="J8" i="55"/>
  <c r="AM8" i="55" s="1"/>
  <c r="J31" i="55"/>
  <c r="AM31" i="55" s="1"/>
  <c r="J26" i="55"/>
  <c r="J50" i="55"/>
  <c r="J10" i="55"/>
  <c r="AM10" i="55" s="1"/>
  <c r="J28" i="55"/>
  <c r="J34" i="55"/>
  <c r="J11" i="55"/>
  <c r="X23" i="55"/>
  <c r="AT23" i="55" s="1"/>
  <c r="X47" i="55"/>
  <c r="AT47" i="55" s="1"/>
  <c r="X6" i="55"/>
  <c r="AT6" i="55" s="1"/>
  <c r="X27" i="55"/>
  <c r="X42" i="55"/>
  <c r="AT42" i="55" s="1"/>
  <c r="X48" i="55"/>
  <c r="AT48" i="55" s="1"/>
  <c r="X7" i="55"/>
  <c r="AT7" i="55" s="1"/>
  <c r="X30" i="55"/>
  <c r="AT30" i="55" s="1"/>
  <c r="X19" i="55"/>
  <c r="AT19" i="55" s="1"/>
  <c r="X49" i="55"/>
  <c r="AT49" i="55" s="1"/>
  <c r="X9" i="55"/>
  <c r="AT9" i="55" s="1"/>
  <c r="X20" i="55"/>
  <c r="X43" i="55"/>
  <c r="AT43" i="55" s="1"/>
  <c r="X22" i="55"/>
  <c r="AT22" i="55" s="1"/>
  <c r="X8" i="55"/>
  <c r="AT8" i="55" s="1"/>
  <c r="X31" i="55"/>
  <c r="AT31" i="55" s="1"/>
  <c r="X26" i="55"/>
  <c r="AT26" i="55" s="1"/>
  <c r="X50" i="55"/>
  <c r="AT50" i="55" s="1"/>
  <c r="X10" i="55"/>
  <c r="AT10" i="55" s="1"/>
  <c r="X28" i="55"/>
  <c r="AT28" i="55" s="1"/>
  <c r="X34" i="55"/>
  <c r="AT34" i="55" s="1"/>
  <c r="X11" i="55"/>
  <c r="AT11" i="55" s="1"/>
  <c r="X13" i="55"/>
  <c r="AT13" i="55" s="1"/>
  <c r="X24" i="55"/>
  <c r="AT24" i="55" s="1"/>
  <c r="X18" i="55"/>
  <c r="AT18" i="55" s="1"/>
  <c r="X17" i="55"/>
  <c r="AT17" i="55" s="1"/>
  <c r="X29" i="55"/>
  <c r="AT29" i="55" s="1"/>
  <c r="X44" i="55"/>
  <c r="AT44" i="55" s="1"/>
  <c r="X14" i="55"/>
  <c r="AT14" i="55" s="1"/>
  <c r="X25" i="55"/>
  <c r="AT25" i="55" s="1"/>
  <c r="X45" i="55"/>
  <c r="AT45" i="55" s="1"/>
  <c r="X12" i="55"/>
  <c r="AT12" i="55" s="1"/>
  <c r="X21" i="55"/>
  <c r="AT21" i="55" s="1"/>
  <c r="X33" i="55"/>
  <c r="AT33" i="55" s="1"/>
  <c r="X15" i="55"/>
  <c r="AT15" i="55" s="1"/>
  <c r="X36" i="55"/>
  <c r="AT36" i="55" s="1"/>
  <c r="X32" i="55"/>
  <c r="AT32" i="55" s="1"/>
  <c r="X16" i="55"/>
  <c r="AT16" i="55" s="1"/>
  <c r="X46" i="55"/>
  <c r="AT46" i="55" s="1"/>
  <c r="AD9" i="55"/>
  <c r="AW9" i="55" s="1"/>
  <c r="AD20" i="55"/>
  <c r="AD43" i="55"/>
  <c r="AW43" i="55" s="1"/>
  <c r="AD22" i="55"/>
  <c r="AW22" i="55" s="1"/>
  <c r="AD8" i="55"/>
  <c r="AW8" i="55" s="1"/>
  <c r="AD31" i="55"/>
  <c r="AW31" i="55" s="1"/>
  <c r="AD26" i="55"/>
  <c r="AW26" i="55" s="1"/>
  <c r="AD50" i="55"/>
  <c r="AW50" i="55" s="1"/>
  <c r="AD10" i="55"/>
  <c r="AW10" i="55" s="1"/>
  <c r="AD28" i="55"/>
  <c r="AW28" i="55" s="1"/>
  <c r="AD34" i="55"/>
  <c r="AW34" i="55" s="1"/>
  <c r="AD11" i="55"/>
  <c r="AW11" i="55" s="1"/>
  <c r="AD13" i="55"/>
  <c r="AD24" i="55"/>
  <c r="AW24" i="55" s="1"/>
  <c r="AD18" i="55"/>
  <c r="AW18" i="55" s="1"/>
  <c r="AD17" i="55"/>
  <c r="AW17" i="55" s="1"/>
  <c r="AD29" i="55"/>
  <c r="AW29" i="55" s="1"/>
  <c r="AD44" i="55"/>
  <c r="AW44" i="55" s="1"/>
  <c r="AD14" i="55"/>
  <c r="AW14" i="55" s="1"/>
  <c r="AD25" i="55"/>
  <c r="AW25" i="55" s="1"/>
  <c r="AD45" i="55"/>
  <c r="AW45" i="55" s="1"/>
  <c r="AD12" i="55"/>
  <c r="AW12" i="55" s="1"/>
  <c r="AD21" i="55"/>
  <c r="AW21" i="55" s="1"/>
  <c r="AD33" i="55"/>
  <c r="AW33" i="55" s="1"/>
  <c r="AD15" i="55"/>
  <c r="AW15" i="55" s="1"/>
  <c r="AD36" i="55"/>
  <c r="AW36" i="55" s="1"/>
  <c r="AD32" i="55"/>
  <c r="AW32" i="55" s="1"/>
  <c r="AD16" i="55"/>
  <c r="AW16" i="55" s="1"/>
  <c r="AD46" i="55"/>
  <c r="AW46" i="55" s="1"/>
  <c r="AD23" i="55"/>
  <c r="AW23" i="55" s="1"/>
  <c r="AD47" i="55"/>
  <c r="AW47" i="55" s="1"/>
  <c r="AD6" i="55"/>
  <c r="AW6" i="55" s="1"/>
  <c r="AD27" i="55"/>
  <c r="AW27" i="55" s="1"/>
  <c r="AD42" i="55"/>
  <c r="AW42" i="55" s="1"/>
  <c r="AD48" i="55"/>
  <c r="AW48" i="55" s="1"/>
  <c r="AD7" i="55"/>
  <c r="AW7" i="55" s="1"/>
  <c r="AD30" i="55"/>
  <c r="AD19" i="55"/>
  <c r="AW19" i="55" s="1"/>
  <c r="AD49" i="55"/>
  <c r="AW49" i="55" s="1"/>
  <c r="AF14" i="55"/>
  <c r="AX14" i="55" s="1"/>
  <c r="AF25" i="55"/>
  <c r="AX25" i="55" s="1"/>
  <c r="AF45" i="55"/>
  <c r="AX45" i="55" s="1"/>
  <c r="AF12" i="55"/>
  <c r="AX12" i="55" s="1"/>
  <c r="AF21" i="55"/>
  <c r="AX21" i="55" s="1"/>
  <c r="AF33" i="55"/>
  <c r="AF15" i="55"/>
  <c r="AX15" i="55" s="1"/>
  <c r="AF36" i="55"/>
  <c r="AX36" i="55" s="1"/>
  <c r="AF32" i="55"/>
  <c r="AX32" i="55" s="1"/>
  <c r="AF16" i="55"/>
  <c r="AX16" i="55" s="1"/>
  <c r="AF46" i="55"/>
  <c r="AF23" i="55"/>
  <c r="AX23" i="55" s="1"/>
  <c r="AF47" i="55"/>
  <c r="AX47" i="55" s="1"/>
  <c r="AF6" i="55"/>
  <c r="AX6" i="55" s="1"/>
  <c r="AF27" i="55"/>
  <c r="AX27" i="55" s="1"/>
  <c r="AF42" i="55"/>
  <c r="AX42" i="55" s="1"/>
  <c r="AF48" i="55"/>
  <c r="AX48" i="55" s="1"/>
  <c r="AF7" i="55"/>
  <c r="AX7" i="55" s="1"/>
  <c r="AF30" i="55"/>
  <c r="AX30" i="55" s="1"/>
  <c r="AF19" i="55"/>
  <c r="AX19" i="55" s="1"/>
  <c r="AF49" i="55"/>
  <c r="AX49" i="55" s="1"/>
  <c r="AF9" i="55"/>
  <c r="AX9" i="55" s="1"/>
  <c r="AF20" i="55"/>
  <c r="AX20" i="55" s="1"/>
  <c r="AF43" i="55"/>
  <c r="AX43" i="55" s="1"/>
  <c r="AF22" i="55"/>
  <c r="AX22" i="55" s="1"/>
  <c r="AF8" i="55"/>
  <c r="AX8" i="55" s="1"/>
  <c r="AF31" i="55"/>
  <c r="AX31" i="55" s="1"/>
  <c r="AF26" i="55"/>
  <c r="AX26" i="55" s="1"/>
  <c r="AF50" i="55"/>
  <c r="AX50" i="55" s="1"/>
  <c r="AF10" i="55"/>
  <c r="AX10" i="55" s="1"/>
  <c r="AF28" i="55"/>
  <c r="AX28" i="55" s="1"/>
  <c r="AF34" i="55"/>
  <c r="AX34" i="55" s="1"/>
  <c r="AF11" i="55"/>
  <c r="AX11" i="55" s="1"/>
  <c r="AF13" i="55"/>
  <c r="AX13" i="55" s="1"/>
  <c r="AF24" i="55"/>
  <c r="AF18" i="55"/>
  <c r="AX18" i="55" s="1"/>
  <c r="AF17" i="55"/>
  <c r="AX17" i="55" s="1"/>
  <c r="AF29" i="55"/>
  <c r="AX29" i="55" s="1"/>
  <c r="AF44" i="55"/>
  <c r="AX44" i="55" s="1"/>
  <c r="AH6" i="55"/>
  <c r="AY6" i="55" s="1"/>
  <c r="AH27" i="55"/>
  <c r="AY27" i="55" s="1"/>
  <c r="AH42" i="55"/>
  <c r="AY42" i="55" s="1"/>
  <c r="AH48" i="55"/>
  <c r="AY48" i="55" s="1"/>
  <c r="AH7" i="55"/>
  <c r="AY7" i="55" s="1"/>
  <c r="AH30" i="55"/>
  <c r="AY30" i="55" s="1"/>
  <c r="AH19" i="55"/>
  <c r="AH49" i="55"/>
  <c r="AY49" i="55" s="1"/>
  <c r="AH9" i="55"/>
  <c r="AY9" i="55" s="1"/>
  <c r="AH20" i="55"/>
  <c r="AY20" i="55" s="1"/>
  <c r="AH43" i="55"/>
  <c r="AY43" i="55" s="1"/>
  <c r="AH22" i="55"/>
  <c r="AY22" i="55" s="1"/>
  <c r="AH8" i="55"/>
  <c r="AY8" i="55" s="1"/>
  <c r="AH31" i="55"/>
  <c r="AY31" i="55" s="1"/>
  <c r="AH26" i="55"/>
  <c r="AY26" i="55" s="1"/>
  <c r="AH50" i="55"/>
  <c r="AY50" i="55" s="1"/>
  <c r="AH10" i="55"/>
  <c r="AY10" i="55" s="1"/>
  <c r="AH28" i="55"/>
  <c r="AY28" i="55" s="1"/>
  <c r="AH34" i="55"/>
  <c r="AY34" i="55" s="1"/>
  <c r="AH11" i="55"/>
  <c r="AH13" i="55"/>
  <c r="AY13" i="55" s="1"/>
  <c r="AH24" i="55"/>
  <c r="AY24" i="55" s="1"/>
  <c r="AH18" i="55"/>
  <c r="AY18" i="55" s="1"/>
  <c r="AH17" i="55"/>
  <c r="AY17" i="55" s="1"/>
  <c r="AH29" i="55"/>
  <c r="AY29" i="55" s="1"/>
  <c r="AH44" i="55"/>
  <c r="AY44" i="55" s="1"/>
  <c r="AH14" i="55"/>
  <c r="AY14" i="55" s="1"/>
  <c r="AH25" i="55"/>
  <c r="AY25" i="55" s="1"/>
  <c r="AH45" i="55"/>
  <c r="AY45" i="55" s="1"/>
  <c r="AH12" i="55"/>
  <c r="AY12" i="55" s="1"/>
  <c r="AH21" i="55"/>
  <c r="AY21" i="55" s="1"/>
  <c r="AH33" i="55"/>
  <c r="AY33" i="55" s="1"/>
  <c r="AH15" i="55"/>
  <c r="AY15" i="55" s="1"/>
  <c r="AH36" i="55"/>
  <c r="AY36" i="55" s="1"/>
  <c r="AH32" i="55"/>
  <c r="AY32" i="55" s="1"/>
  <c r="AH16" i="55"/>
  <c r="AY16" i="55" s="1"/>
  <c r="AH46" i="55"/>
  <c r="AY46" i="55" s="1"/>
  <c r="AH23" i="55"/>
  <c r="AY23" i="55" s="1"/>
  <c r="AH47" i="55"/>
  <c r="AY47" i="55" s="1"/>
  <c r="AJ13" i="55"/>
  <c r="AZ13" i="55" s="1"/>
  <c r="AJ24" i="55"/>
  <c r="AZ24" i="55" s="1"/>
  <c r="AJ18" i="55"/>
  <c r="AZ18" i="55" s="1"/>
  <c r="AJ17" i="55"/>
  <c r="AZ17" i="55" s="1"/>
  <c r="AJ29" i="55"/>
  <c r="AJ44" i="55"/>
  <c r="AZ44" i="55" s="1"/>
  <c r="AJ14" i="55"/>
  <c r="AZ14" i="55" s="1"/>
  <c r="AJ25" i="55"/>
  <c r="AZ25" i="55" s="1"/>
  <c r="AJ45" i="55"/>
  <c r="AZ45" i="55" s="1"/>
  <c r="AJ12" i="55"/>
  <c r="AZ12" i="55" s="1"/>
  <c r="AJ21" i="55"/>
  <c r="AZ21" i="55" s="1"/>
  <c r="AJ33" i="55"/>
  <c r="AZ33" i="55" s="1"/>
  <c r="AJ15" i="55"/>
  <c r="AZ15" i="55" s="1"/>
  <c r="AJ36" i="55"/>
  <c r="AZ36" i="55" s="1"/>
  <c r="AJ32" i="55"/>
  <c r="AZ32" i="55" s="1"/>
  <c r="AJ16" i="55"/>
  <c r="AZ16" i="55" s="1"/>
  <c r="AJ46" i="55"/>
  <c r="AZ46" i="55" s="1"/>
  <c r="AJ23" i="55"/>
  <c r="AZ23" i="55" s="1"/>
  <c r="AJ47" i="55"/>
  <c r="AZ47" i="55" s="1"/>
  <c r="AJ6" i="55"/>
  <c r="AZ6" i="55" s="1"/>
  <c r="AJ27" i="55"/>
  <c r="AZ27" i="55" s="1"/>
  <c r="AJ42" i="55"/>
  <c r="AZ42" i="55" s="1"/>
  <c r="AJ48" i="55"/>
  <c r="AZ48" i="55" s="1"/>
  <c r="AJ7" i="55"/>
  <c r="AZ7" i="55" s="1"/>
  <c r="AJ30" i="55"/>
  <c r="AZ30" i="55" s="1"/>
  <c r="AJ19" i="55"/>
  <c r="AZ19" i="55" s="1"/>
  <c r="AJ49" i="55"/>
  <c r="AZ49" i="55" s="1"/>
  <c r="AJ9" i="55"/>
  <c r="AZ9" i="55" s="1"/>
  <c r="AJ20" i="55"/>
  <c r="AZ20" i="55" s="1"/>
  <c r="AJ43" i="55"/>
  <c r="AZ43" i="55" s="1"/>
  <c r="AJ22" i="55"/>
  <c r="AZ22" i="55" s="1"/>
  <c r="AJ8" i="55"/>
  <c r="AZ8" i="55" s="1"/>
  <c r="AJ31" i="55"/>
  <c r="AZ31" i="55" s="1"/>
  <c r="AJ26" i="55"/>
  <c r="AZ26" i="55" s="1"/>
  <c r="AJ50" i="55"/>
  <c r="AZ50" i="55" s="1"/>
  <c r="AJ10" i="55"/>
  <c r="AZ10" i="55" s="1"/>
  <c r="AJ28" i="55"/>
  <c r="AZ28" i="55" s="1"/>
  <c r="AJ34" i="55"/>
  <c r="AZ34" i="55" s="1"/>
  <c r="AJ11" i="55"/>
  <c r="AZ11" i="55" s="1"/>
  <c r="N16" i="55"/>
  <c r="AO16" i="55" s="1"/>
  <c r="N46" i="55"/>
  <c r="AO46" i="55" s="1"/>
  <c r="N23" i="55"/>
  <c r="AO23" i="55" s="1"/>
  <c r="N47" i="55"/>
  <c r="AO47" i="55" s="1"/>
  <c r="N6" i="55"/>
  <c r="AO6" i="55" s="1"/>
  <c r="N27" i="55"/>
  <c r="AO27" i="55" s="1"/>
  <c r="N42" i="55"/>
  <c r="AO42" i="55" s="1"/>
  <c r="N48" i="55"/>
  <c r="AO48" i="55" s="1"/>
  <c r="N7" i="55"/>
  <c r="AO7" i="55" s="1"/>
  <c r="N30" i="55"/>
  <c r="AO30" i="55" s="1"/>
  <c r="N19" i="55"/>
  <c r="AO19" i="55" s="1"/>
  <c r="N49" i="55"/>
  <c r="AO49" i="55" s="1"/>
  <c r="N9" i="55"/>
  <c r="AO9" i="55" s="1"/>
  <c r="N20" i="55"/>
  <c r="AO20" i="55" s="1"/>
  <c r="N43" i="55"/>
  <c r="AO43" i="55" s="1"/>
  <c r="N22" i="55"/>
  <c r="AO22" i="55" s="1"/>
  <c r="N8" i="55"/>
  <c r="AO8" i="55" s="1"/>
  <c r="N31" i="55"/>
  <c r="AO31" i="55" s="1"/>
  <c r="N26" i="55"/>
  <c r="AO26" i="55" s="1"/>
  <c r="N50" i="55"/>
  <c r="AO50" i="55" s="1"/>
  <c r="N10" i="55"/>
  <c r="AO10" i="55" s="1"/>
  <c r="N28" i="55"/>
  <c r="AO28" i="55" s="1"/>
  <c r="N34" i="55"/>
  <c r="AO34" i="55" s="1"/>
  <c r="N11" i="55"/>
  <c r="AO11" i="55" s="1"/>
  <c r="N13" i="55"/>
  <c r="AO13" i="55" s="1"/>
  <c r="N24" i="55"/>
  <c r="AO24" i="55" s="1"/>
  <c r="N18" i="55"/>
  <c r="AO18" i="55" s="1"/>
  <c r="N17" i="55"/>
  <c r="AO17" i="55" s="1"/>
  <c r="N29" i="55"/>
  <c r="AO29" i="55" s="1"/>
  <c r="N44" i="55"/>
  <c r="AO44" i="55" s="1"/>
  <c r="N14" i="55"/>
  <c r="AO14" i="55" s="1"/>
  <c r="N25" i="55"/>
  <c r="AO25" i="55" s="1"/>
  <c r="N45" i="55"/>
  <c r="AO45" i="55" s="1"/>
  <c r="N12" i="55"/>
  <c r="AO12" i="55" s="1"/>
  <c r="N21" i="55"/>
  <c r="AO21" i="55" s="1"/>
  <c r="N33" i="55"/>
  <c r="AO33" i="55" s="1"/>
  <c r="N15" i="55"/>
  <c r="AO15" i="55" s="1"/>
  <c r="N36" i="55"/>
  <c r="AO36" i="55" s="1"/>
  <c r="N32" i="55"/>
  <c r="AO32" i="55" s="1"/>
  <c r="P17" i="55"/>
  <c r="AP17" i="55" s="1"/>
  <c r="P29" i="55"/>
  <c r="AP29" i="55" s="1"/>
  <c r="P44" i="55"/>
  <c r="AP44" i="55" s="1"/>
  <c r="P14" i="55"/>
  <c r="AP14" i="55" s="1"/>
  <c r="P25" i="55"/>
  <c r="AP25" i="55" s="1"/>
  <c r="P45" i="55"/>
  <c r="AP45" i="55" s="1"/>
  <c r="P12" i="55"/>
  <c r="AP12" i="55" s="1"/>
  <c r="P21" i="55"/>
  <c r="AP21" i="55" s="1"/>
  <c r="P33" i="55"/>
  <c r="AP33" i="55" s="1"/>
  <c r="P15" i="55"/>
  <c r="AP15" i="55" s="1"/>
  <c r="P36" i="55"/>
  <c r="AP36" i="55" s="1"/>
  <c r="P32" i="55"/>
  <c r="AP32" i="55" s="1"/>
  <c r="P16" i="55"/>
  <c r="AP16" i="55" s="1"/>
  <c r="P46" i="55"/>
  <c r="AP46" i="55" s="1"/>
  <c r="P23" i="55"/>
  <c r="AP23" i="55" s="1"/>
  <c r="P47" i="55"/>
  <c r="AP47" i="55" s="1"/>
  <c r="P6" i="55"/>
  <c r="AP6" i="55" s="1"/>
  <c r="P27" i="55"/>
  <c r="AP27" i="55" s="1"/>
  <c r="P42" i="55"/>
  <c r="AP42" i="55" s="1"/>
  <c r="P48" i="55"/>
  <c r="AP48" i="55" s="1"/>
  <c r="P7" i="55"/>
  <c r="AP7" i="55" s="1"/>
  <c r="P30" i="55"/>
  <c r="AP30" i="55" s="1"/>
  <c r="P19" i="55"/>
  <c r="AP19" i="55" s="1"/>
  <c r="P49" i="55"/>
  <c r="AP49" i="55" s="1"/>
  <c r="P9" i="55"/>
  <c r="AP9" i="55" s="1"/>
  <c r="P20" i="55"/>
  <c r="AP20" i="55" s="1"/>
  <c r="P43" i="55"/>
  <c r="AP43" i="55" s="1"/>
  <c r="P22" i="55"/>
  <c r="AP22" i="55" s="1"/>
  <c r="P8" i="55"/>
  <c r="AP8" i="55" s="1"/>
  <c r="P31" i="55"/>
  <c r="AP31" i="55" s="1"/>
  <c r="P26" i="55"/>
  <c r="AP26" i="55" s="1"/>
  <c r="P50" i="55"/>
  <c r="AP50" i="55" s="1"/>
  <c r="P10" i="55"/>
  <c r="AP10" i="55" s="1"/>
  <c r="P28" i="55"/>
  <c r="AP28" i="55" s="1"/>
  <c r="P34" i="55"/>
  <c r="AP34" i="55" s="1"/>
  <c r="P11" i="55"/>
  <c r="AP11" i="55" s="1"/>
  <c r="P13" i="55"/>
  <c r="AP13" i="55" s="1"/>
  <c r="P24" i="55"/>
  <c r="AP24" i="55" s="1"/>
  <c r="P18" i="55"/>
  <c r="AP18" i="55" s="1"/>
  <c r="R9" i="55"/>
  <c r="AQ9" i="55" s="1"/>
  <c r="R20" i="55"/>
  <c r="AQ20" i="55" s="1"/>
  <c r="R43" i="55"/>
  <c r="AQ43" i="55" s="1"/>
  <c r="R22" i="55"/>
  <c r="AQ22" i="55" s="1"/>
  <c r="R8" i="55"/>
  <c r="AQ8" i="55" s="1"/>
  <c r="R31" i="55"/>
  <c r="AQ31" i="55" s="1"/>
  <c r="R26" i="55"/>
  <c r="AQ26" i="55" s="1"/>
  <c r="R50" i="55"/>
  <c r="AQ50" i="55" s="1"/>
  <c r="R10" i="55"/>
  <c r="AQ10" i="55" s="1"/>
  <c r="R28" i="55"/>
  <c r="AQ28" i="55" s="1"/>
  <c r="R34" i="55"/>
  <c r="AQ34" i="55" s="1"/>
  <c r="R11" i="55"/>
  <c r="AQ11" i="55" s="1"/>
  <c r="R13" i="55"/>
  <c r="AQ13" i="55" s="1"/>
  <c r="R24" i="55"/>
  <c r="AQ24" i="55" s="1"/>
  <c r="R18" i="55"/>
  <c r="AQ18" i="55" s="1"/>
  <c r="R17" i="55"/>
  <c r="AQ17" i="55" s="1"/>
  <c r="R29" i="55"/>
  <c r="AQ29" i="55" s="1"/>
  <c r="R44" i="55"/>
  <c r="AQ44" i="55" s="1"/>
  <c r="R14" i="55"/>
  <c r="AQ14" i="55" s="1"/>
  <c r="R25" i="55"/>
  <c r="AQ25" i="55" s="1"/>
  <c r="R45" i="55"/>
  <c r="AQ45" i="55" s="1"/>
  <c r="R12" i="55"/>
  <c r="AQ12" i="55" s="1"/>
  <c r="R21" i="55"/>
  <c r="AQ21" i="55" s="1"/>
  <c r="R33" i="55"/>
  <c r="AQ33" i="55" s="1"/>
  <c r="R15" i="55"/>
  <c r="AQ15" i="55" s="1"/>
  <c r="R36" i="55"/>
  <c r="AQ36" i="55" s="1"/>
  <c r="R32" i="55"/>
  <c r="AQ32" i="55" s="1"/>
  <c r="R16" i="55"/>
  <c r="AQ16" i="55" s="1"/>
  <c r="R46" i="55"/>
  <c r="AQ46" i="55" s="1"/>
  <c r="R23" i="55"/>
  <c r="AQ23" i="55" s="1"/>
  <c r="R47" i="55"/>
  <c r="AQ47" i="55" s="1"/>
  <c r="R6" i="55"/>
  <c r="AQ6" i="55" s="1"/>
  <c r="R27" i="55"/>
  <c r="AQ27" i="55" s="1"/>
  <c r="R42" i="55"/>
  <c r="AQ42" i="55" s="1"/>
  <c r="R48" i="55"/>
  <c r="AQ48" i="55" s="1"/>
  <c r="R7" i="55"/>
  <c r="AQ7" i="55" s="1"/>
  <c r="R30" i="55"/>
  <c r="AQ30" i="55" s="1"/>
  <c r="R19" i="55"/>
  <c r="AQ19" i="55" s="1"/>
  <c r="R49" i="55"/>
  <c r="AQ49" i="55" s="1"/>
  <c r="AB15" i="55"/>
  <c r="AB36" i="55"/>
  <c r="AV36" i="55" s="1"/>
  <c r="AB32" i="55"/>
  <c r="AV32" i="55" s="1"/>
  <c r="AB16" i="55"/>
  <c r="AV16" i="55" s="1"/>
  <c r="AB46" i="55"/>
  <c r="AV46" i="55" s="1"/>
  <c r="AB23" i="55"/>
  <c r="AV23" i="55" s="1"/>
  <c r="AB47" i="55"/>
  <c r="AV47" i="55" s="1"/>
  <c r="AB6" i="55"/>
  <c r="AV6" i="55" s="1"/>
  <c r="AB27" i="55"/>
  <c r="AV27" i="55" s="1"/>
  <c r="AB42" i="55"/>
  <c r="AV42" i="55" s="1"/>
  <c r="AB48" i="55"/>
  <c r="AV48" i="55" s="1"/>
  <c r="AB7" i="55"/>
  <c r="AV7" i="55" s="1"/>
  <c r="AB30" i="55"/>
  <c r="AV30" i="55" s="1"/>
  <c r="AB19" i="55"/>
  <c r="AV19" i="55" s="1"/>
  <c r="AB49" i="55"/>
  <c r="AV49" i="55" s="1"/>
  <c r="AB9" i="55"/>
  <c r="AV9" i="55" s="1"/>
  <c r="AB20" i="55"/>
  <c r="AV20" i="55" s="1"/>
  <c r="AB43" i="55"/>
  <c r="AV43" i="55" s="1"/>
  <c r="AB22" i="55"/>
  <c r="AV22" i="55" s="1"/>
  <c r="AB8" i="55"/>
  <c r="AV8" i="55" s="1"/>
  <c r="AB31" i="55"/>
  <c r="AV31" i="55" s="1"/>
  <c r="AB26" i="55"/>
  <c r="AV26" i="55" s="1"/>
  <c r="AB50" i="55"/>
  <c r="AV50" i="55" s="1"/>
  <c r="AB10" i="55"/>
  <c r="AV10" i="55" s="1"/>
  <c r="AB28" i="55"/>
  <c r="AB34" i="55"/>
  <c r="AV34" i="55" s="1"/>
  <c r="AB11" i="55"/>
  <c r="AV11" i="55" s="1"/>
  <c r="AB13" i="55"/>
  <c r="AV13" i="55" s="1"/>
  <c r="AB24" i="55"/>
  <c r="AV24" i="55" s="1"/>
  <c r="AB18" i="55"/>
  <c r="AV18" i="55" s="1"/>
  <c r="AB17" i="55"/>
  <c r="AV17" i="55" s="1"/>
  <c r="AB29" i="55"/>
  <c r="AV29" i="55" s="1"/>
  <c r="AB44" i="55"/>
  <c r="AV44" i="55" s="1"/>
  <c r="AB14" i="55"/>
  <c r="AV14" i="55" s="1"/>
  <c r="AB25" i="55"/>
  <c r="AV25" i="55" s="1"/>
  <c r="AB45" i="55"/>
  <c r="AV45" i="55" s="1"/>
  <c r="AB12" i="55"/>
  <c r="AV12" i="55" s="1"/>
  <c r="AB21" i="55"/>
  <c r="AV21" i="55" s="1"/>
  <c r="AB33" i="55"/>
  <c r="AV33" i="55" s="1"/>
  <c r="Z10" i="55"/>
  <c r="AU10" i="55" s="1"/>
  <c r="Z28" i="55"/>
  <c r="AU28" i="55" s="1"/>
  <c r="Z34" i="55"/>
  <c r="AU34" i="55" s="1"/>
  <c r="Z11" i="55"/>
  <c r="AU11" i="55" s="1"/>
  <c r="Z13" i="55"/>
  <c r="AU13" i="55" s="1"/>
  <c r="Z24" i="55"/>
  <c r="AU24" i="55" s="1"/>
  <c r="Z18" i="55"/>
  <c r="AU18" i="55" s="1"/>
  <c r="Z17" i="55"/>
  <c r="AU17" i="55" s="1"/>
  <c r="Z29" i="55"/>
  <c r="AU29" i="55" s="1"/>
  <c r="Z44" i="55"/>
  <c r="AU44" i="55" s="1"/>
  <c r="Z14" i="55"/>
  <c r="AU14" i="55" s="1"/>
  <c r="Z25" i="55"/>
  <c r="AU25" i="55" s="1"/>
  <c r="Z45" i="55"/>
  <c r="AU45" i="55" s="1"/>
  <c r="Z12" i="55"/>
  <c r="AU12" i="55" s="1"/>
  <c r="Z21" i="55"/>
  <c r="AU21" i="55" s="1"/>
  <c r="Z33" i="55"/>
  <c r="AU33" i="55" s="1"/>
  <c r="Z15" i="55"/>
  <c r="AU15" i="55" s="1"/>
  <c r="Z36" i="55"/>
  <c r="AU36" i="55" s="1"/>
  <c r="Z32" i="55"/>
  <c r="AU32" i="55" s="1"/>
  <c r="Z16" i="55"/>
  <c r="AU16" i="55" s="1"/>
  <c r="Z46" i="55"/>
  <c r="AU46" i="55" s="1"/>
  <c r="Z23" i="55"/>
  <c r="AU23" i="55" s="1"/>
  <c r="Z47" i="55"/>
  <c r="AU47" i="55" s="1"/>
  <c r="Z6" i="55"/>
  <c r="AU6" i="55" s="1"/>
  <c r="Z27" i="55"/>
  <c r="AU27" i="55" s="1"/>
  <c r="Z42" i="55"/>
  <c r="AU42" i="55" s="1"/>
  <c r="Z48" i="55"/>
  <c r="AU48" i="55" s="1"/>
  <c r="Z7" i="55"/>
  <c r="AU7" i="55" s="1"/>
  <c r="Z30" i="55"/>
  <c r="AU30" i="55" s="1"/>
  <c r="Z19" i="55"/>
  <c r="AU19" i="55" s="1"/>
  <c r="Z49" i="55"/>
  <c r="AU49" i="55" s="1"/>
  <c r="Z9" i="55"/>
  <c r="AU9" i="55" s="1"/>
  <c r="Z20" i="55"/>
  <c r="AU20" i="55" s="1"/>
  <c r="Z43" i="55"/>
  <c r="Z22" i="55"/>
  <c r="AU22" i="55" s="1"/>
  <c r="Z8" i="55"/>
  <c r="AU8" i="55" s="1"/>
  <c r="Z31" i="55"/>
  <c r="AU31" i="55" s="1"/>
  <c r="Z26" i="55"/>
  <c r="AU26" i="55" s="1"/>
  <c r="Z50" i="55"/>
  <c r="AU50" i="55" s="1"/>
  <c r="T7" i="55"/>
  <c r="AR7" i="55" s="1"/>
  <c r="T30" i="55"/>
  <c r="AR30" i="55" s="1"/>
  <c r="T19" i="55"/>
  <c r="AR19" i="55" s="1"/>
  <c r="T49" i="55"/>
  <c r="AR49" i="55" s="1"/>
  <c r="T9" i="55"/>
  <c r="AR9" i="55" s="1"/>
  <c r="T20" i="55"/>
  <c r="AR20" i="55" s="1"/>
  <c r="T43" i="55"/>
  <c r="AR43" i="55" s="1"/>
  <c r="T22" i="55"/>
  <c r="AR22" i="55" s="1"/>
  <c r="T8" i="55"/>
  <c r="AR8" i="55" s="1"/>
  <c r="T31" i="55"/>
  <c r="AR31" i="55" s="1"/>
  <c r="T26" i="55"/>
  <c r="AR26" i="55" s="1"/>
  <c r="T50" i="55"/>
  <c r="AR50" i="55" s="1"/>
  <c r="T10" i="55"/>
  <c r="AR10" i="55" s="1"/>
  <c r="T28" i="55"/>
  <c r="AR28" i="55" s="1"/>
  <c r="T34" i="55"/>
  <c r="AR34" i="55" s="1"/>
  <c r="T11" i="55"/>
  <c r="AR11" i="55" s="1"/>
  <c r="T13" i="55"/>
  <c r="AR13" i="55" s="1"/>
  <c r="T24" i="55"/>
  <c r="AR24" i="55" s="1"/>
  <c r="T18" i="55"/>
  <c r="AR18" i="55" s="1"/>
  <c r="T17" i="55"/>
  <c r="AR17" i="55" s="1"/>
  <c r="T29" i="55"/>
  <c r="AR29" i="55" s="1"/>
  <c r="T44" i="55"/>
  <c r="AR44" i="55" s="1"/>
  <c r="T14" i="55"/>
  <c r="AR14" i="55" s="1"/>
  <c r="T25" i="55"/>
  <c r="AR25" i="55" s="1"/>
  <c r="T45" i="55"/>
  <c r="AR45" i="55" s="1"/>
  <c r="T12" i="55"/>
  <c r="AR12" i="55" s="1"/>
  <c r="T21" i="55"/>
  <c r="AR21" i="55" s="1"/>
  <c r="T33" i="55"/>
  <c r="AR33" i="55" s="1"/>
  <c r="T15" i="55"/>
  <c r="AR15" i="55" s="1"/>
  <c r="T36" i="55"/>
  <c r="AR36" i="55" s="1"/>
  <c r="T32" i="55"/>
  <c r="AR32" i="55" s="1"/>
  <c r="T16" i="55"/>
  <c r="AR16" i="55" s="1"/>
  <c r="T46" i="55"/>
  <c r="AR46" i="55" s="1"/>
  <c r="T23" i="55"/>
  <c r="AR23" i="55" s="1"/>
  <c r="T47" i="55"/>
  <c r="AR47" i="55" s="1"/>
  <c r="T6" i="55"/>
  <c r="AR6" i="55" s="1"/>
  <c r="T27" i="55"/>
  <c r="AR27" i="55" s="1"/>
  <c r="T42" i="55"/>
  <c r="AR42" i="55" s="1"/>
  <c r="T48" i="55"/>
  <c r="AR48" i="55" s="1"/>
  <c r="V17" i="55"/>
  <c r="AS17" i="55" s="1"/>
  <c r="V29" i="55"/>
  <c r="AS29" i="55" s="1"/>
  <c r="V44" i="55"/>
  <c r="AS44" i="55" s="1"/>
  <c r="V14" i="55"/>
  <c r="AS14" i="55" s="1"/>
  <c r="V25" i="55"/>
  <c r="AS25" i="55" s="1"/>
  <c r="V45" i="55"/>
  <c r="AS45" i="55" s="1"/>
  <c r="V12" i="55"/>
  <c r="AS12" i="55" s="1"/>
  <c r="V21" i="55"/>
  <c r="AS21" i="55" s="1"/>
  <c r="V33" i="55"/>
  <c r="AS33" i="55" s="1"/>
  <c r="V15" i="55"/>
  <c r="AS15" i="55" s="1"/>
  <c r="V36" i="55"/>
  <c r="AS36" i="55" s="1"/>
  <c r="V32" i="55"/>
  <c r="AS32" i="55" s="1"/>
  <c r="V16" i="55"/>
  <c r="AS16" i="55" s="1"/>
  <c r="V46" i="55"/>
  <c r="AS46" i="55" s="1"/>
  <c r="V23" i="55"/>
  <c r="AS23" i="55" s="1"/>
  <c r="V47" i="55"/>
  <c r="AS47" i="55" s="1"/>
  <c r="V6" i="55"/>
  <c r="AS6" i="55" s="1"/>
  <c r="V27" i="55"/>
  <c r="AS27" i="55" s="1"/>
  <c r="V42" i="55"/>
  <c r="AS42" i="55" s="1"/>
  <c r="V48" i="55"/>
  <c r="AS48" i="55" s="1"/>
  <c r="V7" i="55"/>
  <c r="AS7" i="55" s="1"/>
  <c r="V30" i="55"/>
  <c r="AS30" i="55" s="1"/>
  <c r="V19" i="55"/>
  <c r="AS19" i="55" s="1"/>
  <c r="V49" i="55"/>
  <c r="AS49" i="55" s="1"/>
  <c r="V9" i="55"/>
  <c r="AS9" i="55" s="1"/>
  <c r="V20" i="55"/>
  <c r="AS20" i="55" s="1"/>
  <c r="V43" i="55"/>
  <c r="AS43" i="55" s="1"/>
  <c r="V22" i="55"/>
  <c r="AS22" i="55" s="1"/>
  <c r="V8" i="55"/>
  <c r="AS8" i="55" s="1"/>
  <c r="V31" i="55"/>
  <c r="AS31" i="55" s="1"/>
  <c r="V26" i="55"/>
  <c r="AS26" i="55" s="1"/>
  <c r="V50" i="55"/>
  <c r="AS50" i="55" s="1"/>
  <c r="V10" i="55"/>
  <c r="AS10" i="55" s="1"/>
  <c r="V28" i="55"/>
  <c r="AS28" i="55" s="1"/>
  <c r="V34" i="55"/>
  <c r="AS34" i="55" s="1"/>
  <c r="V11" i="55"/>
  <c r="AS11" i="55" s="1"/>
  <c r="V13" i="55"/>
  <c r="AS13" i="55" s="1"/>
  <c r="V24" i="55"/>
  <c r="AS24" i="55" s="1"/>
  <c r="V18" i="55"/>
  <c r="AS18" i="55" s="1"/>
  <c r="AH17" i="54"/>
  <c r="AY17" i="54" s="1"/>
  <c r="AH14" i="54"/>
  <c r="AY14" i="54" s="1"/>
  <c r="AH6" i="54"/>
  <c r="AY6" i="54" s="1"/>
  <c r="AH22" i="54"/>
  <c r="AY22" i="54" s="1"/>
  <c r="AH30" i="54"/>
  <c r="AY30" i="54" s="1"/>
  <c r="AH9" i="54"/>
  <c r="AY9" i="54" s="1"/>
  <c r="AH13" i="54"/>
  <c r="AY13" i="54" s="1"/>
  <c r="AH12" i="54"/>
  <c r="AY12" i="54" s="1"/>
  <c r="AH8" i="54"/>
  <c r="AY8" i="54" s="1"/>
  <c r="AH27" i="54"/>
  <c r="AY27" i="54" s="1"/>
  <c r="AH7" i="54"/>
  <c r="AY7" i="54" s="1"/>
  <c r="AH18" i="54"/>
  <c r="AY18" i="54" s="1"/>
  <c r="AH11" i="54"/>
  <c r="AH19" i="54"/>
  <c r="AY19" i="54" s="1"/>
  <c r="AH10" i="54"/>
  <c r="AY10" i="54" s="1"/>
  <c r="AH20" i="54"/>
  <c r="AY20" i="54" s="1"/>
  <c r="AH23" i="54"/>
  <c r="AY23" i="54" s="1"/>
  <c r="AH28" i="54"/>
  <c r="AY28" i="54" s="1"/>
  <c r="AH15" i="54"/>
  <c r="AY15" i="54" s="1"/>
  <c r="AH16" i="54"/>
  <c r="AY16" i="54" s="1"/>
  <c r="AH21" i="54"/>
  <c r="AY21" i="54" s="1"/>
  <c r="AH29" i="54"/>
  <c r="AY29" i="54" s="1"/>
  <c r="AL9" i="54"/>
  <c r="BA9" i="54" s="1"/>
  <c r="AL13" i="54"/>
  <c r="BA13" i="54" s="1"/>
  <c r="AL12" i="54"/>
  <c r="BA12" i="54" s="1"/>
  <c r="AL8" i="54"/>
  <c r="BA8" i="54" s="1"/>
  <c r="AL27" i="54"/>
  <c r="BA27" i="54" s="1"/>
  <c r="AL7" i="54"/>
  <c r="BA7" i="54" s="1"/>
  <c r="AL18" i="54"/>
  <c r="AL11" i="54"/>
  <c r="BA11" i="54" s="1"/>
  <c r="AL19" i="54"/>
  <c r="BA19" i="54" s="1"/>
  <c r="AL10" i="54"/>
  <c r="BA10" i="54" s="1"/>
  <c r="AL20" i="54"/>
  <c r="BA20" i="54" s="1"/>
  <c r="AL23" i="54"/>
  <c r="BA23" i="54" s="1"/>
  <c r="AL28" i="54"/>
  <c r="BA28" i="54" s="1"/>
  <c r="AL15" i="54"/>
  <c r="BA15" i="54" s="1"/>
  <c r="AL16" i="54"/>
  <c r="BA16" i="54" s="1"/>
  <c r="AL21" i="54"/>
  <c r="BA21" i="54" s="1"/>
  <c r="AL29" i="54"/>
  <c r="BA29" i="54" s="1"/>
  <c r="AL17" i="54"/>
  <c r="BA17" i="54" s="1"/>
  <c r="AL14" i="54"/>
  <c r="BA14" i="54" s="1"/>
  <c r="AL6" i="54"/>
  <c r="BA6" i="54" s="1"/>
  <c r="AL22" i="54"/>
  <c r="BA22" i="54" s="1"/>
  <c r="AL30" i="54"/>
  <c r="BA30" i="54" s="1"/>
  <c r="Z10" i="54"/>
  <c r="AU10" i="54" s="1"/>
  <c r="Z20" i="54"/>
  <c r="AU20" i="54" s="1"/>
  <c r="Z23" i="54"/>
  <c r="AU23" i="54" s="1"/>
  <c r="Z28" i="54"/>
  <c r="AU28" i="54" s="1"/>
  <c r="Z15" i="54"/>
  <c r="AU15" i="54" s="1"/>
  <c r="Z16" i="54"/>
  <c r="AU16" i="54" s="1"/>
  <c r="Z21" i="54"/>
  <c r="AU21" i="54" s="1"/>
  <c r="Z29" i="54"/>
  <c r="AU29" i="54" s="1"/>
  <c r="Z17" i="54"/>
  <c r="Z14" i="54"/>
  <c r="AU14" i="54" s="1"/>
  <c r="Z6" i="54"/>
  <c r="AU6" i="54" s="1"/>
  <c r="Z22" i="54"/>
  <c r="AU22" i="54" s="1"/>
  <c r="Z30" i="54"/>
  <c r="AU30" i="54" s="1"/>
  <c r="Z9" i="54"/>
  <c r="AU9" i="54" s="1"/>
  <c r="Z13" i="54"/>
  <c r="AU13" i="54" s="1"/>
  <c r="Z12" i="54"/>
  <c r="AU12" i="54" s="1"/>
  <c r="Z8" i="54"/>
  <c r="AU8" i="54" s="1"/>
  <c r="Z27" i="54"/>
  <c r="AU27" i="54" s="1"/>
  <c r="Z7" i="54"/>
  <c r="AU7" i="54" s="1"/>
  <c r="Z18" i="54"/>
  <c r="AU18" i="54" s="1"/>
  <c r="Z11" i="54"/>
  <c r="AU11" i="54" s="1"/>
  <c r="Z19" i="54"/>
  <c r="AU19" i="54" s="1"/>
  <c r="AJ6" i="54"/>
  <c r="AZ6" i="54" s="1"/>
  <c r="AJ22" i="54"/>
  <c r="AZ22" i="54" s="1"/>
  <c r="AJ30" i="54"/>
  <c r="AZ30" i="54" s="1"/>
  <c r="AJ9" i="54"/>
  <c r="AZ9" i="54" s="1"/>
  <c r="AJ13" i="54"/>
  <c r="AZ13" i="54" s="1"/>
  <c r="AJ12" i="54"/>
  <c r="AZ12" i="54" s="1"/>
  <c r="AJ8" i="54"/>
  <c r="AZ8" i="54" s="1"/>
  <c r="AJ27" i="54"/>
  <c r="AZ27" i="54" s="1"/>
  <c r="AJ7" i="54"/>
  <c r="AZ7" i="54" s="1"/>
  <c r="AJ18" i="54"/>
  <c r="AZ18" i="54" s="1"/>
  <c r="AJ11" i="54"/>
  <c r="AZ11" i="54" s="1"/>
  <c r="AJ19" i="54"/>
  <c r="AZ19" i="54" s="1"/>
  <c r="AJ10" i="54"/>
  <c r="AZ10" i="54" s="1"/>
  <c r="AJ20" i="54"/>
  <c r="AZ20" i="54" s="1"/>
  <c r="AJ23" i="54"/>
  <c r="AZ23" i="54" s="1"/>
  <c r="AJ28" i="54"/>
  <c r="AZ28" i="54" s="1"/>
  <c r="AJ15" i="54"/>
  <c r="AZ15" i="54" s="1"/>
  <c r="AJ16" i="54"/>
  <c r="AZ16" i="54" s="1"/>
  <c r="AJ21" i="54"/>
  <c r="AZ21" i="54" s="1"/>
  <c r="AJ29" i="54"/>
  <c r="AZ29" i="54" s="1"/>
  <c r="AJ17" i="54"/>
  <c r="AZ17" i="54" s="1"/>
  <c r="AJ14" i="54"/>
  <c r="AZ14" i="54" s="1"/>
  <c r="AD15" i="54"/>
  <c r="AW15" i="54" s="1"/>
  <c r="AD16" i="54"/>
  <c r="AW16" i="54" s="1"/>
  <c r="AD21" i="54"/>
  <c r="AW21" i="54" s="1"/>
  <c r="AD29" i="54"/>
  <c r="AW29" i="54" s="1"/>
  <c r="AD17" i="54"/>
  <c r="AW17" i="54" s="1"/>
  <c r="AD14" i="54"/>
  <c r="AW14" i="54" s="1"/>
  <c r="AD6" i="54"/>
  <c r="AW6" i="54" s="1"/>
  <c r="AD22" i="54"/>
  <c r="AW22" i="54" s="1"/>
  <c r="AD30" i="54"/>
  <c r="AW30" i="54" s="1"/>
  <c r="AD9" i="54"/>
  <c r="AW9" i="54" s="1"/>
  <c r="AD13" i="54"/>
  <c r="AW13" i="54" s="1"/>
  <c r="AD12" i="54"/>
  <c r="AW12" i="54" s="1"/>
  <c r="AD8" i="54"/>
  <c r="AW8" i="54" s="1"/>
  <c r="AD27" i="54"/>
  <c r="AW27" i="54" s="1"/>
  <c r="AD7" i="54"/>
  <c r="AW7" i="54" s="1"/>
  <c r="AD18" i="54"/>
  <c r="AD11" i="54"/>
  <c r="AW11" i="54" s="1"/>
  <c r="AD19" i="54"/>
  <c r="AW19" i="54" s="1"/>
  <c r="AD10" i="54"/>
  <c r="AW10" i="54" s="1"/>
  <c r="AD20" i="54"/>
  <c r="AW20" i="54" s="1"/>
  <c r="AD23" i="54"/>
  <c r="AD28" i="54"/>
  <c r="AW28" i="54" s="1"/>
  <c r="AB23" i="54"/>
  <c r="AV23" i="54" s="1"/>
  <c r="AB28" i="54"/>
  <c r="AL41" i="10" s="1"/>
  <c r="AB15" i="54"/>
  <c r="AV15" i="54" s="1"/>
  <c r="AB16" i="54"/>
  <c r="AV16" i="54" s="1"/>
  <c r="AB21" i="54"/>
  <c r="AV21" i="54" s="1"/>
  <c r="AB29" i="54"/>
  <c r="AV29" i="54" s="1"/>
  <c r="AB17" i="54"/>
  <c r="AV17" i="54" s="1"/>
  <c r="AB14" i="54"/>
  <c r="AV14" i="54" s="1"/>
  <c r="AB6" i="54"/>
  <c r="AV6" i="54" s="1"/>
  <c r="AB22" i="54"/>
  <c r="AV22" i="54" s="1"/>
  <c r="AB30" i="54"/>
  <c r="AV30" i="54" s="1"/>
  <c r="AB9" i="54"/>
  <c r="AV9" i="54" s="1"/>
  <c r="AB13" i="54"/>
  <c r="AV13" i="54" s="1"/>
  <c r="AB12" i="54"/>
  <c r="AV12" i="54" s="1"/>
  <c r="AB8" i="54"/>
  <c r="AV8" i="54" s="1"/>
  <c r="AB27" i="54"/>
  <c r="AV27" i="54" s="1"/>
  <c r="AB7" i="54"/>
  <c r="AV7" i="54" s="1"/>
  <c r="AB18" i="54"/>
  <c r="AV18" i="54" s="1"/>
  <c r="AB11" i="54"/>
  <c r="AV11" i="54" s="1"/>
  <c r="AB19" i="54"/>
  <c r="AV19" i="54" s="1"/>
  <c r="AB10" i="54"/>
  <c r="AV10" i="54" s="1"/>
  <c r="AB20" i="54"/>
  <c r="AV20" i="54" s="1"/>
  <c r="AF21" i="54"/>
  <c r="AX21" i="54" s="1"/>
  <c r="AF29" i="54"/>
  <c r="AX29" i="54" s="1"/>
  <c r="AF17" i="54"/>
  <c r="AX17" i="54" s="1"/>
  <c r="AF14" i="54"/>
  <c r="AX14" i="54" s="1"/>
  <c r="AF6" i="54"/>
  <c r="AX6" i="54" s="1"/>
  <c r="AF22" i="54"/>
  <c r="AX22" i="54" s="1"/>
  <c r="AF30" i="54"/>
  <c r="AX30" i="54" s="1"/>
  <c r="AF9" i="54"/>
  <c r="AX9" i="54" s="1"/>
  <c r="AF13" i="54"/>
  <c r="AX13" i="54" s="1"/>
  <c r="AF12" i="54"/>
  <c r="AX12" i="54" s="1"/>
  <c r="AF8" i="54"/>
  <c r="AX8" i="54" s="1"/>
  <c r="AF27" i="54"/>
  <c r="AX27" i="54" s="1"/>
  <c r="AF7" i="54"/>
  <c r="AX7" i="54" s="1"/>
  <c r="AF18" i="54"/>
  <c r="AX18" i="54" s="1"/>
  <c r="AF11" i="54"/>
  <c r="AX11" i="54" s="1"/>
  <c r="AF19" i="54"/>
  <c r="AX19" i="54" s="1"/>
  <c r="AF10" i="54"/>
  <c r="AX10" i="54" s="1"/>
  <c r="AF20" i="54"/>
  <c r="AX20" i="54" s="1"/>
  <c r="AF23" i="54"/>
  <c r="AX23" i="54" s="1"/>
  <c r="AF28" i="54"/>
  <c r="AX28" i="54" s="1"/>
  <c r="AF15" i="54"/>
  <c r="AX15" i="54" s="1"/>
  <c r="AF16" i="54"/>
  <c r="AX16" i="54" s="1"/>
  <c r="P10" i="54"/>
  <c r="AP10" i="54" s="1"/>
  <c r="P20" i="54"/>
  <c r="AP20" i="54" s="1"/>
  <c r="P23" i="54"/>
  <c r="AP23" i="54" s="1"/>
  <c r="P28" i="54"/>
  <c r="AP28" i="54" s="1"/>
  <c r="P15" i="54"/>
  <c r="AP15" i="54" s="1"/>
  <c r="P16" i="54"/>
  <c r="AP16" i="54" s="1"/>
  <c r="P21" i="54"/>
  <c r="AP21" i="54" s="1"/>
  <c r="P29" i="54"/>
  <c r="AP29" i="54" s="1"/>
  <c r="P17" i="54"/>
  <c r="AP17" i="54" s="1"/>
  <c r="P14" i="54"/>
  <c r="AP14" i="54" s="1"/>
  <c r="P6" i="54"/>
  <c r="AP6" i="54" s="1"/>
  <c r="P22" i="54"/>
  <c r="AP22" i="54" s="1"/>
  <c r="P30" i="54"/>
  <c r="AP30" i="54" s="1"/>
  <c r="P8" i="54"/>
  <c r="AP8" i="54" s="1"/>
  <c r="P9" i="54"/>
  <c r="AP9" i="54" s="1"/>
  <c r="P13" i="54"/>
  <c r="AP13" i="54" s="1"/>
  <c r="P12" i="54"/>
  <c r="AP12" i="54" s="1"/>
  <c r="P27" i="54"/>
  <c r="AP27" i="54" s="1"/>
  <c r="P7" i="54"/>
  <c r="AP7" i="54" s="1"/>
  <c r="P18" i="54"/>
  <c r="AP18" i="54" s="1"/>
  <c r="P11" i="54"/>
  <c r="AP11" i="54" s="1"/>
  <c r="P19" i="54"/>
  <c r="AP19" i="54" s="1"/>
  <c r="R9" i="54"/>
  <c r="AQ9" i="54" s="1"/>
  <c r="R13" i="54"/>
  <c r="AQ13" i="54" s="1"/>
  <c r="R29" i="54"/>
  <c r="AQ29" i="54" s="1"/>
  <c r="R12" i="54"/>
  <c r="AQ12" i="54" s="1"/>
  <c r="R8" i="54"/>
  <c r="AQ8" i="54" s="1"/>
  <c r="R27" i="54"/>
  <c r="AQ27" i="54" s="1"/>
  <c r="R7" i="54"/>
  <c r="AQ7" i="54" s="1"/>
  <c r="R18" i="54"/>
  <c r="AQ18" i="54" s="1"/>
  <c r="R11" i="54"/>
  <c r="AQ11" i="54" s="1"/>
  <c r="R19" i="54"/>
  <c r="AQ19" i="54" s="1"/>
  <c r="R10" i="54"/>
  <c r="AQ10" i="54" s="1"/>
  <c r="R20" i="54"/>
  <c r="AQ20" i="54" s="1"/>
  <c r="R23" i="54"/>
  <c r="AQ23" i="54" s="1"/>
  <c r="R28" i="54"/>
  <c r="AQ28" i="54" s="1"/>
  <c r="R15" i="54"/>
  <c r="AQ15" i="54" s="1"/>
  <c r="R16" i="54"/>
  <c r="AQ16" i="54" s="1"/>
  <c r="R21" i="54"/>
  <c r="AQ21" i="54" s="1"/>
  <c r="R17" i="54"/>
  <c r="AQ17" i="54" s="1"/>
  <c r="R14" i="54"/>
  <c r="AQ14" i="54" s="1"/>
  <c r="R6" i="54"/>
  <c r="AQ6" i="54" s="1"/>
  <c r="R22" i="54"/>
  <c r="AQ22" i="54" s="1"/>
  <c r="R30" i="54"/>
  <c r="AQ30" i="54" s="1"/>
  <c r="N9" i="54"/>
  <c r="AO9" i="54" s="1"/>
  <c r="N13" i="54"/>
  <c r="AO13" i="54" s="1"/>
  <c r="N12" i="54"/>
  <c r="AO12" i="54" s="1"/>
  <c r="N21" i="54"/>
  <c r="AO21" i="54" s="1"/>
  <c r="N8" i="54"/>
  <c r="AO8" i="54" s="1"/>
  <c r="N27" i="54"/>
  <c r="AO27" i="54" s="1"/>
  <c r="N7" i="54"/>
  <c r="AO7" i="54" s="1"/>
  <c r="N18" i="54"/>
  <c r="AO18" i="54" s="1"/>
  <c r="N11" i="54"/>
  <c r="AO11" i="54" s="1"/>
  <c r="N19" i="54"/>
  <c r="N10" i="54"/>
  <c r="AO10" i="54" s="1"/>
  <c r="N20" i="54"/>
  <c r="AO20" i="54" s="1"/>
  <c r="N29" i="54"/>
  <c r="AO29" i="54" s="1"/>
  <c r="N23" i="54"/>
  <c r="AO23" i="54" s="1"/>
  <c r="N28" i="54"/>
  <c r="AO28" i="54" s="1"/>
  <c r="N15" i="54"/>
  <c r="AO15" i="54" s="1"/>
  <c r="N16" i="54"/>
  <c r="AO16" i="54" s="1"/>
  <c r="N17" i="54"/>
  <c r="AO17" i="54" s="1"/>
  <c r="N14" i="54"/>
  <c r="AO14" i="54" s="1"/>
  <c r="N6" i="54"/>
  <c r="AO6" i="54" s="1"/>
  <c r="N22" i="54"/>
  <c r="AO22" i="54" s="1"/>
  <c r="N30" i="54"/>
  <c r="AO30" i="54" s="1"/>
  <c r="T13" i="54"/>
  <c r="AR13" i="54" s="1"/>
  <c r="T12" i="54"/>
  <c r="AR12" i="54" s="1"/>
  <c r="T8" i="54"/>
  <c r="AR8" i="54" s="1"/>
  <c r="T27" i="54"/>
  <c r="AR27" i="54" s="1"/>
  <c r="T7" i="54"/>
  <c r="AR7" i="54" s="1"/>
  <c r="T18" i="54"/>
  <c r="AR18" i="54" s="1"/>
  <c r="T14" i="54"/>
  <c r="AR14" i="54" s="1"/>
  <c r="T11" i="54"/>
  <c r="AR11" i="54" s="1"/>
  <c r="T19" i="54"/>
  <c r="AR19" i="54" s="1"/>
  <c r="T10" i="54"/>
  <c r="AR10" i="54" s="1"/>
  <c r="T20" i="54"/>
  <c r="AR20" i="54" s="1"/>
  <c r="T23" i="54"/>
  <c r="AR23" i="54" s="1"/>
  <c r="T28" i="54"/>
  <c r="AR28" i="54" s="1"/>
  <c r="T17" i="54"/>
  <c r="AR17" i="54" s="1"/>
  <c r="T15" i="54"/>
  <c r="AR15" i="54" s="1"/>
  <c r="T16" i="54"/>
  <c r="AR16" i="54" s="1"/>
  <c r="T21" i="54"/>
  <c r="AR21" i="54" s="1"/>
  <c r="T29" i="54"/>
  <c r="AR29" i="54" s="1"/>
  <c r="T6" i="54"/>
  <c r="AR6" i="54" s="1"/>
  <c r="T22" i="54"/>
  <c r="AR22" i="54" s="1"/>
  <c r="T30" i="54"/>
  <c r="AR30" i="54" s="1"/>
  <c r="T9" i="54"/>
  <c r="AR9" i="54" s="1"/>
  <c r="V7" i="54"/>
  <c r="AS7" i="54" s="1"/>
  <c r="V18" i="54"/>
  <c r="AS18" i="54" s="1"/>
  <c r="V11" i="54"/>
  <c r="AS11" i="54" s="1"/>
  <c r="V19" i="54"/>
  <c r="AS19" i="54" s="1"/>
  <c r="V10" i="54"/>
  <c r="AS10" i="54" s="1"/>
  <c r="V20" i="54"/>
  <c r="AS20" i="54" s="1"/>
  <c r="V23" i="54"/>
  <c r="AS23" i="54" s="1"/>
  <c r="V28" i="54"/>
  <c r="AS28" i="54" s="1"/>
  <c r="V15" i="54"/>
  <c r="AS15" i="54" s="1"/>
  <c r="V16" i="54"/>
  <c r="AS16" i="54" s="1"/>
  <c r="V21" i="54"/>
  <c r="AS21" i="54" s="1"/>
  <c r="V29" i="54"/>
  <c r="AS29" i="54" s="1"/>
  <c r="V17" i="54"/>
  <c r="AS17" i="54" s="1"/>
  <c r="V14" i="54"/>
  <c r="AS14" i="54" s="1"/>
  <c r="V6" i="54"/>
  <c r="AS6" i="54" s="1"/>
  <c r="V22" i="54"/>
  <c r="AS22" i="54" s="1"/>
  <c r="V30" i="54"/>
  <c r="AS30" i="54" s="1"/>
  <c r="V9" i="54"/>
  <c r="AS9" i="54" s="1"/>
  <c r="V12" i="54"/>
  <c r="AS12" i="54" s="1"/>
  <c r="V8" i="54"/>
  <c r="AS8" i="54" s="1"/>
  <c r="V27" i="54"/>
  <c r="AS27" i="54" s="1"/>
  <c r="V13" i="54"/>
  <c r="AS13" i="54" s="1"/>
  <c r="L13" i="54"/>
  <c r="AN13" i="54" s="1"/>
  <c r="L12" i="54"/>
  <c r="AN12" i="54" s="1"/>
  <c r="L8" i="54"/>
  <c r="AN8" i="54" s="1"/>
  <c r="L27" i="54"/>
  <c r="AN27" i="54" s="1"/>
  <c r="L7" i="54"/>
  <c r="AN7" i="54" s="1"/>
  <c r="L18" i="54"/>
  <c r="AN18" i="54" s="1"/>
  <c r="L11" i="54"/>
  <c r="AN11" i="54" s="1"/>
  <c r="L19" i="54"/>
  <c r="AN19" i="54" s="1"/>
  <c r="L10" i="54"/>
  <c r="AN10" i="54" s="1"/>
  <c r="L20" i="54"/>
  <c r="AN20" i="54" s="1"/>
  <c r="L23" i="54"/>
  <c r="AN23" i="54" s="1"/>
  <c r="L28" i="54"/>
  <c r="AN28" i="54" s="1"/>
  <c r="L14" i="54"/>
  <c r="AN14" i="54" s="1"/>
  <c r="L15" i="54"/>
  <c r="AN15" i="54" s="1"/>
  <c r="L16" i="54"/>
  <c r="AN16" i="54" s="1"/>
  <c r="L21" i="54"/>
  <c r="AN21" i="54" s="1"/>
  <c r="L29" i="54"/>
  <c r="AN29" i="54" s="1"/>
  <c r="L17" i="54"/>
  <c r="AN17" i="54" s="1"/>
  <c r="L6" i="54"/>
  <c r="AN6" i="54" s="1"/>
  <c r="L22" i="54"/>
  <c r="AN22" i="54" s="1"/>
  <c r="L30" i="54"/>
  <c r="AN30" i="54" s="1"/>
  <c r="L9" i="54"/>
  <c r="AN9" i="54" s="1"/>
  <c r="J8" i="54"/>
  <c r="AM8" i="54" s="1"/>
  <c r="J27" i="54"/>
  <c r="AM27" i="54" s="1"/>
  <c r="J7" i="54"/>
  <c r="AM7" i="54" s="1"/>
  <c r="J18" i="54"/>
  <c r="AM18" i="54" s="1"/>
  <c r="J9" i="54"/>
  <c r="AM9" i="54" s="1"/>
  <c r="J11" i="54"/>
  <c r="AM11" i="54" s="1"/>
  <c r="J19" i="54"/>
  <c r="AM19" i="54" s="1"/>
  <c r="J10" i="54"/>
  <c r="AM10" i="54" s="1"/>
  <c r="J20" i="54"/>
  <c r="AM20" i="54" s="1"/>
  <c r="J23" i="54"/>
  <c r="AM23" i="54" s="1"/>
  <c r="J28" i="54"/>
  <c r="AM28" i="54" s="1"/>
  <c r="J15" i="54"/>
  <c r="AM15" i="54" s="1"/>
  <c r="J16" i="54"/>
  <c r="AM16" i="54" s="1"/>
  <c r="J21" i="54"/>
  <c r="AM21" i="54" s="1"/>
  <c r="J29" i="54"/>
  <c r="AM29" i="54" s="1"/>
  <c r="J17" i="54"/>
  <c r="AM17" i="54" s="1"/>
  <c r="J14" i="54"/>
  <c r="AM14" i="54" s="1"/>
  <c r="J6" i="54"/>
  <c r="AM6" i="54" s="1"/>
  <c r="J22" i="54"/>
  <c r="AM22" i="54" s="1"/>
  <c r="J30" i="54"/>
  <c r="AM30" i="54" s="1"/>
  <c r="J13" i="54"/>
  <c r="AM13" i="54" s="1"/>
  <c r="J12" i="54"/>
  <c r="AM12" i="54" s="1"/>
  <c r="X11" i="54"/>
  <c r="AT11" i="54" s="1"/>
  <c r="X19" i="54"/>
  <c r="AT19" i="54" s="1"/>
  <c r="X10" i="54"/>
  <c r="AT10" i="54" s="1"/>
  <c r="X20" i="54"/>
  <c r="AT20" i="54" s="1"/>
  <c r="X23" i="54"/>
  <c r="AT23" i="54" s="1"/>
  <c r="X28" i="54"/>
  <c r="AT28" i="54" s="1"/>
  <c r="X15" i="54"/>
  <c r="AT15" i="54" s="1"/>
  <c r="X16" i="54"/>
  <c r="AT16" i="54" s="1"/>
  <c r="X12" i="54"/>
  <c r="AT12" i="54" s="1"/>
  <c r="X21" i="54"/>
  <c r="AT21" i="54" s="1"/>
  <c r="X29" i="54"/>
  <c r="AT29" i="54" s="1"/>
  <c r="X17" i="54"/>
  <c r="AT17" i="54" s="1"/>
  <c r="X14" i="54"/>
  <c r="AT14" i="54" s="1"/>
  <c r="X6" i="54"/>
  <c r="AT6" i="54" s="1"/>
  <c r="X22" i="54"/>
  <c r="AT22" i="54" s="1"/>
  <c r="X30" i="54"/>
  <c r="AT30" i="54" s="1"/>
  <c r="X9" i="54"/>
  <c r="AT9" i="54" s="1"/>
  <c r="X13" i="54"/>
  <c r="AT13" i="54" s="1"/>
  <c r="X8" i="54"/>
  <c r="AT8" i="54" s="1"/>
  <c r="X27" i="54"/>
  <c r="AT27" i="54" s="1"/>
  <c r="X7" i="54"/>
  <c r="AT7" i="54" s="1"/>
  <c r="X18" i="54"/>
  <c r="AT18" i="54" s="1"/>
  <c r="AL8" i="67"/>
  <c r="BA8" i="67" s="1"/>
  <c r="AL10" i="67"/>
  <c r="BA10" i="67" s="1"/>
  <c r="AL19" i="67"/>
  <c r="BA19" i="67" s="1"/>
  <c r="AL6" i="67"/>
  <c r="BA6" i="67" s="1"/>
  <c r="AL20" i="67"/>
  <c r="BA20" i="67" s="1"/>
  <c r="AL12" i="67"/>
  <c r="BA12" i="67" s="1"/>
  <c r="AL21" i="67"/>
  <c r="BA21" i="67" s="1"/>
  <c r="AL14" i="67"/>
  <c r="BA14" i="67" s="1"/>
  <c r="AL22" i="67"/>
  <c r="BA22" i="67" s="1"/>
  <c r="AL16" i="67"/>
  <c r="BA16" i="67" s="1"/>
  <c r="AL7" i="67"/>
  <c r="AL9" i="67"/>
  <c r="BA9" i="67" s="1"/>
  <c r="AL13" i="67"/>
  <c r="BA13" i="67" s="1"/>
  <c r="AL11" i="67"/>
  <c r="BA11" i="67" s="1"/>
  <c r="AL15" i="67"/>
  <c r="BA15" i="67" s="1"/>
  <c r="T6" i="67"/>
  <c r="AR6" i="67" s="1"/>
  <c r="T20" i="67"/>
  <c r="AR20" i="67" s="1"/>
  <c r="T10" i="67"/>
  <c r="AR10" i="67" s="1"/>
  <c r="T12" i="67"/>
  <c r="AR12" i="67" s="1"/>
  <c r="T21" i="67"/>
  <c r="AR21" i="67" s="1"/>
  <c r="T14" i="67"/>
  <c r="AR14" i="67" s="1"/>
  <c r="T22" i="67"/>
  <c r="AR22" i="67" s="1"/>
  <c r="T7" i="67"/>
  <c r="AR7" i="67" s="1"/>
  <c r="T9" i="67"/>
  <c r="AR9" i="67" s="1"/>
  <c r="T13" i="67"/>
  <c r="AR13" i="67" s="1"/>
  <c r="T11" i="67"/>
  <c r="AR11" i="67" s="1"/>
  <c r="T15" i="67"/>
  <c r="AR15" i="67" s="1"/>
  <c r="T19" i="67"/>
  <c r="AR19" i="67" s="1"/>
  <c r="T16" i="67"/>
  <c r="AR16" i="67" s="1"/>
  <c r="T8" i="67"/>
  <c r="AR8" i="67" s="1"/>
  <c r="P7" i="67"/>
  <c r="AP7" i="67" s="1"/>
  <c r="P9" i="67"/>
  <c r="AP9" i="67" s="1"/>
  <c r="P13" i="67"/>
  <c r="AP13" i="67" s="1"/>
  <c r="P8" i="67"/>
  <c r="AP8" i="67" s="1"/>
  <c r="P22" i="67"/>
  <c r="AP22" i="67" s="1"/>
  <c r="P11" i="67"/>
  <c r="AP11" i="67" s="1"/>
  <c r="P15" i="67"/>
  <c r="AP15" i="67" s="1"/>
  <c r="P16" i="67"/>
  <c r="AP16" i="67" s="1"/>
  <c r="P14" i="67"/>
  <c r="AP14" i="67" s="1"/>
  <c r="P10" i="67"/>
  <c r="AP10" i="67" s="1"/>
  <c r="P19" i="67"/>
  <c r="AP19" i="67" s="1"/>
  <c r="P6" i="67"/>
  <c r="AP6" i="67" s="1"/>
  <c r="P20" i="67"/>
  <c r="AP20" i="67" s="1"/>
  <c r="P12" i="67"/>
  <c r="AP12" i="67" s="1"/>
  <c r="P21" i="67"/>
  <c r="AP21" i="67" s="1"/>
  <c r="N8" i="67"/>
  <c r="AO8" i="67" s="1"/>
  <c r="N10" i="67"/>
  <c r="AO10" i="67" s="1"/>
  <c r="N19" i="67"/>
  <c r="AO19" i="67" s="1"/>
  <c r="N6" i="67"/>
  <c r="AO6" i="67" s="1"/>
  <c r="N20" i="67"/>
  <c r="AO20" i="67" s="1"/>
  <c r="N12" i="67"/>
  <c r="AO12" i="67" s="1"/>
  <c r="N21" i="67"/>
  <c r="AO21" i="67" s="1"/>
  <c r="N14" i="67"/>
  <c r="AO14" i="67" s="1"/>
  <c r="N22" i="67"/>
  <c r="AO22" i="67" s="1"/>
  <c r="N7" i="67"/>
  <c r="AO7" i="67" s="1"/>
  <c r="N9" i="67"/>
  <c r="AO9" i="67" s="1"/>
  <c r="N13" i="67"/>
  <c r="AO13" i="67" s="1"/>
  <c r="N11" i="67"/>
  <c r="AO11" i="67" s="1"/>
  <c r="N15" i="67"/>
  <c r="N16" i="67"/>
  <c r="AO16" i="67" s="1"/>
  <c r="AJ9" i="67"/>
  <c r="AZ9" i="67" s="1"/>
  <c r="AJ13" i="67"/>
  <c r="AZ13" i="67" s="1"/>
  <c r="AJ11" i="67"/>
  <c r="AZ11" i="67" s="1"/>
  <c r="AJ15" i="67"/>
  <c r="AZ15" i="67" s="1"/>
  <c r="AJ16" i="67"/>
  <c r="AZ16" i="67" s="1"/>
  <c r="AJ7" i="67"/>
  <c r="AZ7" i="67" s="1"/>
  <c r="AJ8" i="67"/>
  <c r="AZ8" i="67" s="1"/>
  <c r="AJ10" i="67"/>
  <c r="AZ10" i="67" s="1"/>
  <c r="AJ19" i="67"/>
  <c r="AZ19" i="67" s="1"/>
  <c r="AJ6" i="67"/>
  <c r="AZ6" i="67" s="1"/>
  <c r="AJ20" i="67"/>
  <c r="AZ20" i="67" s="1"/>
  <c r="AJ12" i="67"/>
  <c r="AZ12" i="67" s="1"/>
  <c r="AJ21" i="67"/>
  <c r="AZ21" i="67" s="1"/>
  <c r="AJ14" i="67"/>
  <c r="AZ14" i="67" s="1"/>
  <c r="AJ22" i="67"/>
  <c r="AZ22" i="67" s="1"/>
  <c r="L8" i="67"/>
  <c r="AN8" i="67" s="1"/>
  <c r="L11" i="67"/>
  <c r="AN11" i="67" s="1"/>
  <c r="L15" i="67"/>
  <c r="AN15" i="67" s="1"/>
  <c r="L16" i="67"/>
  <c r="AN16" i="67" s="1"/>
  <c r="L13" i="67"/>
  <c r="AN13" i="67" s="1"/>
  <c r="L10" i="67"/>
  <c r="AN10" i="67" s="1"/>
  <c r="L19" i="67"/>
  <c r="AN19" i="67" s="1"/>
  <c r="L6" i="67"/>
  <c r="L20" i="67"/>
  <c r="AN20" i="67" s="1"/>
  <c r="L12" i="67"/>
  <c r="AN12" i="67" s="1"/>
  <c r="L21" i="67"/>
  <c r="AN21" i="67" s="1"/>
  <c r="L14" i="67"/>
  <c r="AN14" i="67" s="1"/>
  <c r="L22" i="67"/>
  <c r="AN22" i="67" s="1"/>
  <c r="L7" i="67"/>
  <c r="AN7" i="67" s="1"/>
  <c r="L9" i="67"/>
  <c r="AN9" i="67" s="1"/>
  <c r="AH10" i="67"/>
  <c r="AY10" i="67" s="1"/>
  <c r="AH19" i="67"/>
  <c r="AY19" i="67" s="1"/>
  <c r="AH6" i="67"/>
  <c r="AY6" i="67" s="1"/>
  <c r="AH20" i="67"/>
  <c r="AY20" i="67" s="1"/>
  <c r="AH12" i="67"/>
  <c r="AY12" i="67" s="1"/>
  <c r="AH21" i="67"/>
  <c r="AY21" i="67" s="1"/>
  <c r="AH14" i="67"/>
  <c r="AY14" i="67" s="1"/>
  <c r="AH22" i="67"/>
  <c r="AY22" i="67" s="1"/>
  <c r="AH8" i="67"/>
  <c r="AY8" i="67" s="1"/>
  <c r="AH7" i="67"/>
  <c r="AY7" i="67" s="1"/>
  <c r="AH9" i="67"/>
  <c r="AY9" i="67" s="1"/>
  <c r="AH13" i="67"/>
  <c r="AY13" i="67" s="1"/>
  <c r="AH11" i="67"/>
  <c r="AY11" i="67" s="1"/>
  <c r="AH15" i="67"/>
  <c r="AY15" i="67" s="1"/>
  <c r="AH16" i="67"/>
  <c r="AY16" i="67" s="1"/>
  <c r="J11" i="67"/>
  <c r="J15" i="67"/>
  <c r="J16" i="67"/>
  <c r="J22" i="67"/>
  <c r="J8" i="67"/>
  <c r="J10" i="67"/>
  <c r="J19" i="67"/>
  <c r="J6" i="67"/>
  <c r="J20" i="67"/>
  <c r="J12" i="67"/>
  <c r="J21" i="67"/>
  <c r="J14" i="67"/>
  <c r="J13" i="67"/>
  <c r="J7" i="67"/>
  <c r="J9" i="67"/>
  <c r="AF11" i="67"/>
  <c r="AX11" i="67" s="1"/>
  <c r="AF15" i="67"/>
  <c r="AX15" i="67" s="1"/>
  <c r="AF16" i="67"/>
  <c r="AX16" i="67" s="1"/>
  <c r="AF8" i="67"/>
  <c r="AX8" i="67" s="1"/>
  <c r="AF10" i="67"/>
  <c r="AX10" i="67" s="1"/>
  <c r="AF19" i="67"/>
  <c r="AX19" i="67" s="1"/>
  <c r="AF6" i="67"/>
  <c r="AX6" i="67" s="1"/>
  <c r="AF20" i="67"/>
  <c r="AX20" i="67" s="1"/>
  <c r="AF12" i="67"/>
  <c r="AX12" i="67" s="1"/>
  <c r="AF21" i="67"/>
  <c r="AX21" i="67" s="1"/>
  <c r="AF13" i="67"/>
  <c r="AX13" i="67" s="1"/>
  <c r="AF14" i="67"/>
  <c r="AX14" i="67" s="1"/>
  <c r="AF22" i="67"/>
  <c r="AX22" i="67" s="1"/>
  <c r="AF7" i="67"/>
  <c r="AX7" i="67" s="1"/>
  <c r="AF9" i="67"/>
  <c r="AX9" i="67" s="1"/>
  <c r="AB16" i="67"/>
  <c r="AV16" i="67" s="1"/>
  <c r="AB8" i="67"/>
  <c r="AV8" i="67" s="1"/>
  <c r="AB10" i="67"/>
  <c r="AV10" i="67" s="1"/>
  <c r="AB19" i="67"/>
  <c r="AV19" i="67" s="1"/>
  <c r="AB6" i="67"/>
  <c r="AV6" i="67" s="1"/>
  <c r="AB20" i="67"/>
  <c r="AV20" i="67" s="1"/>
  <c r="AB12" i="67"/>
  <c r="AV12" i="67" s="1"/>
  <c r="AB21" i="67"/>
  <c r="AV21" i="67" s="1"/>
  <c r="AB14" i="67"/>
  <c r="AV14" i="67" s="1"/>
  <c r="AB22" i="67"/>
  <c r="AV22" i="67" s="1"/>
  <c r="AB7" i="67"/>
  <c r="AV7" i="67" s="1"/>
  <c r="AB9" i="67"/>
  <c r="AV9" i="67" s="1"/>
  <c r="AB15" i="67"/>
  <c r="AV15" i="67" s="1"/>
  <c r="AB13" i="67"/>
  <c r="AV13" i="67" s="1"/>
  <c r="AB11" i="67"/>
  <c r="AV11" i="67" s="1"/>
  <c r="X8" i="67"/>
  <c r="AT8" i="67" s="1"/>
  <c r="X10" i="67"/>
  <c r="AT10" i="67" s="1"/>
  <c r="X19" i="67"/>
  <c r="AT19" i="67" s="1"/>
  <c r="X6" i="67"/>
  <c r="AT6" i="67" s="1"/>
  <c r="X20" i="67"/>
  <c r="AT20" i="67" s="1"/>
  <c r="X12" i="67"/>
  <c r="AT12" i="67" s="1"/>
  <c r="X21" i="67"/>
  <c r="AT21" i="67" s="1"/>
  <c r="X14" i="67"/>
  <c r="AT14" i="67" s="1"/>
  <c r="X22" i="67"/>
  <c r="AT22" i="67" s="1"/>
  <c r="X7" i="67"/>
  <c r="AT7" i="67" s="1"/>
  <c r="X9" i="67"/>
  <c r="AT9" i="67" s="1"/>
  <c r="X13" i="67"/>
  <c r="AT13" i="67" s="1"/>
  <c r="X11" i="67"/>
  <c r="AT11" i="67" s="1"/>
  <c r="X15" i="67"/>
  <c r="AT15" i="67" s="1"/>
  <c r="X16" i="67"/>
  <c r="AT16" i="67" s="1"/>
  <c r="R15" i="67"/>
  <c r="AQ15" i="67" s="1"/>
  <c r="R16" i="67"/>
  <c r="AQ16" i="67" s="1"/>
  <c r="R11" i="67"/>
  <c r="AQ11" i="67" s="1"/>
  <c r="R8" i="67"/>
  <c r="AQ8" i="67" s="1"/>
  <c r="R10" i="67"/>
  <c r="AQ10" i="67" s="1"/>
  <c r="R19" i="67"/>
  <c r="AQ19" i="67" s="1"/>
  <c r="R6" i="67"/>
  <c r="AQ6" i="67" s="1"/>
  <c r="R20" i="67"/>
  <c r="AQ20" i="67" s="1"/>
  <c r="R12" i="67"/>
  <c r="AQ12" i="67" s="1"/>
  <c r="R21" i="67"/>
  <c r="AQ21" i="67" s="1"/>
  <c r="R14" i="67"/>
  <c r="AQ14" i="67" s="1"/>
  <c r="R22" i="67"/>
  <c r="AQ22" i="67" s="1"/>
  <c r="R7" i="67"/>
  <c r="AQ7" i="67" s="1"/>
  <c r="R9" i="67"/>
  <c r="AQ9" i="67" s="1"/>
  <c r="R13" i="67"/>
  <c r="AQ13" i="67" s="1"/>
  <c r="AD12" i="67"/>
  <c r="AW12" i="67" s="1"/>
  <c r="AD21" i="67"/>
  <c r="AW21" i="67" s="1"/>
  <c r="AD14" i="67"/>
  <c r="AW14" i="67" s="1"/>
  <c r="AD22" i="67"/>
  <c r="AW22" i="67" s="1"/>
  <c r="AD20" i="67"/>
  <c r="AW20" i="67" s="1"/>
  <c r="AD7" i="67"/>
  <c r="AW7" i="67" s="1"/>
  <c r="AD9" i="67"/>
  <c r="AW9" i="67" s="1"/>
  <c r="AD13" i="67"/>
  <c r="AW13" i="67" s="1"/>
  <c r="AD11" i="67"/>
  <c r="AW11" i="67" s="1"/>
  <c r="AD15" i="67"/>
  <c r="AW15" i="67" s="1"/>
  <c r="AD16" i="67"/>
  <c r="AW16" i="67" s="1"/>
  <c r="AD8" i="67"/>
  <c r="AW8" i="67" s="1"/>
  <c r="AD6" i="67"/>
  <c r="AW6" i="67" s="1"/>
  <c r="AD10" i="67"/>
  <c r="AW10" i="67" s="1"/>
  <c r="AD19" i="67"/>
  <c r="AW19" i="67" s="1"/>
  <c r="Z7" i="67"/>
  <c r="AU7" i="67" s="1"/>
  <c r="Z9" i="67"/>
  <c r="AU9" i="67" s="1"/>
  <c r="Z13" i="67"/>
  <c r="AU13" i="67" s="1"/>
  <c r="Z11" i="67"/>
  <c r="AU11" i="67" s="1"/>
  <c r="Z15" i="67"/>
  <c r="AU15" i="67" s="1"/>
  <c r="Z16" i="67"/>
  <c r="AU16" i="67" s="1"/>
  <c r="Z14" i="67"/>
  <c r="AU14" i="67" s="1"/>
  <c r="Z8" i="67"/>
  <c r="AU8" i="67" s="1"/>
  <c r="Z10" i="67"/>
  <c r="AU10" i="67" s="1"/>
  <c r="Z19" i="67"/>
  <c r="AU19" i="67" s="1"/>
  <c r="Z6" i="67"/>
  <c r="AU6" i="67" s="1"/>
  <c r="Z20" i="67"/>
  <c r="AU20" i="67" s="1"/>
  <c r="Z12" i="67"/>
  <c r="AU12" i="67" s="1"/>
  <c r="Z21" i="67"/>
  <c r="AU21" i="67" s="1"/>
  <c r="Z22" i="67"/>
  <c r="AU22" i="67" s="1"/>
  <c r="V13" i="67"/>
  <c r="AS13" i="67" s="1"/>
  <c r="V11" i="67"/>
  <c r="AS11" i="67" s="1"/>
  <c r="V15" i="67"/>
  <c r="AS15" i="67" s="1"/>
  <c r="V16" i="67"/>
  <c r="AS16" i="67" s="1"/>
  <c r="V9" i="67"/>
  <c r="AS9" i="67" s="1"/>
  <c r="V8" i="67"/>
  <c r="AS8" i="67" s="1"/>
  <c r="V10" i="67"/>
  <c r="AS10" i="67" s="1"/>
  <c r="V19" i="67"/>
  <c r="AS19" i="67" s="1"/>
  <c r="V6" i="67"/>
  <c r="AS6" i="67" s="1"/>
  <c r="V20" i="67"/>
  <c r="AS20" i="67" s="1"/>
  <c r="V12" i="67"/>
  <c r="AS12" i="67" s="1"/>
  <c r="V21" i="67"/>
  <c r="AS21" i="67" s="1"/>
  <c r="V14" i="67"/>
  <c r="AS14" i="67" s="1"/>
  <c r="V22" i="67"/>
  <c r="AS22" i="67" s="1"/>
  <c r="V7" i="67"/>
  <c r="AS7" i="67" s="1"/>
  <c r="BA26" i="10"/>
  <c r="AC26" i="10"/>
  <c r="AX43" i="66"/>
  <c r="AX41" i="66"/>
  <c r="AN49" i="66"/>
  <c r="AN21" i="65"/>
  <c r="AN10" i="65"/>
  <c r="AN6" i="65"/>
  <c r="AN8" i="65"/>
  <c r="AN9" i="65"/>
  <c r="AZ9" i="65"/>
  <c r="AZ19" i="65"/>
  <c r="AO18" i="65"/>
  <c r="AO28" i="65"/>
  <c r="BA33" i="65"/>
  <c r="BA23" i="65"/>
  <c r="AP28" i="65"/>
  <c r="AP7" i="65"/>
  <c r="AP14" i="65"/>
  <c r="AW32" i="65"/>
  <c r="AN15" i="65"/>
  <c r="AW31" i="65"/>
  <c r="AX34" i="65"/>
  <c r="AS10" i="65"/>
  <c r="AS14" i="65"/>
  <c r="AS18" i="65"/>
  <c r="AZ17" i="65"/>
  <c r="AT25" i="65"/>
  <c r="AT27" i="65"/>
  <c r="AV11" i="65"/>
  <c r="AV27" i="65"/>
  <c r="AV19" i="65"/>
  <c r="AV12" i="65"/>
  <c r="AV17" i="65"/>
  <c r="AW22" i="65"/>
  <c r="AW24" i="65"/>
  <c r="AW27" i="65"/>
  <c r="AW12" i="65"/>
  <c r="AW29" i="65"/>
  <c r="AS27" i="65"/>
  <c r="AZ16" i="65"/>
  <c r="AQ13" i="65"/>
  <c r="AQ15" i="65"/>
  <c r="AQ25" i="65"/>
  <c r="AQ7" i="65"/>
  <c r="AQ10" i="65"/>
  <c r="AS20" i="65"/>
  <c r="AM18" i="65"/>
  <c r="AM25" i="65"/>
  <c r="AM24" i="65"/>
  <c r="AM32" i="65"/>
  <c r="AM6" i="65"/>
  <c r="AX20" i="64"/>
  <c r="AX32" i="64"/>
  <c r="AX44" i="64"/>
  <c r="AX6" i="64"/>
  <c r="AX7" i="64"/>
  <c r="AX23" i="64"/>
  <c r="AX55" i="64"/>
  <c r="AX14" i="64"/>
  <c r="AX25" i="64"/>
  <c r="AX45" i="64"/>
  <c r="AX43" i="64"/>
  <c r="AV13" i="64"/>
  <c r="AV42" i="64"/>
  <c r="AV50" i="64"/>
  <c r="AV32" i="64"/>
  <c r="AV43" i="64"/>
  <c r="AV51" i="64"/>
  <c r="AS10" i="64"/>
  <c r="AT13" i="64"/>
  <c r="AT16" i="64"/>
  <c r="AT59" i="64"/>
  <c r="AT8" i="64"/>
  <c r="AT54" i="64"/>
  <c r="AR35" i="64"/>
  <c r="AQ19" i="64"/>
  <c r="AQ47" i="64"/>
  <c r="AQ13" i="64"/>
  <c r="AQ6" i="64"/>
  <c r="AQ58" i="64"/>
  <c r="AN25" i="64"/>
  <c r="AN46" i="64"/>
  <c r="AN24" i="64"/>
  <c r="AN35" i="64"/>
  <c r="AN15" i="64"/>
  <c r="AN40" i="64"/>
  <c r="AN53" i="64"/>
  <c r="AW29" i="64"/>
  <c r="AT17" i="64"/>
  <c r="AO33" i="64"/>
  <c r="AL20" i="10"/>
  <c r="AO7" i="63"/>
  <c r="AO16" i="63"/>
  <c r="AO31" i="63"/>
  <c r="AO35" i="63"/>
  <c r="AO13" i="63"/>
  <c r="AO10" i="63"/>
  <c r="AO9" i="63"/>
  <c r="AO20" i="63"/>
  <c r="AO50" i="63"/>
  <c r="AO41" i="63"/>
  <c r="AO30" i="63"/>
  <c r="AO47" i="63"/>
  <c r="AO49" i="63"/>
  <c r="AO19" i="63"/>
  <c r="AO14" i="63"/>
  <c r="AO54" i="63"/>
  <c r="BA13" i="63"/>
  <c r="BA45" i="63"/>
  <c r="BA16" i="63"/>
  <c r="BA49" i="63"/>
  <c r="BA10" i="63"/>
  <c r="BA29" i="63"/>
  <c r="BA14" i="63"/>
  <c r="BA48" i="63"/>
  <c r="BA50" i="63"/>
  <c r="BA20" i="63"/>
  <c r="BA54" i="63"/>
  <c r="BA31" i="63"/>
  <c r="BA43" i="63"/>
  <c r="BA7" i="63"/>
  <c r="BA41" i="63"/>
  <c r="BA12" i="63"/>
  <c r="BA22" i="63"/>
  <c r="AV30" i="63"/>
  <c r="AV33" i="63"/>
  <c r="AV46" i="63"/>
  <c r="AV48" i="63"/>
  <c r="AQ54" i="63"/>
  <c r="AQ6" i="63"/>
  <c r="AQ49" i="63"/>
  <c r="AQ10" i="63"/>
  <c r="AQ31" i="63"/>
  <c r="AV34" i="63"/>
  <c r="AV7" i="63"/>
  <c r="AQ48" i="63"/>
  <c r="AQ7" i="63"/>
  <c r="AQ45" i="63"/>
  <c r="AQ29" i="63"/>
  <c r="AV52" i="63"/>
  <c r="AY13" i="63"/>
  <c r="AV51" i="63"/>
  <c r="AN53" i="63"/>
  <c r="AN6" i="63"/>
  <c r="AN38" i="63"/>
  <c r="AN51" i="63"/>
  <c r="AN8" i="63"/>
  <c r="AN19" i="63"/>
  <c r="AN52" i="63"/>
  <c r="AZ17" i="63"/>
  <c r="AZ15" i="63"/>
  <c r="AZ23" i="63"/>
  <c r="AZ32" i="63"/>
  <c r="AZ8" i="63"/>
  <c r="AZ18" i="63"/>
  <c r="AZ42" i="63"/>
  <c r="AQ41" i="63"/>
  <c r="AV38" i="63"/>
  <c r="AV44" i="63"/>
  <c r="AV22" i="63"/>
  <c r="AR52" i="63"/>
  <c r="AR44" i="63"/>
  <c r="AR6" i="63"/>
  <c r="AR46" i="63"/>
  <c r="AR7" i="63"/>
  <c r="AR34" i="63"/>
  <c r="AW43" i="63"/>
  <c r="AW20" i="63"/>
  <c r="AW50" i="63"/>
  <c r="AW12" i="63"/>
  <c r="AW14" i="63"/>
  <c r="AW45" i="63"/>
  <c r="AW28" i="63"/>
  <c r="AV19" i="63"/>
  <c r="AZ25" i="63"/>
  <c r="AQ12" i="63"/>
  <c r="AT18" i="63"/>
  <c r="AT8" i="63"/>
  <c r="AT51" i="63"/>
  <c r="AT48" i="63"/>
  <c r="AT52" i="63"/>
  <c r="AT12" i="63"/>
  <c r="AT30" i="63"/>
  <c r="AM22" i="63"/>
  <c r="AM44" i="63"/>
  <c r="AU51" i="63"/>
  <c r="AM18" i="63"/>
  <c r="AS43" i="63"/>
  <c r="AU50" i="63"/>
  <c r="AU49" i="63"/>
  <c r="AS49" i="63"/>
  <c r="AS37" i="63"/>
  <c r="AU45" i="63"/>
  <c r="AU33" i="63"/>
  <c r="AX15" i="63"/>
  <c r="BA22" i="60"/>
  <c r="BA80" i="60"/>
  <c r="BA53" i="60"/>
  <c r="AQ60" i="60"/>
  <c r="AQ35" i="60"/>
  <c r="AQ73" i="60"/>
  <c r="AO18" i="60"/>
  <c r="AM21" i="60"/>
  <c r="AM70" i="60"/>
  <c r="AZ17" i="60"/>
  <c r="AZ57" i="60"/>
  <c r="AZ16" i="60"/>
  <c r="AZ38" i="60"/>
  <c r="AZ51" i="60"/>
  <c r="AZ80" i="60"/>
  <c r="AZ27" i="60"/>
  <c r="AZ49" i="60"/>
  <c r="AN77" i="60"/>
  <c r="AM52" i="60"/>
  <c r="AS70" i="60"/>
  <c r="AN18" i="60"/>
  <c r="AN19" i="60"/>
  <c r="AN41" i="60"/>
  <c r="AN80" i="60"/>
  <c r="AN70" i="60"/>
  <c r="AV11" i="60"/>
  <c r="AW51" i="60"/>
  <c r="AW76" i="60"/>
  <c r="BA7" i="67"/>
  <c r="AO15" i="67"/>
  <c r="AN6" i="67"/>
  <c r="AP34" i="56"/>
  <c r="AP25" i="56"/>
  <c r="AP18" i="60"/>
  <c r="AP70" i="60"/>
  <c r="AP37" i="63"/>
  <c r="AP19" i="63"/>
  <c r="AP38" i="63"/>
  <c r="AP18" i="63"/>
  <c r="AP51" i="63"/>
  <c r="AP22" i="63"/>
  <c r="AP30" i="63"/>
  <c r="AP52" i="63"/>
  <c r="AP7" i="63"/>
  <c r="AP33" i="63"/>
  <c r="AP44" i="63"/>
  <c r="AP24" i="63"/>
  <c r="AP34" i="63"/>
  <c r="AP46" i="63"/>
  <c r="AP13" i="63"/>
  <c r="AP23" i="63"/>
  <c r="AU15" i="64"/>
  <c r="AU57" i="64"/>
  <c r="AU39" i="64"/>
  <c r="AU52" i="64"/>
  <c r="AU58" i="64"/>
  <c r="AU19" i="64"/>
  <c r="AU20" i="64"/>
  <c r="AU44" i="64"/>
  <c r="AU31" i="64"/>
  <c r="AU7" i="64"/>
  <c r="AR34" i="65"/>
  <c r="AR16" i="65"/>
  <c r="E20" i="10"/>
  <c r="AR14" i="65"/>
  <c r="AR27" i="65"/>
  <c r="AR18" i="65"/>
  <c r="AR25" i="65"/>
  <c r="AR22" i="65"/>
  <c r="E32" i="10"/>
  <c r="G32" i="10" s="1"/>
  <c r="AR30" i="65"/>
  <c r="AW47" i="66"/>
  <c r="AW16" i="66"/>
  <c r="AW44" i="66"/>
  <c r="AX42" i="66"/>
  <c r="AU49" i="66"/>
  <c r="AX24" i="66"/>
  <c r="AR24" i="66"/>
  <c r="AO16" i="66"/>
  <c r="AY18" i="66"/>
  <c r="AT9" i="66"/>
  <c r="AT21" i="66"/>
  <c r="AT12" i="66"/>
  <c r="AT40" i="66"/>
  <c r="AT8" i="66"/>
  <c r="AT48" i="66"/>
  <c r="AZ38" i="66"/>
  <c r="AZ49" i="66"/>
  <c r="AZ15" i="66"/>
  <c r="AZ19" i="66"/>
  <c r="AZ26" i="66"/>
  <c r="AZ13" i="66"/>
  <c r="AW37" i="66"/>
  <c r="AU38" i="66"/>
  <c r="BA48" i="66"/>
  <c r="AW25" i="66"/>
  <c r="AX15" i="66"/>
  <c r="AX17" i="66"/>
  <c r="AN7" i="66"/>
  <c r="AX14" i="66"/>
  <c r="AU13" i="66"/>
  <c r="AX6" i="66"/>
  <c r="AO37" i="66"/>
  <c r="AQ13" i="66"/>
  <c r="AQ48" i="66"/>
  <c r="AQ50" i="66"/>
  <c r="AQ35" i="66"/>
  <c r="AQ10" i="66"/>
  <c r="AQ37" i="66"/>
  <c r="AQ46" i="66"/>
  <c r="AV47" i="66"/>
  <c r="AV49" i="66"/>
  <c r="AU11" i="66"/>
  <c r="AU23" i="66"/>
  <c r="AU42" i="66"/>
  <c r="AU35" i="66"/>
  <c r="AU8" i="66"/>
  <c r="AV44" i="66"/>
  <c r="AX37" i="66"/>
  <c r="AX48" i="66"/>
  <c r="AX22" i="66"/>
  <c r="AX40" i="66"/>
  <c r="AX9" i="66"/>
  <c r="AX20" i="66"/>
  <c r="AX25" i="66"/>
  <c r="AM6" i="66"/>
  <c r="AM43" i="66"/>
  <c r="AM16" i="66"/>
  <c r="AM7" i="66"/>
  <c r="AM46" i="66"/>
  <c r="AM13" i="66"/>
  <c r="AV37" i="66"/>
  <c r="AN11" i="66"/>
  <c r="AN23" i="66"/>
  <c r="AN42" i="66"/>
  <c r="AN16" i="66"/>
  <c r="AN25" i="66"/>
  <c r="AN44" i="66"/>
  <c r="AN37" i="66"/>
  <c r="AN47" i="66"/>
  <c r="AN34" i="66"/>
  <c r="AN21" i="66"/>
  <c r="AN12" i="66"/>
  <c r="AN26" i="66"/>
  <c r="AV36" i="66"/>
  <c r="AO12" i="66"/>
  <c r="AO10" i="66"/>
  <c r="AO15" i="66"/>
  <c r="AO41" i="66"/>
  <c r="AO20" i="66"/>
  <c r="AO42" i="66"/>
  <c r="AO14" i="66"/>
  <c r="AO7" i="66"/>
  <c r="AO46" i="66"/>
  <c r="AO21" i="66"/>
  <c r="AO48" i="66"/>
  <c r="BA10" i="66"/>
  <c r="BA9" i="66"/>
  <c r="BA43" i="66"/>
  <c r="BA16" i="66"/>
  <c r="BA25" i="66"/>
  <c r="BA36" i="66"/>
  <c r="BA13" i="66"/>
  <c r="BA49" i="66"/>
  <c r="AV10" i="66"/>
  <c r="AV22" i="66"/>
  <c r="AV11" i="66"/>
  <c r="AV15" i="66"/>
  <c r="AV41" i="66"/>
  <c r="AV35" i="66"/>
  <c r="AV45" i="66"/>
  <c r="AY20" i="66"/>
  <c r="AN40" i="66"/>
  <c r="AR36" i="66"/>
  <c r="AR46" i="66"/>
  <c r="AR38" i="66"/>
  <c r="AR12" i="66"/>
  <c r="AR10" i="66"/>
  <c r="AR9" i="66"/>
  <c r="AR18" i="66"/>
  <c r="AR6" i="66"/>
  <c r="AR42" i="66"/>
  <c r="AW21" i="66"/>
  <c r="AW12" i="66"/>
  <c r="AW22" i="66"/>
  <c r="AW40" i="66"/>
  <c r="AW50" i="66"/>
  <c r="AW41" i="66"/>
  <c r="AW9" i="66"/>
  <c r="AW18" i="66"/>
  <c r="AW7" i="66"/>
  <c r="AW46" i="66"/>
  <c r="AS19" i="66"/>
  <c r="AS47" i="66"/>
  <c r="AS11" i="66"/>
  <c r="AS15" i="66"/>
  <c r="AS6" i="66"/>
  <c r="AT14" i="66"/>
  <c r="AT16" i="66"/>
  <c r="AT17" i="66"/>
  <c r="AT38" i="66"/>
  <c r="AT49" i="66"/>
  <c r="AT11" i="66"/>
  <c r="AT15" i="66"/>
  <c r="AV16" i="66"/>
  <c r="AM21" i="66"/>
  <c r="AZ22" i="66"/>
  <c r="E28" i="10"/>
  <c r="G28" i="10" s="1"/>
  <c r="AZ34" i="66"/>
  <c r="AZ21" i="66"/>
  <c r="AQ43" i="66"/>
  <c r="AQ24" i="66"/>
  <c r="AQ14" i="66"/>
  <c r="AZ7" i="66"/>
  <c r="AQ9" i="66"/>
  <c r="AQ11" i="66"/>
  <c r="AZ25" i="66"/>
  <c r="AZ16" i="66"/>
  <c r="AZ43" i="66"/>
  <c r="AZ42" i="66"/>
  <c r="AP48" i="66"/>
  <c r="AP8" i="66"/>
  <c r="AP12" i="66"/>
  <c r="AP10" i="66"/>
  <c r="AP50" i="66"/>
  <c r="AP6" i="66"/>
  <c r="AP44" i="66"/>
  <c r="AP17" i="66"/>
  <c r="AP7" i="66"/>
  <c r="AP36" i="66"/>
  <c r="E30" i="10"/>
  <c r="G30" i="10" s="1"/>
  <c r="AY11" i="54"/>
  <c r="BA18" i="54"/>
  <c r="AW18" i="54"/>
  <c r="AU17" i="54"/>
  <c r="AW23" i="54"/>
  <c r="E26" i="10"/>
  <c r="AK24" i="10"/>
  <c r="AL24" i="10" s="1"/>
  <c r="E24" i="10"/>
  <c r="E27" i="10"/>
  <c r="G27" i="10" s="1"/>
  <c r="E25" i="10"/>
  <c r="E36" i="10"/>
  <c r="E34" i="10"/>
  <c r="G34" i="10" s="1"/>
  <c r="E33" i="10"/>
  <c r="G33" i="10" s="1"/>
  <c r="F30" i="10"/>
  <c r="F29" i="10"/>
  <c r="F28" i="10"/>
  <c r="F32" i="10"/>
  <c r="F27" i="10"/>
  <c r="F40" i="10"/>
  <c r="F38" i="10"/>
  <c r="F37" i="10"/>
  <c r="F35" i="10"/>
  <c r="E14" i="10"/>
  <c r="E17" i="10"/>
  <c r="E31" i="10"/>
  <c r="G31" i="10" s="1"/>
  <c r="AE17" i="10"/>
  <c r="E11" i="10"/>
  <c r="J25" i="10"/>
  <c r="J33" i="10"/>
  <c r="E22" i="10"/>
  <c r="E6" i="10"/>
  <c r="E35" i="10"/>
  <c r="G35" i="10" s="1"/>
  <c r="E21" i="10"/>
  <c r="E9" i="10"/>
  <c r="E40" i="10"/>
  <c r="G40" i="10" s="1"/>
  <c r="E12" i="10"/>
  <c r="E38" i="10"/>
  <c r="G38" i="10" s="1"/>
  <c r="E16" i="10"/>
  <c r="E13" i="10"/>
  <c r="E23" i="10"/>
  <c r="E39" i="10"/>
  <c r="G39" i="10" s="1"/>
  <c r="E8" i="10"/>
  <c r="E19" i="10"/>
  <c r="E37" i="10"/>
  <c r="G37" i="10" s="1"/>
  <c r="E15" i="10"/>
  <c r="E42" i="10"/>
  <c r="E18" i="10"/>
  <c r="E10" i="10"/>
  <c r="E41" i="10"/>
  <c r="E7" i="10"/>
  <c r="AY41" i="66"/>
  <c r="AY15" i="66"/>
  <c r="AY11" i="66"/>
  <c r="AY22" i="66"/>
  <c r="AY10" i="66"/>
  <c r="AY49" i="66"/>
  <c r="AY38" i="66"/>
  <c r="AY13" i="66"/>
  <c r="AY34" i="66"/>
  <c r="AY21" i="66"/>
  <c r="AY47" i="66"/>
  <c r="AY37" i="66"/>
  <c r="AY19" i="66"/>
  <c r="AY45" i="66"/>
  <c r="AY24" i="66"/>
  <c r="AY42" i="66"/>
  <c r="AM18" i="66"/>
  <c r="AY12" i="65"/>
  <c r="AY24" i="65"/>
  <c r="AY9" i="65"/>
  <c r="AM30" i="65"/>
  <c r="AX27" i="65"/>
  <c r="AY36" i="64"/>
  <c r="AY21" i="64"/>
  <c r="AY8" i="64"/>
  <c r="AS42" i="64"/>
  <c r="AS32" i="64"/>
  <c r="AY48" i="64"/>
  <c r="AY10" i="64"/>
  <c r="AY11" i="64"/>
  <c r="AY43" i="64"/>
  <c r="AY33" i="64"/>
  <c r="AS57" i="64"/>
  <c r="AS38" i="64"/>
  <c r="AS37" i="64"/>
  <c r="AS54" i="64"/>
  <c r="AS30" i="64"/>
  <c r="AY59" i="64"/>
  <c r="AY45" i="64"/>
  <c r="AY16" i="64"/>
  <c r="AM22" i="64"/>
  <c r="AY28" i="63"/>
  <c r="AX54" i="63"/>
  <c r="AX26" i="63"/>
  <c r="AX27" i="63"/>
  <c r="AX6" i="63"/>
  <c r="AY7" i="63"/>
  <c r="AX14" i="63"/>
  <c r="AY54" i="63"/>
  <c r="AX22" i="63"/>
  <c r="AY14" i="63"/>
  <c r="AX51" i="63"/>
  <c r="AX8" i="63"/>
  <c r="AX25" i="63"/>
  <c r="AY52" i="63"/>
  <c r="AY41" i="63"/>
  <c r="AY30" i="63"/>
  <c r="AX29" i="63"/>
  <c r="AY25" i="63"/>
  <c r="AY40" i="63"/>
  <c r="AY12" i="63"/>
  <c r="AY45" i="63"/>
  <c r="AY21" i="63"/>
  <c r="AX49" i="63"/>
  <c r="AX11" i="63"/>
  <c r="AY19" i="63"/>
  <c r="AX48" i="63"/>
  <c r="AX9" i="63"/>
  <c r="AY49" i="63"/>
  <c r="AY11" i="63"/>
  <c r="AX13" i="63"/>
  <c r="AY10" i="63"/>
  <c r="AY9" i="63"/>
  <c r="AX46" i="63"/>
  <c r="AX34" i="63"/>
  <c r="AY47" i="63"/>
  <c r="AY35" i="63"/>
  <c r="AM38" i="63"/>
  <c r="AM39" i="63"/>
  <c r="BB39" i="63" s="1"/>
  <c r="BC39" i="63" s="1"/>
  <c r="BD39" i="63" s="1"/>
  <c r="BE39" i="63" s="1"/>
  <c r="BF39" i="63" s="1"/>
  <c r="BG39" i="63" s="1"/>
  <c r="BH39" i="63" s="1"/>
  <c r="BI39" i="63" s="1"/>
  <c r="BJ39" i="63" s="1"/>
  <c r="BK39" i="63" s="1"/>
  <c r="BL39" i="63" s="1"/>
  <c r="BM39" i="63" s="1"/>
  <c r="BN39" i="63" s="1"/>
  <c r="BO39" i="63" s="1"/>
  <c r="BP39" i="63" s="1"/>
  <c r="H39" i="63"/>
  <c r="AY10" i="62"/>
  <c r="AY24" i="62"/>
  <c r="AY49" i="62"/>
  <c r="AY12" i="62"/>
  <c r="AY74" i="62"/>
  <c r="AY9" i="62"/>
  <c r="AY45" i="62"/>
  <c r="AY34" i="62"/>
  <c r="AY47" i="62"/>
  <c r="AY33" i="62"/>
  <c r="AY51" i="62"/>
  <c r="AY44" i="62"/>
  <c r="AY35" i="62"/>
  <c r="AY38" i="62"/>
  <c r="AY16" i="62"/>
  <c r="AY59" i="62"/>
  <c r="AY69" i="62"/>
  <c r="AY79" i="62"/>
  <c r="AY19" i="62"/>
  <c r="AY30" i="62"/>
  <c r="AY41" i="62"/>
  <c r="AY55" i="62"/>
  <c r="AY70" i="62"/>
  <c r="AY36" i="62"/>
  <c r="AY32" i="62"/>
  <c r="AY58" i="62"/>
  <c r="AY6" i="62"/>
  <c r="AW51" i="62"/>
  <c r="AW44" i="62"/>
  <c r="AW16" i="62"/>
  <c r="AW7" i="62"/>
  <c r="AW42" i="62"/>
  <c r="AW54" i="62"/>
  <c r="AW79" i="62"/>
  <c r="AW10" i="62"/>
  <c r="AW13" i="62"/>
  <c r="AW39" i="62"/>
  <c r="AW27" i="62"/>
  <c r="AW71" i="62"/>
  <c r="AW14" i="62"/>
  <c r="AW72" i="62"/>
  <c r="AW47" i="62"/>
  <c r="AW52" i="62"/>
  <c r="AW75" i="62"/>
  <c r="AW26" i="62"/>
  <c r="AW76" i="62"/>
  <c r="AW11" i="62"/>
  <c r="AW37" i="62"/>
  <c r="AW57" i="62"/>
  <c r="AW77" i="62"/>
  <c r="AW23" i="62"/>
  <c r="AW41" i="62"/>
  <c r="AW18" i="62"/>
  <c r="AW46" i="62"/>
  <c r="AW68" i="62"/>
  <c r="AW70" i="62"/>
  <c r="AW17" i="62"/>
  <c r="AX16" i="62"/>
  <c r="AX22" i="62"/>
  <c r="AX53" i="62"/>
  <c r="AX59" i="62"/>
  <c r="AX23" i="62"/>
  <c r="AX32" i="62"/>
  <c r="AX37" i="62"/>
  <c r="AX72" i="62"/>
  <c r="AX31" i="62"/>
  <c r="AX29" i="62"/>
  <c r="AX34" i="62"/>
  <c r="AX54" i="62"/>
  <c r="AX73" i="62"/>
  <c r="AX13" i="62"/>
  <c r="AX40" i="62"/>
  <c r="AX74" i="62"/>
  <c r="AX38" i="62"/>
  <c r="AX48" i="62"/>
  <c r="AX6" i="62"/>
  <c r="AX43" i="62"/>
  <c r="AX77" i="62"/>
  <c r="AX42" i="62"/>
  <c r="AX44" i="62"/>
  <c r="AX79" i="62"/>
  <c r="AX47" i="62"/>
  <c r="AX68" i="62"/>
  <c r="AX8" i="62"/>
  <c r="AX21" i="62"/>
  <c r="AN36" i="62"/>
  <c r="AN31" i="62"/>
  <c r="AN72" i="62"/>
  <c r="AN10" i="62"/>
  <c r="AN39" i="62"/>
  <c r="AN73" i="62"/>
  <c r="AN9" i="62"/>
  <c r="AN18" i="62"/>
  <c r="AN75" i="62"/>
  <c r="AN8" i="62"/>
  <c r="AN44" i="62"/>
  <c r="AN35" i="62"/>
  <c r="AN16" i="62"/>
  <c r="AN22" i="62"/>
  <c r="AN59" i="62"/>
  <c r="AN42" i="62"/>
  <c r="AN25" i="62"/>
  <c r="AN54" i="62"/>
  <c r="AN19" i="62"/>
  <c r="AN70" i="62"/>
  <c r="AN80" i="62"/>
  <c r="AP74" i="62"/>
  <c r="AP18" i="62"/>
  <c r="AP27" i="62"/>
  <c r="AP76" i="62"/>
  <c r="AP33" i="62"/>
  <c r="AP40" i="62"/>
  <c r="AP35" i="62"/>
  <c r="AP15" i="62"/>
  <c r="AP68" i="62"/>
  <c r="AP77" i="62"/>
  <c r="AP22" i="62"/>
  <c r="AP28" i="62"/>
  <c r="AP53" i="62"/>
  <c r="AP78" i="62"/>
  <c r="AP7" i="62"/>
  <c r="AP42" i="62"/>
  <c r="AP54" i="62"/>
  <c r="AP55" i="62"/>
  <c r="AP70" i="62"/>
  <c r="AP32" i="62"/>
  <c r="AP57" i="62"/>
  <c r="AP31" i="62"/>
  <c r="AP46" i="62"/>
  <c r="AP72" i="62"/>
  <c r="AP6" i="62"/>
  <c r="AP43" i="62"/>
  <c r="AP48" i="62"/>
  <c r="AP73" i="62"/>
  <c r="AP10" i="62"/>
  <c r="AP39" i="62"/>
  <c r="AQ11" i="62"/>
  <c r="AQ27" i="62"/>
  <c r="AQ34" i="62"/>
  <c r="AQ47" i="62"/>
  <c r="AQ76" i="62"/>
  <c r="AQ33" i="62"/>
  <c r="AQ40" i="62"/>
  <c r="AQ51" i="62"/>
  <c r="AQ44" i="62"/>
  <c r="AQ35" i="62"/>
  <c r="AQ15" i="62"/>
  <c r="AQ68" i="62"/>
  <c r="AQ16" i="62"/>
  <c r="AQ22" i="62"/>
  <c r="AQ59" i="62"/>
  <c r="AQ78" i="62"/>
  <c r="AQ7" i="62"/>
  <c r="AQ25" i="62"/>
  <c r="AQ54" i="62"/>
  <c r="AQ19" i="62"/>
  <c r="AQ30" i="62"/>
  <c r="AQ41" i="62"/>
  <c r="AQ70" i="62"/>
  <c r="AQ80" i="62"/>
  <c r="AQ36" i="62"/>
  <c r="AQ32" i="62"/>
  <c r="AQ31" i="62"/>
  <c r="AQ26" i="62"/>
  <c r="AQ58" i="62"/>
  <c r="AQ72" i="62"/>
  <c r="AQ6" i="62"/>
  <c r="AQ20" i="62"/>
  <c r="AQ43" i="62"/>
  <c r="AQ48" i="62"/>
  <c r="AQ13" i="62"/>
  <c r="AQ24" i="62"/>
  <c r="AQ39" i="62"/>
  <c r="AQ73" i="62"/>
  <c r="AQ12" i="62"/>
  <c r="AQ50" i="62"/>
  <c r="AQ45" i="62"/>
  <c r="AR52" i="62"/>
  <c r="AR16" i="62"/>
  <c r="AR53" i="62"/>
  <c r="AR78" i="62"/>
  <c r="AR69" i="62"/>
  <c r="AR79" i="62"/>
  <c r="AR19" i="62"/>
  <c r="AR41" i="62"/>
  <c r="AR70" i="62"/>
  <c r="AR36" i="62"/>
  <c r="AR32" i="62"/>
  <c r="AR57" i="62"/>
  <c r="AR26" i="62"/>
  <c r="AR72" i="62"/>
  <c r="AR43" i="62"/>
  <c r="AR60" i="62"/>
  <c r="AR10" i="62"/>
  <c r="AR24" i="62"/>
  <c r="AR49" i="62"/>
  <c r="AR12" i="62"/>
  <c r="AR50" i="62"/>
  <c r="AR74" i="62"/>
  <c r="AR9" i="62"/>
  <c r="AR18" i="62"/>
  <c r="AR51" i="62"/>
  <c r="AR76" i="62"/>
  <c r="AR8" i="62"/>
  <c r="AR33" i="62"/>
  <c r="AZ29" i="62"/>
  <c r="AZ11" i="62"/>
  <c r="AZ27" i="62"/>
  <c r="AZ47" i="62"/>
  <c r="AZ76" i="62"/>
  <c r="AZ44" i="62"/>
  <c r="AZ35" i="62"/>
  <c r="AZ15" i="62"/>
  <c r="AZ14" i="62"/>
  <c r="AZ38" i="62"/>
  <c r="AZ52" i="62"/>
  <c r="AZ77" i="62"/>
  <c r="AZ53" i="62"/>
  <c r="AZ59" i="62"/>
  <c r="AZ42" i="62"/>
  <c r="AZ54" i="62"/>
  <c r="AZ69" i="62"/>
  <c r="AZ79" i="62"/>
  <c r="AZ41" i="62"/>
  <c r="AZ70" i="62"/>
  <c r="AZ80" i="62"/>
  <c r="AZ23" i="62"/>
  <c r="AZ32" i="62"/>
  <c r="AZ31" i="62"/>
  <c r="AZ58" i="62"/>
  <c r="AZ72" i="62"/>
  <c r="AZ6" i="62"/>
  <c r="AZ21" i="62"/>
  <c r="AZ43" i="62"/>
  <c r="AZ48" i="62"/>
  <c r="AZ13" i="62"/>
  <c r="AZ17" i="62"/>
  <c r="AZ37" i="62"/>
  <c r="AZ73" i="62"/>
  <c r="AO21" i="62"/>
  <c r="AO43" i="62"/>
  <c r="AO10" i="62"/>
  <c r="AO49" i="62"/>
  <c r="AO12" i="62"/>
  <c r="AO17" i="62"/>
  <c r="AO74" i="62"/>
  <c r="AO29" i="62"/>
  <c r="AO45" i="62"/>
  <c r="AO75" i="62"/>
  <c r="AO27" i="62"/>
  <c r="AO34" i="62"/>
  <c r="AO76" i="62"/>
  <c r="AO8" i="62"/>
  <c r="AO33" i="62"/>
  <c r="AO40" i="62"/>
  <c r="AO35" i="62"/>
  <c r="AO15" i="62"/>
  <c r="AO38" i="62"/>
  <c r="AO52" i="62"/>
  <c r="AO16" i="62"/>
  <c r="AO28" i="62"/>
  <c r="AO59" i="62"/>
  <c r="AO78" i="62"/>
  <c r="AO42" i="62"/>
  <c r="AO54" i="62"/>
  <c r="AO79" i="62"/>
  <c r="AO19" i="62"/>
  <c r="AO80" i="62"/>
  <c r="AO31" i="62"/>
  <c r="AO46" i="62"/>
  <c r="BA8" i="62"/>
  <c r="BA33" i="62"/>
  <c r="BA44" i="62"/>
  <c r="BA14" i="62"/>
  <c r="BA52" i="62"/>
  <c r="BA16" i="62"/>
  <c r="BA42" i="62"/>
  <c r="BA25" i="62"/>
  <c r="BA54" i="62"/>
  <c r="BA79" i="62"/>
  <c r="BA41" i="62"/>
  <c r="BA36" i="62"/>
  <c r="BA31" i="62"/>
  <c r="BA58" i="62"/>
  <c r="BA72" i="62"/>
  <c r="BA21" i="62"/>
  <c r="BA43" i="62"/>
  <c r="BA48" i="62"/>
  <c r="BA13" i="62"/>
  <c r="BA49" i="62"/>
  <c r="BA73" i="62"/>
  <c r="BA29" i="62"/>
  <c r="BA45" i="62"/>
  <c r="AO26" i="62"/>
  <c r="AZ74" i="62"/>
  <c r="AS42" i="62"/>
  <c r="AS25" i="62"/>
  <c r="AS54" i="62"/>
  <c r="AS79" i="62"/>
  <c r="AS19" i="62"/>
  <c r="AS70" i="62"/>
  <c r="AS36" i="62"/>
  <c r="AS31" i="62"/>
  <c r="AS26" i="62"/>
  <c r="AS72" i="62"/>
  <c r="AS21" i="62"/>
  <c r="AS43" i="62"/>
  <c r="AS49" i="62"/>
  <c r="AS39" i="62"/>
  <c r="AS73" i="62"/>
  <c r="AS12" i="62"/>
  <c r="AS29" i="62"/>
  <c r="AS8" i="62"/>
  <c r="AS52" i="62"/>
  <c r="AS16" i="62"/>
  <c r="AS77" i="62"/>
  <c r="AT23" i="62"/>
  <c r="AT57" i="62"/>
  <c r="AT71" i="62"/>
  <c r="AT31" i="62"/>
  <c r="AT26" i="62"/>
  <c r="AT72" i="62"/>
  <c r="AT6" i="62"/>
  <c r="AT10" i="62"/>
  <c r="AT13" i="62"/>
  <c r="AT24" i="62"/>
  <c r="AT39" i="62"/>
  <c r="AT73" i="62"/>
  <c r="AT37" i="62"/>
  <c r="AT50" i="62"/>
  <c r="AT18" i="62"/>
  <c r="AT29" i="62"/>
  <c r="AT45" i="62"/>
  <c r="AT11" i="62"/>
  <c r="AT47" i="62"/>
  <c r="AT76" i="62"/>
  <c r="AT8" i="62"/>
  <c r="AT33" i="62"/>
  <c r="AT40" i="62"/>
  <c r="AT15" i="62"/>
  <c r="AT14" i="62"/>
  <c r="AT38" i="62"/>
  <c r="AT68" i="62"/>
  <c r="AT77" i="62"/>
  <c r="AT28" i="62"/>
  <c r="AT19" i="62"/>
  <c r="AT79" i="62"/>
  <c r="AT42" i="62"/>
  <c r="AT30" i="62"/>
  <c r="AT25" i="62"/>
  <c r="AT54" i="62"/>
  <c r="AT7" i="62"/>
  <c r="AU20" i="62"/>
  <c r="AU43" i="62"/>
  <c r="AU10" i="62"/>
  <c r="AU13" i="62"/>
  <c r="AU24" i="62"/>
  <c r="AU39" i="62"/>
  <c r="AU73" i="62"/>
  <c r="AU17" i="62"/>
  <c r="AU37" i="62"/>
  <c r="AU50" i="62"/>
  <c r="AU9" i="62"/>
  <c r="AU18" i="62"/>
  <c r="AU29" i="62"/>
  <c r="AU45" i="62"/>
  <c r="AU75" i="62"/>
  <c r="AU47" i="62"/>
  <c r="AU8" i="62"/>
  <c r="AU33" i="62"/>
  <c r="AU40" i="62"/>
  <c r="AU15" i="62"/>
  <c r="AU52" i="62"/>
  <c r="AU68" i="62"/>
  <c r="AU77" i="62"/>
  <c r="AU28" i="62"/>
  <c r="AU7" i="62"/>
  <c r="AU25" i="62"/>
  <c r="AU54" i="62"/>
  <c r="AU69" i="62"/>
  <c r="AU79" i="62"/>
  <c r="AU19" i="62"/>
  <c r="AU30" i="62"/>
  <c r="AU71" i="62"/>
  <c r="AU23" i="62"/>
  <c r="AU31" i="62"/>
  <c r="AU26" i="62"/>
  <c r="AU46" i="62"/>
  <c r="AU57" i="62"/>
  <c r="AT69" i="62"/>
  <c r="AV12" i="62"/>
  <c r="AV50" i="62"/>
  <c r="AV18" i="62"/>
  <c r="AV29" i="62"/>
  <c r="AV27" i="62"/>
  <c r="AV8" i="62"/>
  <c r="AV33" i="62"/>
  <c r="AV51" i="62"/>
  <c r="AV44" i="62"/>
  <c r="AV38" i="62"/>
  <c r="AV16" i="62"/>
  <c r="AV19" i="62"/>
  <c r="AV30" i="62"/>
  <c r="AV41" i="62"/>
  <c r="AV55" i="62"/>
  <c r="AV36" i="62"/>
  <c r="AV32" i="62"/>
  <c r="AV57" i="62"/>
  <c r="AV26" i="62"/>
  <c r="AV58" i="62"/>
  <c r="AV48" i="62"/>
  <c r="AV79" i="62"/>
  <c r="AV13" i="62"/>
  <c r="AV59" i="62"/>
  <c r="AV70" i="62"/>
  <c r="AV43" i="62"/>
  <c r="AV76" i="62"/>
  <c r="AZ12" i="62"/>
  <c r="H67" i="62"/>
  <c r="H66" i="62"/>
  <c r="H65" i="62"/>
  <c r="AP11" i="61"/>
  <c r="AP53" i="61"/>
  <c r="AP17" i="61"/>
  <c r="AP12" i="61"/>
  <c r="AP58" i="61"/>
  <c r="AP27" i="61"/>
  <c r="AP25" i="61"/>
  <c r="AR33" i="61"/>
  <c r="AR31" i="61"/>
  <c r="AR22" i="61"/>
  <c r="AR7" i="61"/>
  <c r="AR10" i="61"/>
  <c r="AR23" i="61"/>
  <c r="AR27" i="61"/>
  <c r="AR14" i="61"/>
  <c r="AR26" i="61"/>
  <c r="AQ57" i="61"/>
  <c r="AQ30" i="61"/>
  <c r="AQ11" i="61"/>
  <c r="AQ33" i="61"/>
  <c r="AQ56" i="61"/>
  <c r="AY57" i="61"/>
  <c r="AY12" i="61"/>
  <c r="AY30" i="61"/>
  <c r="AY26" i="61"/>
  <c r="AY36" i="61"/>
  <c r="AY9" i="61"/>
  <c r="AY28" i="61"/>
  <c r="AY52" i="61"/>
  <c r="AY35" i="61"/>
  <c r="AY31" i="61"/>
  <c r="AY19" i="61"/>
  <c r="AY24" i="61"/>
  <c r="AY53" i="61"/>
  <c r="BA30" i="61"/>
  <c r="AX54" i="61"/>
  <c r="AX24" i="61"/>
  <c r="AX56" i="61"/>
  <c r="AX17" i="61"/>
  <c r="AX20" i="61"/>
  <c r="AX58" i="61"/>
  <c r="AX10" i="61"/>
  <c r="AX23" i="61"/>
  <c r="AX25" i="61"/>
  <c r="AX34" i="61"/>
  <c r="AX14" i="61"/>
  <c r="AX61" i="61"/>
  <c r="AS7" i="61"/>
  <c r="AS17" i="61"/>
  <c r="AS12" i="61"/>
  <c r="AS8" i="61"/>
  <c r="AS26" i="61"/>
  <c r="AS28" i="61"/>
  <c r="AS6" i="61"/>
  <c r="AS13" i="61"/>
  <c r="AS15" i="61"/>
  <c r="AW14" i="61"/>
  <c r="AW36" i="61"/>
  <c r="AW11" i="61"/>
  <c r="AW6" i="61"/>
  <c r="AW13" i="61"/>
  <c r="AW54" i="61"/>
  <c r="AW56" i="61"/>
  <c r="AY59" i="61"/>
  <c r="AT15" i="61"/>
  <c r="AT56" i="61"/>
  <c r="AT23" i="61"/>
  <c r="AT60" i="61"/>
  <c r="AT9" i="61"/>
  <c r="BA23" i="61"/>
  <c r="AN50" i="61"/>
  <c r="BB50" i="61" s="1"/>
  <c r="BC50" i="61" s="1"/>
  <c r="BD50" i="61" s="1"/>
  <c r="BE50" i="61" s="1"/>
  <c r="BF50" i="61" s="1"/>
  <c r="BG50" i="61" s="1"/>
  <c r="BH50" i="61" s="1"/>
  <c r="BI50" i="61" s="1"/>
  <c r="BJ50" i="61" s="1"/>
  <c r="BK50" i="61" s="1"/>
  <c r="BL50" i="61" s="1"/>
  <c r="BM50" i="61" s="1"/>
  <c r="BN50" i="61" s="1"/>
  <c r="BO50" i="61" s="1"/>
  <c r="BP50" i="61" s="1"/>
  <c r="H50" i="61"/>
  <c r="AU57" i="61"/>
  <c r="AU23" i="61"/>
  <c r="AU27" i="61"/>
  <c r="AU59" i="61"/>
  <c r="AU9" i="61"/>
  <c r="AU11" i="61"/>
  <c r="AU6" i="61"/>
  <c r="AU35" i="61"/>
  <c r="BA16" i="61"/>
  <c r="AV33" i="61"/>
  <c r="AV13" i="61"/>
  <c r="AV15" i="61"/>
  <c r="AV54" i="61"/>
  <c r="AV7" i="61"/>
  <c r="AV17" i="61"/>
  <c r="AV57" i="61"/>
  <c r="AV18" i="61"/>
  <c r="AV59" i="61"/>
  <c r="AV26" i="61"/>
  <c r="BA54" i="61"/>
  <c r="AN51" i="61"/>
  <c r="AN24" i="61"/>
  <c r="AN56" i="61"/>
  <c r="AN17" i="61"/>
  <c r="AN25" i="61"/>
  <c r="AN34" i="61"/>
  <c r="AN60" i="61"/>
  <c r="AN14" i="61"/>
  <c r="AN36" i="61"/>
  <c r="AZ33" i="61"/>
  <c r="AZ22" i="61"/>
  <c r="AZ19" i="61"/>
  <c r="AZ7" i="61"/>
  <c r="AZ10" i="61"/>
  <c r="AZ9" i="61"/>
  <c r="AO57" i="61"/>
  <c r="AO58" i="61"/>
  <c r="AO10" i="61"/>
  <c r="AO23" i="61"/>
  <c r="AO27" i="61"/>
  <c r="AO61" i="61"/>
  <c r="AO28" i="61"/>
  <c r="AO62" i="61"/>
  <c r="AO11" i="61"/>
  <c r="AO21" i="61"/>
  <c r="AO53" i="61"/>
  <c r="AO31" i="61"/>
  <c r="AO22" i="61"/>
  <c r="AO55" i="61"/>
  <c r="AO24" i="61"/>
  <c r="BA7" i="61"/>
  <c r="BA9" i="61"/>
  <c r="BA28" i="61"/>
  <c r="BA6" i="61"/>
  <c r="BA58" i="61"/>
  <c r="BA27" i="61"/>
  <c r="BA36" i="61"/>
  <c r="AY42" i="60"/>
  <c r="AX36" i="60"/>
  <c r="AX16" i="60"/>
  <c r="AX27" i="60"/>
  <c r="AX14" i="60"/>
  <c r="AX58" i="60"/>
  <c r="AX55" i="60"/>
  <c r="AX34" i="60"/>
  <c r="AX21" i="60"/>
  <c r="AX6" i="60"/>
  <c r="AX17" i="60"/>
  <c r="AX50" i="60"/>
  <c r="AX28" i="60"/>
  <c r="AX60" i="60"/>
  <c r="AX70" i="60"/>
  <c r="AX7" i="60"/>
  <c r="AX32" i="60"/>
  <c r="AX44" i="60"/>
  <c r="AX46" i="60"/>
  <c r="AX61" i="60"/>
  <c r="AX48" i="60"/>
  <c r="AY11" i="60"/>
  <c r="AY73" i="60"/>
  <c r="AY38" i="60"/>
  <c r="AY51" i="60"/>
  <c r="AY21" i="60"/>
  <c r="AY49" i="60"/>
  <c r="AY67" i="60"/>
  <c r="AY6" i="60"/>
  <c r="AY40" i="60"/>
  <c r="H63" i="60"/>
  <c r="AZ8" i="59"/>
  <c r="AU26" i="59"/>
  <c r="AT35" i="59"/>
  <c r="AT41" i="59"/>
  <c r="AS29" i="59"/>
  <c r="AR23" i="59"/>
  <c r="AQ11" i="59"/>
  <c r="AO16" i="59"/>
  <c r="AN50" i="59"/>
  <c r="AN10" i="59"/>
  <c r="AP14" i="59"/>
  <c r="AP10" i="59"/>
  <c r="AP49" i="59"/>
  <c r="AW14" i="59"/>
  <c r="AW21" i="59"/>
  <c r="AW16" i="59"/>
  <c r="AW50" i="59"/>
  <c r="AW39" i="59"/>
  <c r="AW22" i="59"/>
  <c r="AW30" i="59"/>
  <c r="AV18" i="59"/>
  <c r="AV39" i="59"/>
  <c r="AV27" i="59"/>
  <c r="AV35" i="59"/>
  <c r="AV46" i="59"/>
  <c r="AV34" i="59"/>
  <c r="AY27" i="59"/>
  <c r="AY16" i="59"/>
  <c r="AY10" i="59"/>
  <c r="AY36" i="59"/>
  <c r="AY19" i="59"/>
  <c r="AY41" i="59"/>
  <c r="AR36" i="58"/>
  <c r="AR25" i="58"/>
  <c r="AQ47" i="58"/>
  <c r="AQ21" i="58"/>
  <c r="AY50" i="58"/>
  <c r="AY22" i="58"/>
  <c r="AY23" i="58"/>
  <c r="AY7" i="58"/>
  <c r="AY21" i="58"/>
  <c r="AW30" i="58"/>
  <c r="AP20" i="58"/>
  <c r="AP56" i="58"/>
  <c r="AP49" i="58"/>
  <c r="AS54" i="58"/>
  <c r="AS40" i="58"/>
  <c r="AT37" i="58"/>
  <c r="AT52" i="58"/>
  <c r="AT53" i="58"/>
  <c r="AV18" i="58"/>
  <c r="AX13" i="58"/>
  <c r="AX34" i="58"/>
  <c r="AX11" i="58"/>
  <c r="AX49" i="58"/>
  <c r="AN17" i="58"/>
  <c r="AN46" i="58"/>
  <c r="AN29" i="58"/>
  <c r="AN57" i="58"/>
  <c r="AN23" i="58"/>
  <c r="AN40" i="58"/>
  <c r="AN33" i="58"/>
  <c r="AN30" i="58"/>
  <c r="AZ38" i="58"/>
  <c r="AZ26" i="58"/>
  <c r="AZ16" i="58"/>
  <c r="AO7" i="58"/>
  <c r="AO48" i="58"/>
  <c r="AO24" i="58"/>
  <c r="AO58" i="58"/>
  <c r="BA52" i="58"/>
  <c r="H44" i="58"/>
  <c r="AX6" i="57"/>
  <c r="AX34" i="57"/>
  <c r="AX45" i="57"/>
  <c r="AX35" i="57"/>
  <c r="AX12" i="57"/>
  <c r="AX40" i="57"/>
  <c r="AV30" i="57"/>
  <c r="AV29" i="57"/>
  <c r="AV12" i="57"/>
  <c r="AV25" i="57"/>
  <c r="AV40" i="57"/>
  <c r="AS20" i="57"/>
  <c r="AR21" i="57"/>
  <c r="AR27" i="57"/>
  <c r="AR20" i="57"/>
  <c r="AR29" i="57"/>
  <c r="H38" i="57"/>
  <c r="AM38" i="57"/>
  <c r="BB38" i="57" s="1"/>
  <c r="BC38" i="57" s="1"/>
  <c r="BD38" i="57" s="1"/>
  <c r="BE38" i="57" s="1"/>
  <c r="BF38" i="57" s="1"/>
  <c r="BG38" i="57" s="1"/>
  <c r="BH38" i="57" s="1"/>
  <c r="BI38" i="57" s="1"/>
  <c r="BJ38" i="57" s="1"/>
  <c r="BK38" i="57" s="1"/>
  <c r="BL38" i="57" s="1"/>
  <c r="BM38" i="57" s="1"/>
  <c r="BN38" i="57" s="1"/>
  <c r="BO38" i="57" s="1"/>
  <c r="BP38" i="57" s="1"/>
  <c r="AT25" i="57"/>
  <c r="AW22" i="57"/>
  <c r="AW41" i="57"/>
  <c r="AW26" i="57"/>
  <c r="AW9" i="57"/>
  <c r="AW31" i="57"/>
  <c r="AW10" i="57"/>
  <c r="AY26" i="57"/>
  <c r="AY7" i="57"/>
  <c r="AN7" i="57"/>
  <c r="AN9" i="57"/>
  <c r="AZ24" i="57"/>
  <c r="AZ35" i="57"/>
  <c r="AO6" i="57"/>
  <c r="AO43" i="57"/>
  <c r="BA9" i="57"/>
  <c r="BA16" i="57"/>
  <c r="BA41" i="57"/>
  <c r="AP41" i="57"/>
  <c r="AP32" i="57"/>
  <c r="H37" i="57"/>
  <c r="H43" i="56"/>
  <c r="H44" i="56"/>
  <c r="H42" i="56"/>
  <c r="AO42" i="56"/>
  <c r="BB42" i="56" s="1"/>
  <c r="BC42" i="56" s="1"/>
  <c r="BD42" i="56" s="1"/>
  <c r="BE42" i="56" s="1"/>
  <c r="BF42" i="56" s="1"/>
  <c r="BG42" i="56" s="1"/>
  <c r="BH42" i="56" s="1"/>
  <c r="BI42" i="56" s="1"/>
  <c r="BJ42" i="56" s="1"/>
  <c r="BK42" i="56" s="1"/>
  <c r="BL42" i="56" s="1"/>
  <c r="BM42" i="56" s="1"/>
  <c r="BN42" i="56" s="1"/>
  <c r="BO42" i="56" s="1"/>
  <c r="BP42" i="56" s="1"/>
  <c r="H45" i="56"/>
  <c r="AM44" i="56"/>
  <c r="BB44" i="56" s="1"/>
  <c r="BC44" i="56" s="1"/>
  <c r="BD44" i="56" s="1"/>
  <c r="BE44" i="56" s="1"/>
  <c r="BF44" i="56" s="1"/>
  <c r="BG44" i="56" s="1"/>
  <c r="BH44" i="56" s="1"/>
  <c r="BI44" i="56" s="1"/>
  <c r="BJ44" i="56" s="1"/>
  <c r="BK44" i="56" s="1"/>
  <c r="BL44" i="56" s="1"/>
  <c r="BM44" i="56" s="1"/>
  <c r="BN44" i="56" s="1"/>
  <c r="BO44" i="56" s="1"/>
  <c r="BP44" i="56" s="1"/>
  <c r="AM43" i="56"/>
  <c r="BB43" i="56" s="1"/>
  <c r="BC43" i="56" s="1"/>
  <c r="BD43" i="56" s="1"/>
  <c r="BE43" i="56" s="1"/>
  <c r="BF43" i="56" s="1"/>
  <c r="BG43" i="56" s="1"/>
  <c r="BH43" i="56" s="1"/>
  <c r="BI43" i="56" s="1"/>
  <c r="BJ43" i="56" s="1"/>
  <c r="BK43" i="56" s="1"/>
  <c r="BL43" i="56" s="1"/>
  <c r="BM43" i="56" s="1"/>
  <c r="BN43" i="56" s="1"/>
  <c r="BO43" i="56" s="1"/>
  <c r="BP43" i="56" s="1"/>
  <c r="AX33" i="55"/>
  <c r="AX46" i="55"/>
  <c r="AX24" i="55"/>
  <c r="AN34" i="55"/>
  <c r="AN44" i="55"/>
  <c r="AN45" i="55"/>
  <c r="AN36" i="55"/>
  <c r="AN42" i="55"/>
  <c r="AZ29" i="55"/>
  <c r="AY19" i="55"/>
  <c r="AY11" i="55"/>
  <c r="BA34" i="55"/>
  <c r="AT27" i="55"/>
  <c r="AT20" i="55"/>
  <c r="AW30" i="55"/>
  <c r="AW20" i="55"/>
  <c r="AW13" i="55"/>
  <c r="AV15" i="55"/>
  <c r="AV28" i="55"/>
  <c r="AU43" i="55"/>
  <c r="H40" i="55"/>
  <c r="H41" i="55"/>
  <c r="AO19" i="54"/>
  <c r="H26" i="54"/>
  <c r="H25" i="54"/>
  <c r="AM25" i="54"/>
  <c r="BB25" i="54" s="1"/>
  <c r="BC25" i="54" s="1"/>
  <c r="BD25" i="54" s="1"/>
  <c r="BE25" i="54" s="1"/>
  <c r="BF25" i="54" s="1"/>
  <c r="BG25" i="54" s="1"/>
  <c r="BH25" i="54" s="1"/>
  <c r="BI25" i="54" s="1"/>
  <c r="BJ25" i="54" s="1"/>
  <c r="BK25" i="54" s="1"/>
  <c r="BL25" i="54" s="1"/>
  <c r="BM25" i="54" s="1"/>
  <c r="BN25" i="54" s="1"/>
  <c r="BO25" i="54" s="1"/>
  <c r="BP25" i="54" s="1"/>
  <c r="H24" i="54"/>
  <c r="AM28" i="66" l="1"/>
  <c r="BB28" i="66" s="1"/>
  <c r="BC28" i="66" s="1"/>
  <c r="BD28" i="66" s="1"/>
  <c r="BE28" i="66" s="1"/>
  <c r="BF28" i="66" s="1"/>
  <c r="BG28" i="66" s="1"/>
  <c r="BH28" i="66" s="1"/>
  <c r="BI28" i="66" s="1"/>
  <c r="BJ28" i="66" s="1"/>
  <c r="BK28" i="66" s="1"/>
  <c r="BL28" i="66" s="1"/>
  <c r="BM28" i="66" s="1"/>
  <c r="BN28" i="66" s="1"/>
  <c r="BO28" i="66" s="1"/>
  <c r="BP28" i="66" s="1"/>
  <c r="H28" i="66"/>
  <c r="AM30" i="66"/>
  <c r="BB30" i="66" s="1"/>
  <c r="BC30" i="66" s="1"/>
  <c r="BD30" i="66" s="1"/>
  <c r="BE30" i="66" s="1"/>
  <c r="BF30" i="66" s="1"/>
  <c r="BG30" i="66" s="1"/>
  <c r="BH30" i="66" s="1"/>
  <c r="BI30" i="66" s="1"/>
  <c r="BJ30" i="66" s="1"/>
  <c r="BK30" i="66" s="1"/>
  <c r="BL30" i="66" s="1"/>
  <c r="BM30" i="66" s="1"/>
  <c r="BN30" i="66" s="1"/>
  <c r="BO30" i="66" s="1"/>
  <c r="BP30" i="66" s="1"/>
  <c r="H30" i="66"/>
  <c r="AM33" i="66"/>
  <c r="BB33" i="66" s="1"/>
  <c r="BC33" i="66" s="1"/>
  <c r="BD33" i="66" s="1"/>
  <c r="BE33" i="66" s="1"/>
  <c r="BF33" i="66" s="1"/>
  <c r="BG33" i="66" s="1"/>
  <c r="BH33" i="66" s="1"/>
  <c r="BI33" i="66" s="1"/>
  <c r="BJ33" i="66" s="1"/>
  <c r="BK33" i="66" s="1"/>
  <c r="BL33" i="66" s="1"/>
  <c r="BM33" i="66" s="1"/>
  <c r="BN33" i="66" s="1"/>
  <c r="BO33" i="66" s="1"/>
  <c r="BP33" i="66" s="1"/>
  <c r="H33" i="66"/>
  <c r="AM29" i="66"/>
  <c r="BB29" i="66" s="1"/>
  <c r="BC29" i="66" s="1"/>
  <c r="BD29" i="66" s="1"/>
  <c r="BE29" i="66" s="1"/>
  <c r="BF29" i="66" s="1"/>
  <c r="BG29" i="66" s="1"/>
  <c r="BH29" i="66" s="1"/>
  <c r="BI29" i="66" s="1"/>
  <c r="BJ29" i="66" s="1"/>
  <c r="BK29" i="66" s="1"/>
  <c r="BL29" i="66" s="1"/>
  <c r="BM29" i="66" s="1"/>
  <c r="BN29" i="66" s="1"/>
  <c r="BO29" i="66" s="1"/>
  <c r="BP29" i="66" s="1"/>
  <c r="H29" i="66"/>
  <c r="AM32" i="66"/>
  <c r="BB32" i="66" s="1"/>
  <c r="BC32" i="66" s="1"/>
  <c r="BD32" i="66" s="1"/>
  <c r="BE32" i="66" s="1"/>
  <c r="BF32" i="66" s="1"/>
  <c r="BG32" i="66" s="1"/>
  <c r="BH32" i="66" s="1"/>
  <c r="BI32" i="66" s="1"/>
  <c r="BJ32" i="66" s="1"/>
  <c r="BK32" i="66" s="1"/>
  <c r="BL32" i="66" s="1"/>
  <c r="BM32" i="66" s="1"/>
  <c r="BN32" i="66" s="1"/>
  <c r="BO32" i="66" s="1"/>
  <c r="BP32" i="66" s="1"/>
  <c r="H32" i="66"/>
  <c r="H31" i="66"/>
  <c r="AM31" i="66"/>
  <c r="BB31" i="66" s="1"/>
  <c r="BC31" i="66" s="1"/>
  <c r="BD31" i="66" s="1"/>
  <c r="BE31" i="66" s="1"/>
  <c r="BF31" i="66" s="1"/>
  <c r="BG31" i="66" s="1"/>
  <c r="BH31" i="66" s="1"/>
  <c r="BI31" i="66" s="1"/>
  <c r="BJ31" i="66" s="1"/>
  <c r="BK31" i="66" s="1"/>
  <c r="BL31" i="66" s="1"/>
  <c r="BM31" i="66" s="1"/>
  <c r="BN31" i="66" s="1"/>
  <c r="BO31" i="66" s="1"/>
  <c r="BP31" i="66" s="1"/>
  <c r="K31" i="10"/>
  <c r="AN69" i="64"/>
  <c r="N31" i="10"/>
  <c r="BA24" i="10"/>
  <c r="Z31" i="10"/>
  <c r="AO31" i="10"/>
  <c r="Q24" i="10"/>
  <c r="W24" i="10"/>
  <c r="AR24" i="10"/>
  <c r="AM61" i="62"/>
  <c r="BB61" i="62" s="1"/>
  <c r="BC61" i="62" s="1"/>
  <c r="BD61" i="62" s="1"/>
  <c r="BE61" i="62" s="1"/>
  <c r="BF61" i="62" s="1"/>
  <c r="BG61" i="62" s="1"/>
  <c r="BH61" i="62" s="1"/>
  <c r="BI61" i="62" s="1"/>
  <c r="BJ61" i="62" s="1"/>
  <c r="BK61" i="62" s="1"/>
  <c r="BL61" i="62" s="1"/>
  <c r="BM61" i="62" s="1"/>
  <c r="BN61" i="62" s="1"/>
  <c r="BO61" i="62" s="1"/>
  <c r="BP61" i="62" s="1"/>
  <c r="H61" i="62"/>
  <c r="H63" i="62"/>
  <c r="AM63" i="62"/>
  <c r="BB63" i="62" s="1"/>
  <c r="BC63" i="62" s="1"/>
  <c r="BD63" i="62" s="1"/>
  <c r="BE63" i="62" s="1"/>
  <c r="BF63" i="62" s="1"/>
  <c r="BG63" i="62" s="1"/>
  <c r="BH63" i="62" s="1"/>
  <c r="BI63" i="62" s="1"/>
  <c r="BJ63" i="62" s="1"/>
  <c r="BK63" i="62" s="1"/>
  <c r="BL63" i="62" s="1"/>
  <c r="BM63" i="62" s="1"/>
  <c r="BN63" i="62" s="1"/>
  <c r="BO63" i="62" s="1"/>
  <c r="BP63" i="62" s="1"/>
  <c r="AM62" i="62"/>
  <c r="BB62" i="62" s="1"/>
  <c r="BC62" i="62" s="1"/>
  <c r="BD62" i="62" s="1"/>
  <c r="BE62" i="62" s="1"/>
  <c r="BF62" i="62" s="1"/>
  <c r="BG62" i="62" s="1"/>
  <c r="BH62" i="62" s="1"/>
  <c r="BI62" i="62" s="1"/>
  <c r="BJ62" i="62" s="1"/>
  <c r="BK62" i="62" s="1"/>
  <c r="BL62" i="62" s="1"/>
  <c r="BM62" i="62" s="1"/>
  <c r="BN62" i="62" s="1"/>
  <c r="BO62" i="62" s="1"/>
  <c r="BP62" i="62" s="1"/>
  <c r="H62" i="62"/>
  <c r="H37" i="61"/>
  <c r="AM37" i="61"/>
  <c r="BB37" i="61" s="1"/>
  <c r="BC37" i="61" s="1"/>
  <c r="BD37" i="61" s="1"/>
  <c r="BE37" i="61" s="1"/>
  <c r="BF37" i="61" s="1"/>
  <c r="BG37" i="61" s="1"/>
  <c r="BH37" i="61" s="1"/>
  <c r="BI37" i="61" s="1"/>
  <c r="BJ37" i="61" s="1"/>
  <c r="BK37" i="61" s="1"/>
  <c r="BL37" i="61" s="1"/>
  <c r="BM37" i="61" s="1"/>
  <c r="BN37" i="61" s="1"/>
  <c r="BO37" i="61" s="1"/>
  <c r="BP37" i="61" s="1"/>
  <c r="AM38" i="61"/>
  <c r="BB38" i="61" s="1"/>
  <c r="BC38" i="61" s="1"/>
  <c r="BD38" i="61" s="1"/>
  <c r="BE38" i="61" s="1"/>
  <c r="BF38" i="61" s="1"/>
  <c r="BG38" i="61" s="1"/>
  <c r="BH38" i="61" s="1"/>
  <c r="BI38" i="61" s="1"/>
  <c r="BJ38" i="61" s="1"/>
  <c r="BK38" i="61" s="1"/>
  <c r="BL38" i="61" s="1"/>
  <c r="BM38" i="61" s="1"/>
  <c r="BN38" i="61" s="1"/>
  <c r="BO38" i="61" s="1"/>
  <c r="BP38" i="61" s="1"/>
  <c r="H38" i="61"/>
  <c r="AM39" i="61"/>
  <c r="BB39" i="61" s="1"/>
  <c r="BC39" i="61" s="1"/>
  <c r="BD39" i="61" s="1"/>
  <c r="BE39" i="61" s="1"/>
  <c r="BF39" i="61" s="1"/>
  <c r="BG39" i="61" s="1"/>
  <c r="BH39" i="61" s="1"/>
  <c r="BI39" i="61" s="1"/>
  <c r="BJ39" i="61" s="1"/>
  <c r="BK39" i="61" s="1"/>
  <c r="BL39" i="61" s="1"/>
  <c r="BM39" i="61" s="1"/>
  <c r="BN39" i="61" s="1"/>
  <c r="BO39" i="61" s="1"/>
  <c r="BP39" i="61" s="1"/>
  <c r="H39" i="61"/>
  <c r="AM43" i="61"/>
  <c r="BB43" i="61" s="1"/>
  <c r="BC43" i="61" s="1"/>
  <c r="BD43" i="61" s="1"/>
  <c r="BE43" i="61" s="1"/>
  <c r="BF43" i="61" s="1"/>
  <c r="BG43" i="61" s="1"/>
  <c r="BH43" i="61" s="1"/>
  <c r="BI43" i="61" s="1"/>
  <c r="BJ43" i="61" s="1"/>
  <c r="BK43" i="61" s="1"/>
  <c r="BL43" i="61" s="1"/>
  <c r="BM43" i="61" s="1"/>
  <c r="BN43" i="61" s="1"/>
  <c r="BO43" i="61" s="1"/>
  <c r="BP43" i="61" s="1"/>
  <c r="H43" i="61"/>
  <c r="AM45" i="61"/>
  <c r="BB45" i="61" s="1"/>
  <c r="BC45" i="61" s="1"/>
  <c r="BD45" i="61" s="1"/>
  <c r="BE45" i="61" s="1"/>
  <c r="BF45" i="61" s="1"/>
  <c r="BG45" i="61" s="1"/>
  <c r="BH45" i="61" s="1"/>
  <c r="BI45" i="61" s="1"/>
  <c r="BJ45" i="61" s="1"/>
  <c r="BK45" i="61" s="1"/>
  <c r="BL45" i="61" s="1"/>
  <c r="BM45" i="61" s="1"/>
  <c r="BN45" i="61" s="1"/>
  <c r="BO45" i="61" s="1"/>
  <c r="BP45" i="61" s="1"/>
  <c r="H45" i="61"/>
  <c r="AM44" i="61"/>
  <c r="BB44" i="61" s="1"/>
  <c r="BC44" i="61" s="1"/>
  <c r="BD44" i="61" s="1"/>
  <c r="BE44" i="61" s="1"/>
  <c r="BF44" i="61" s="1"/>
  <c r="BG44" i="61" s="1"/>
  <c r="BH44" i="61" s="1"/>
  <c r="BI44" i="61" s="1"/>
  <c r="BJ44" i="61" s="1"/>
  <c r="BK44" i="61" s="1"/>
  <c r="BL44" i="61" s="1"/>
  <c r="BM44" i="61" s="1"/>
  <c r="BN44" i="61" s="1"/>
  <c r="BO44" i="61" s="1"/>
  <c r="BP44" i="61" s="1"/>
  <c r="H44" i="61"/>
  <c r="AM41" i="61"/>
  <c r="BB41" i="61" s="1"/>
  <c r="BC41" i="61" s="1"/>
  <c r="BD41" i="61" s="1"/>
  <c r="BE41" i="61" s="1"/>
  <c r="BF41" i="61" s="1"/>
  <c r="BG41" i="61" s="1"/>
  <c r="BH41" i="61" s="1"/>
  <c r="BI41" i="61" s="1"/>
  <c r="BJ41" i="61" s="1"/>
  <c r="BK41" i="61" s="1"/>
  <c r="BL41" i="61" s="1"/>
  <c r="BM41" i="61" s="1"/>
  <c r="BN41" i="61" s="1"/>
  <c r="BO41" i="61" s="1"/>
  <c r="BP41" i="61" s="1"/>
  <c r="H41" i="61"/>
  <c r="H32" i="59"/>
  <c r="H43" i="58"/>
  <c r="BG43" i="58"/>
  <c r="BH43" i="58" s="1"/>
  <c r="BI43" i="58" s="1"/>
  <c r="BJ43" i="58" s="1"/>
  <c r="BK43" i="58" s="1"/>
  <c r="BL43" i="58" s="1"/>
  <c r="BM43" i="58" s="1"/>
  <c r="BN43" i="58" s="1"/>
  <c r="BO43" i="58" s="1"/>
  <c r="BP43" i="58" s="1"/>
  <c r="B43" i="58" a="1"/>
  <c r="B43" i="58" s="1"/>
  <c r="A43" i="58" s="1"/>
  <c r="AM60" i="58"/>
  <c r="BB60" i="58" s="1"/>
  <c r="BC60" i="58" s="1"/>
  <c r="BD60" i="58" s="1"/>
  <c r="BE60" i="58" s="1"/>
  <c r="BF60" i="58" s="1"/>
  <c r="H60" i="58"/>
  <c r="AM59" i="58"/>
  <c r="BB59" i="58" s="1"/>
  <c r="BC59" i="58" s="1"/>
  <c r="BD59" i="58" s="1"/>
  <c r="BE59" i="58" s="1"/>
  <c r="BF59" i="58" s="1"/>
  <c r="H59" i="58"/>
  <c r="H61" i="58"/>
  <c r="AM61" i="58"/>
  <c r="BB61" i="58" s="1"/>
  <c r="BC61" i="58" s="1"/>
  <c r="BD61" i="58" s="1"/>
  <c r="BE61" i="58" s="1"/>
  <c r="BF61" i="58" s="1"/>
  <c r="H62" i="58"/>
  <c r="AM62" i="58"/>
  <c r="BB62" i="58" s="1"/>
  <c r="BC62" i="58" s="1"/>
  <c r="BD62" i="58" s="1"/>
  <c r="BE62" i="58" s="1"/>
  <c r="BF62" i="58" s="1"/>
  <c r="H64" i="58"/>
  <c r="AM64" i="58"/>
  <c r="BB64" i="58" s="1"/>
  <c r="BC64" i="58" s="1"/>
  <c r="BD64" i="58" s="1"/>
  <c r="BE64" i="58" s="1"/>
  <c r="BF64" i="58" s="1"/>
  <c r="H65" i="58"/>
  <c r="AM65" i="58"/>
  <c r="BB65" i="58" s="1"/>
  <c r="BC65" i="58" s="1"/>
  <c r="BD65" i="58" s="1"/>
  <c r="BE65" i="58" s="1"/>
  <c r="BF65" i="58" s="1"/>
  <c r="AM63" i="58"/>
  <c r="BB63" i="58" s="1"/>
  <c r="BC63" i="58" s="1"/>
  <c r="BD63" i="58" s="1"/>
  <c r="BE63" i="58" s="1"/>
  <c r="BF63" i="58" s="1"/>
  <c r="H63" i="58"/>
  <c r="H51" i="57"/>
  <c r="AM51" i="57"/>
  <c r="BB51" i="57" s="1"/>
  <c r="BC51" i="57" s="1"/>
  <c r="BD51" i="57" s="1"/>
  <c r="BE51" i="57" s="1"/>
  <c r="BF51" i="57" s="1"/>
  <c r="H53" i="57"/>
  <c r="AM53" i="57"/>
  <c r="BB53" i="57" s="1"/>
  <c r="BC53" i="57" s="1"/>
  <c r="BD53" i="57" s="1"/>
  <c r="BE53" i="57" s="1"/>
  <c r="BF53" i="57" s="1"/>
  <c r="AM50" i="57"/>
  <c r="BB50" i="57" s="1"/>
  <c r="BC50" i="57" s="1"/>
  <c r="BD50" i="57" s="1"/>
  <c r="BE50" i="57" s="1"/>
  <c r="BF50" i="57" s="1"/>
  <c r="H50" i="57"/>
  <c r="AM54" i="57"/>
  <c r="BB54" i="57" s="1"/>
  <c r="BC54" i="57" s="1"/>
  <c r="BD54" i="57" s="1"/>
  <c r="BE54" i="57" s="1"/>
  <c r="BF54" i="57" s="1"/>
  <c r="H54" i="57"/>
  <c r="AM52" i="57"/>
  <c r="BB52" i="57" s="1"/>
  <c r="BC52" i="57" s="1"/>
  <c r="BD52" i="57" s="1"/>
  <c r="BE52" i="57" s="1"/>
  <c r="BF52" i="57" s="1"/>
  <c r="H52" i="57"/>
  <c r="BA41" i="10"/>
  <c r="H46" i="56"/>
  <c r="AO41" i="10"/>
  <c r="AU41" i="10"/>
  <c r="AV28" i="54"/>
  <c r="AF41" i="10"/>
  <c r="W41" i="10"/>
  <c r="Q41" i="10"/>
  <c r="T41" i="10"/>
  <c r="N41" i="10"/>
  <c r="AM39" i="56"/>
  <c r="BB39" i="56" s="1"/>
  <c r="BC39" i="56" s="1"/>
  <c r="BD39" i="56" s="1"/>
  <c r="BE39" i="56" s="1"/>
  <c r="BF39" i="56" s="1"/>
  <c r="BG39" i="56" s="1"/>
  <c r="BH39" i="56" s="1"/>
  <c r="BI39" i="56" s="1"/>
  <c r="BJ39" i="56" s="1"/>
  <c r="BK39" i="56" s="1"/>
  <c r="BL39" i="56" s="1"/>
  <c r="BM39" i="56" s="1"/>
  <c r="BN39" i="56" s="1"/>
  <c r="BO39" i="56" s="1"/>
  <c r="BP39" i="56" s="1"/>
  <c r="H39" i="56"/>
  <c r="H41" i="56"/>
  <c r="AM41" i="56"/>
  <c r="BB41" i="56" s="1"/>
  <c r="BC41" i="56" s="1"/>
  <c r="BD41" i="56" s="1"/>
  <c r="BE41" i="56" s="1"/>
  <c r="BF41" i="56" s="1"/>
  <c r="BG41" i="56" s="1"/>
  <c r="BH41" i="56" s="1"/>
  <c r="BI41" i="56" s="1"/>
  <c r="BJ41" i="56" s="1"/>
  <c r="BK41" i="56" s="1"/>
  <c r="BL41" i="56" s="1"/>
  <c r="BM41" i="56" s="1"/>
  <c r="BN41" i="56" s="1"/>
  <c r="BO41" i="56" s="1"/>
  <c r="BP41" i="56" s="1"/>
  <c r="H40" i="56"/>
  <c r="AM40" i="56"/>
  <c r="BB40" i="56" s="1"/>
  <c r="BC40" i="56" s="1"/>
  <c r="BD40" i="56" s="1"/>
  <c r="BE40" i="56" s="1"/>
  <c r="BF40" i="56" s="1"/>
  <c r="BG40" i="56" s="1"/>
  <c r="BH40" i="56" s="1"/>
  <c r="BI40" i="56" s="1"/>
  <c r="BJ40" i="56" s="1"/>
  <c r="BK40" i="56" s="1"/>
  <c r="BL40" i="56" s="1"/>
  <c r="BM40" i="56" s="1"/>
  <c r="BN40" i="56" s="1"/>
  <c r="BO40" i="56" s="1"/>
  <c r="BP40" i="56" s="1"/>
  <c r="AM39" i="55"/>
  <c r="BB39" i="55" s="1"/>
  <c r="BC39" i="55" s="1"/>
  <c r="BD39" i="55" s="1"/>
  <c r="BE39" i="55" s="1"/>
  <c r="BF39" i="55" s="1"/>
  <c r="H39" i="55"/>
  <c r="AM38" i="55"/>
  <c r="BB38" i="55" s="1"/>
  <c r="BC38" i="55" s="1"/>
  <c r="BD38" i="55" s="1"/>
  <c r="BE38" i="55" s="1"/>
  <c r="BF38" i="55" s="1"/>
  <c r="H38" i="55"/>
  <c r="AM37" i="55"/>
  <c r="BB37" i="55" s="1"/>
  <c r="BC37" i="55" s="1"/>
  <c r="BD37" i="55" s="1"/>
  <c r="BE37" i="55" s="1"/>
  <c r="BF37" i="55" s="1"/>
  <c r="H37" i="55"/>
  <c r="K41" i="10"/>
  <c r="AR41" i="10"/>
  <c r="AI41" i="10"/>
  <c r="AC41" i="10"/>
  <c r="Z41" i="10"/>
  <c r="AX41" i="10"/>
  <c r="H18" i="67"/>
  <c r="AM18" i="67"/>
  <c r="BB18" i="67" s="1"/>
  <c r="BC18" i="67" s="1"/>
  <c r="BD18" i="67" s="1"/>
  <c r="BE18" i="67" s="1"/>
  <c r="BF18" i="67" s="1"/>
  <c r="AM17" i="67"/>
  <c r="BB17" i="67" s="1"/>
  <c r="BC17" i="67" s="1"/>
  <c r="BD17" i="67" s="1"/>
  <c r="BE17" i="67" s="1"/>
  <c r="BF17" i="67" s="1"/>
  <c r="H17" i="67"/>
  <c r="AO34" i="10"/>
  <c r="BA34" i="10"/>
  <c r="AU34" i="10"/>
  <c r="AR34" i="10"/>
  <c r="AT18" i="65"/>
  <c r="AU18" i="65"/>
  <c r="AI34" i="10"/>
  <c r="AN18" i="65"/>
  <c r="N34" i="10"/>
  <c r="AL34" i="10"/>
  <c r="AP18" i="65"/>
  <c r="T34" i="10"/>
  <c r="AX34" i="10"/>
  <c r="AP61" i="64"/>
  <c r="BB61" i="64" s="1"/>
  <c r="BC61" i="64" s="1"/>
  <c r="BD61" i="64" s="1"/>
  <c r="BE61" i="64" s="1"/>
  <c r="BF61" i="64" s="1"/>
  <c r="BG61" i="64" s="1"/>
  <c r="H61" i="64"/>
  <c r="AP71" i="64"/>
  <c r="BB71" i="64" s="1"/>
  <c r="BC71" i="64" s="1"/>
  <c r="BD71" i="64" s="1"/>
  <c r="BE71" i="64" s="1"/>
  <c r="BF71" i="64" s="1"/>
  <c r="BG71" i="64" s="1"/>
  <c r="H71" i="64"/>
  <c r="AP63" i="64"/>
  <c r="BB63" i="64" s="1"/>
  <c r="BC63" i="64" s="1"/>
  <c r="BD63" i="64" s="1"/>
  <c r="BE63" i="64" s="1"/>
  <c r="BF63" i="64" s="1"/>
  <c r="BG63" i="64" s="1"/>
  <c r="H63" i="64"/>
  <c r="AP72" i="64"/>
  <c r="BB72" i="64" s="1"/>
  <c r="BC72" i="64" s="1"/>
  <c r="BD72" i="64" s="1"/>
  <c r="BE72" i="64" s="1"/>
  <c r="BF72" i="64" s="1"/>
  <c r="BG72" i="64" s="1"/>
  <c r="H72" i="64"/>
  <c r="AP64" i="64"/>
  <c r="BB64" i="64" s="1"/>
  <c r="BC64" i="64" s="1"/>
  <c r="BD64" i="64" s="1"/>
  <c r="BE64" i="64" s="1"/>
  <c r="BF64" i="64" s="1"/>
  <c r="BG64" i="64" s="1"/>
  <c r="H64" i="64"/>
  <c r="AP69" i="64"/>
  <c r="BB69" i="64" s="1"/>
  <c r="BC69" i="64" s="1"/>
  <c r="BD69" i="64" s="1"/>
  <c r="BE69" i="64" s="1"/>
  <c r="BF69" i="64" s="1"/>
  <c r="BG69" i="64" s="1"/>
  <c r="H69" i="64"/>
  <c r="T31" i="10"/>
  <c r="AU69" i="64"/>
  <c r="AI31" i="10"/>
  <c r="AP65" i="64"/>
  <c r="BB65" i="64" s="1"/>
  <c r="BC65" i="64" s="1"/>
  <c r="BD65" i="64" s="1"/>
  <c r="BE65" i="64" s="1"/>
  <c r="BF65" i="64" s="1"/>
  <c r="BG65" i="64" s="1"/>
  <c r="H65" i="64"/>
  <c r="AP70" i="64"/>
  <c r="BB70" i="64" s="1"/>
  <c r="BC70" i="64" s="1"/>
  <c r="BD70" i="64" s="1"/>
  <c r="BE70" i="64" s="1"/>
  <c r="BF70" i="64" s="1"/>
  <c r="BG70" i="64" s="1"/>
  <c r="H70" i="64"/>
  <c r="T24" i="10"/>
  <c r="AP66" i="64"/>
  <c r="BB66" i="64" s="1"/>
  <c r="BC66" i="64" s="1"/>
  <c r="BD66" i="64" s="1"/>
  <c r="BE66" i="64" s="1"/>
  <c r="BF66" i="64" s="1"/>
  <c r="BG66" i="64" s="1"/>
  <c r="H66" i="64"/>
  <c r="AP73" i="64"/>
  <c r="BB73" i="64" s="1"/>
  <c r="BC73" i="64" s="1"/>
  <c r="BD73" i="64" s="1"/>
  <c r="BE73" i="64" s="1"/>
  <c r="BF73" i="64" s="1"/>
  <c r="BG73" i="64" s="1"/>
  <c r="H73" i="64"/>
  <c r="AP67" i="64"/>
  <c r="BB67" i="64" s="1"/>
  <c r="BC67" i="64" s="1"/>
  <c r="BD67" i="64" s="1"/>
  <c r="BE67" i="64" s="1"/>
  <c r="BF67" i="64" s="1"/>
  <c r="BG67" i="64" s="1"/>
  <c r="H67" i="64"/>
  <c r="AP68" i="64"/>
  <c r="BB68" i="64" s="1"/>
  <c r="BC68" i="64" s="1"/>
  <c r="BD68" i="64" s="1"/>
  <c r="BE68" i="64" s="1"/>
  <c r="BF68" i="64" s="1"/>
  <c r="BG68" i="64" s="1"/>
  <c r="H68" i="64"/>
  <c r="AF31" i="10"/>
  <c r="AP62" i="64"/>
  <c r="BB62" i="64" s="1"/>
  <c r="BC62" i="64" s="1"/>
  <c r="BD62" i="64" s="1"/>
  <c r="BE62" i="64" s="1"/>
  <c r="BF62" i="64" s="1"/>
  <c r="BG62" i="64" s="1"/>
  <c r="H62" i="64"/>
  <c r="AP59" i="64"/>
  <c r="T39" i="10"/>
  <c r="Q39" i="10"/>
  <c r="W39" i="10"/>
  <c r="K39" i="10"/>
  <c r="AN59" i="64"/>
  <c r="N39" i="10"/>
  <c r="AU59" i="64"/>
  <c r="AI39" i="10"/>
  <c r="AX39" i="10"/>
  <c r="AO39" i="10"/>
  <c r="AR39" i="10"/>
  <c r="AL39" i="10"/>
  <c r="AC39" i="10"/>
  <c r="BA39" i="10"/>
  <c r="Z39" i="10"/>
  <c r="Z24" i="10"/>
  <c r="H33" i="59"/>
  <c r="BB32" i="59"/>
  <c r="BC32" i="59" s="1"/>
  <c r="BD32" i="59" s="1"/>
  <c r="BE32" i="59" s="1"/>
  <c r="BF32" i="59" s="1"/>
  <c r="BG32" i="59" s="1"/>
  <c r="BH32" i="59" s="1"/>
  <c r="BI32" i="59" s="1"/>
  <c r="BJ32" i="59" s="1"/>
  <c r="BK32" i="59" s="1"/>
  <c r="BL32" i="59" s="1"/>
  <c r="BM32" i="59" s="1"/>
  <c r="BN32" i="59" s="1"/>
  <c r="BO32" i="59" s="1"/>
  <c r="BP32" i="59" s="1"/>
  <c r="BB33" i="59"/>
  <c r="BC33" i="59" s="1"/>
  <c r="BD33" i="59" s="1"/>
  <c r="BE33" i="59" s="1"/>
  <c r="BF33" i="59" s="1"/>
  <c r="BG33" i="59" s="1"/>
  <c r="BH33" i="59" s="1"/>
  <c r="BI33" i="59" s="1"/>
  <c r="BJ33" i="59" s="1"/>
  <c r="BK33" i="59" s="1"/>
  <c r="BL33" i="59" s="1"/>
  <c r="BM33" i="59" s="1"/>
  <c r="BN33" i="59" s="1"/>
  <c r="BO33" i="59" s="1"/>
  <c r="BP33" i="59" s="1"/>
  <c r="H52" i="59"/>
  <c r="BB52" i="59"/>
  <c r="BC52" i="59" s="1"/>
  <c r="BD52" i="59" s="1"/>
  <c r="BE52" i="59" s="1"/>
  <c r="BF52" i="59" s="1"/>
  <c r="BG52" i="59" s="1"/>
  <c r="BH52" i="59" s="1"/>
  <c r="BI52" i="59" s="1"/>
  <c r="BJ52" i="59" s="1"/>
  <c r="BK52" i="59" s="1"/>
  <c r="BL52" i="59" s="1"/>
  <c r="BM52" i="59" s="1"/>
  <c r="BN52" i="59" s="1"/>
  <c r="BO52" i="59" s="1"/>
  <c r="BP52" i="59" s="1"/>
  <c r="AY57" i="59"/>
  <c r="BB57" i="59" s="1"/>
  <c r="BC57" i="59" s="1"/>
  <c r="BD57" i="59" s="1"/>
  <c r="BE57" i="59" s="1"/>
  <c r="BF57" i="59" s="1"/>
  <c r="BG57" i="59" s="1"/>
  <c r="H57" i="59"/>
  <c r="AY58" i="59"/>
  <c r="BB58" i="59" s="1"/>
  <c r="BC58" i="59" s="1"/>
  <c r="BD58" i="59" s="1"/>
  <c r="BE58" i="59" s="1"/>
  <c r="BF58" i="59" s="1"/>
  <c r="BG58" i="59" s="1"/>
  <c r="H58" i="59"/>
  <c r="AY59" i="59"/>
  <c r="BB59" i="59" s="1"/>
  <c r="BC59" i="59" s="1"/>
  <c r="BD59" i="59" s="1"/>
  <c r="BE59" i="59" s="1"/>
  <c r="BF59" i="59" s="1"/>
  <c r="BG59" i="59" s="1"/>
  <c r="H59" i="59"/>
  <c r="AY55" i="59"/>
  <c r="BB55" i="59" s="1"/>
  <c r="BC55" i="59" s="1"/>
  <c r="BD55" i="59" s="1"/>
  <c r="BE55" i="59" s="1"/>
  <c r="BF55" i="59" s="1"/>
  <c r="BG55" i="59" s="1"/>
  <c r="H55" i="59"/>
  <c r="AY56" i="59"/>
  <c r="BB56" i="59" s="1"/>
  <c r="BC56" i="59" s="1"/>
  <c r="BD56" i="59" s="1"/>
  <c r="BE56" i="59" s="1"/>
  <c r="BF56" i="59" s="1"/>
  <c r="BG56" i="59" s="1"/>
  <c r="H56" i="59"/>
  <c r="AY54" i="59"/>
  <c r="BB54" i="59" s="1"/>
  <c r="BC54" i="59" s="1"/>
  <c r="BD54" i="59" s="1"/>
  <c r="BE54" i="59" s="1"/>
  <c r="BF54" i="59" s="1"/>
  <c r="BG54" i="59" s="1"/>
  <c r="H54" i="59"/>
  <c r="AY60" i="59"/>
  <c r="BB60" i="59" s="1"/>
  <c r="BC60" i="59" s="1"/>
  <c r="BD60" i="59" s="1"/>
  <c r="BE60" i="59" s="1"/>
  <c r="BF60" i="59" s="1"/>
  <c r="BG60" i="59" s="1"/>
  <c r="H60" i="59"/>
  <c r="AY53" i="59"/>
  <c r="BB53" i="59" s="1"/>
  <c r="BC53" i="59" s="1"/>
  <c r="BD53" i="59" s="1"/>
  <c r="BE53" i="59" s="1"/>
  <c r="BF53" i="59" s="1"/>
  <c r="BG53" i="59" s="1"/>
  <c r="H53" i="59"/>
  <c r="AI36" i="10"/>
  <c r="AR36" i="10"/>
  <c r="AU36" i="10"/>
  <c r="AO36" i="10"/>
  <c r="AX36" i="10"/>
  <c r="E43" i="10"/>
  <c r="B65" i="62" a="1"/>
  <c r="B65" i="62" s="1"/>
  <c r="H49" i="57"/>
  <c r="BB49" i="57"/>
  <c r="BC49" i="57" s="1"/>
  <c r="BD49" i="57" s="1"/>
  <c r="BE49" i="57" s="1"/>
  <c r="BF49" i="57" s="1"/>
  <c r="BG49" i="57" s="1"/>
  <c r="BH49" i="57" s="1"/>
  <c r="BI49" i="57" s="1"/>
  <c r="BJ49" i="57" s="1"/>
  <c r="BK49" i="57" s="1"/>
  <c r="BL49" i="57" s="1"/>
  <c r="BM49" i="57" s="1"/>
  <c r="BN49" i="57" s="1"/>
  <c r="BO49" i="57" s="1"/>
  <c r="BP49" i="57" s="1"/>
  <c r="AU36" i="57"/>
  <c r="BB36" i="57" s="1"/>
  <c r="BC36" i="57" s="1"/>
  <c r="BD36" i="57" s="1"/>
  <c r="BE36" i="57" s="1"/>
  <c r="BF36" i="57" s="1"/>
  <c r="BG36" i="57" s="1"/>
  <c r="H36" i="57"/>
  <c r="N24" i="10"/>
  <c r="AO24" i="10"/>
  <c r="H29" i="61"/>
  <c r="BB29" i="61"/>
  <c r="BC29" i="61" s="1"/>
  <c r="BD29" i="61" s="1"/>
  <c r="BE29" i="61" s="1"/>
  <c r="BF29" i="61" s="1"/>
  <c r="BG29" i="61" s="1"/>
  <c r="BH29" i="61" s="1"/>
  <c r="B29" i="61" s="1" a="1"/>
  <c r="B29" i="61" s="1"/>
  <c r="AR20" i="10"/>
  <c r="AX24" i="10"/>
  <c r="BB47" i="64"/>
  <c r="BC47" i="64" s="1"/>
  <c r="BD47" i="64" s="1"/>
  <c r="BE47" i="64" s="1"/>
  <c r="BF47" i="64" s="1"/>
  <c r="BG47" i="64" s="1"/>
  <c r="BH47" i="64" s="1"/>
  <c r="BI47" i="64" s="1"/>
  <c r="BJ47" i="64" s="1"/>
  <c r="BK47" i="64" s="1"/>
  <c r="BL47" i="64" s="1"/>
  <c r="BM47" i="64" s="1"/>
  <c r="BN47" i="64" s="1"/>
  <c r="BO47" i="64" s="1"/>
  <c r="BP47" i="64" s="1"/>
  <c r="BB49" i="64"/>
  <c r="BC49" i="64" s="1"/>
  <c r="BD49" i="64" s="1"/>
  <c r="BE49" i="64" s="1"/>
  <c r="BF49" i="64" s="1"/>
  <c r="BG49" i="64" s="1"/>
  <c r="BH49" i="64" s="1"/>
  <c r="BI49" i="64" s="1"/>
  <c r="BJ49" i="64" s="1"/>
  <c r="BK49" i="64" s="1"/>
  <c r="BL49" i="64" s="1"/>
  <c r="BM49" i="64" s="1"/>
  <c r="BN49" i="64" s="1"/>
  <c r="BO49" i="64" s="1"/>
  <c r="BP49" i="64" s="1"/>
  <c r="BB46" i="64"/>
  <c r="BC46" i="64" s="1"/>
  <c r="BD46" i="64" s="1"/>
  <c r="BE46" i="64" s="1"/>
  <c r="BF46" i="64" s="1"/>
  <c r="BG46" i="64" s="1"/>
  <c r="BH46" i="64" s="1"/>
  <c r="BI46" i="64" s="1"/>
  <c r="BJ46" i="64" s="1"/>
  <c r="BK46" i="64" s="1"/>
  <c r="BL46" i="64" s="1"/>
  <c r="BM46" i="64" s="1"/>
  <c r="BN46" i="64" s="1"/>
  <c r="BO46" i="64" s="1"/>
  <c r="BP46" i="64" s="1"/>
  <c r="BB9" i="64"/>
  <c r="BC9" i="64" s="1"/>
  <c r="BD9" i="64" s="1"/>
  <c r="BE9" i="64" s="1"/>
  <c r="BF9" i="64" s="1"/>
  <c r="BG9" i="64" s="1"/>
  <c r="BH9" i="64" s="1"/>
  <c r="BI9" i="64" s="1"/>
  <c r="BJ9" i="64" s="1"/>
  <c r="BK9" i="64" s="1"/>
  <c r="BL9" i="64" s="1"/>
  <c r="BM9" i="64" s="1"/>
  <c r="BN9" i="64" s="1"/>
  <c r="BO9" i="64" s="1"/>
  <c r="BP9" i="64" s="1"/>
  <c r="BB19" i="64"/>
  <c r="BC19" i="64" s="1"/>
  <c r="BD19" i="64" s="1"/>
  <c r="BE19" i="64" s="1"/>
  <c r="BF19" i="64" s="1"/>
  <c r="BG19" i="64" s="1"/>
  <c r="BH19" i="64" s="1"/>
  <c r="BI19" i="64" s="1"/>
  <c r="BJ19" i="64" s="1"/>
  <c r="BK19" i="64" s="1"/>
  <c r="BL19" i="64" s="1"/>
  <c r="BM19" i="64" s="1"/>
  <c r="BN19" i="64" s="1"/>
  <c r="BO19" i="64" s="1"/>
  <c r="BP19" i="64" s="1"/>
  <c r="BB26" i="65"/>
  <c r="BC26" i="65" s="1"/>
  <c r="BD26" i="65" s="1"/>
  <c r="BE26" i="65" s="1"/>
  <c r="BF26" i="65" s="1"/>
  <c r="BG26" i="65" s="1"/>
  <c r="BH26" i="65" s="1"/>
  <c r="BI26" i="65" s="1"/>
  <c r="BJ26" i="65" s="1"/>
  <c r="BK26" i="65" s="1"/>
  <c r="BL26" i="65" s="1"/>
  <c r="BM26" i="65" s="1"/>
  <c r="BN26" i="65" s="1"/>
  <c r="BO26" i="65" s="1"/>
  <c r="BP26" i="65" s="1"/>
  <c r="H18" i="63"/>
  <c r="B37" i="57" a="1"/>
  <c r="B37" i="57" s="1"/>
  <c r="A37" i="57" s="1"/>
  <c r="BB71" i="60"/>
  <c r="BC71" i="60" s="1"/>
  <c r="BD71" i="60" s="1"/>
  <c r="BE71" i="60" s="1"/>
  <c r="BF71" i="60" s="1"/>
  <c r="BG71" i="60" s="1"/>
  <c r="BH71" i="60" s="1"/>
  <c r="BI71" i="60" s="1"/>
  <c r="BJ71" i="60" s="1"/>
  <c r="BK71" i="60" s="1"/>
  <c r="BL71" i="60" s="1"/>
  <c r="BM71" i="60" s="1"/>
  <c r="BN71" i="60" s="1"/>
  <c r="BO71" i="60" s="1"/>
  <c r="BP71" i="60" s="1"/>
  <c r="BB18" i="54"/>
  <c r="BC18" i="54" s="1"/>
  <c r="BD18" i="54" s="1"/>
  <c r="BE18" i="54" s="1"/>
  <c r="BF18" i="54" s="1"/>
  <c r="BG18" i="54" s="1"/>
  <c r="BH18" i="54" s="1"/>
  <c r="BI18" i="54" s="1"/>
  <c r="BJ18" i="54" s="1"/>
  <c r="BK18" i="54" s="1"/>
  <c r="BL18" i="54" s="1"/>
  <c r="BM18" i="54" s="1"/>
  <c r="BN18" i="54" s="1"/>
  <c r="BO18" i="54" s="1"/>
  <c r="BP18" i="54" s="1"/>
  <c r="BB15" i="54"/>
  <c r="BC15" i="54" s="1"/>
  <c r="BD15" i="54" s="1"/>
  <c r="BE15" i="54" s="1"/>
  <c r="BF15" i="54" s="1"/>
  <c r="BG15" i="54" s="1"/>
  <c r="BH15" i="54" s="1"/>
  <c r="BI15" i="54" s="1"/>
  <c r="BJ15" i="54" s="1"/>
  <c r="BK15" i="54" s="1"/>
  <c r="BL15" i="54" s="1"/>
  <c r="BM15" i="54" s="1"/>
  <c r="BN15" i="54" s="1"/>
  <c r="BO15" i="54" s="1"/>
  <c r="BP15" i="54" s="1"/>
  <c r="BB11" i="54"/>
  <c r="BC11" i="54" s="1"/>
  <c r="BD11" i="54" s="1"/>
  <c r="BE11" i="54" s="1"/>
  <c r="BF11" i="54" s="1"/>
  <c r="BG11" i="54" s="1"/>
  <c r="BH11" i="54" s="1"/>
  <c r="BI11" i="54" s="1"/>
  <c r="BJ11" i="54" s="1"/>
  <c r="BK11" i="54" s="1"/>
  <c r="BL11" i="54" s="1"/>
  <c r="BM11" i="54" s="1"/>
  <c r="BN11" i="54" s="1"/>
  <c r="BO11" i="54" s="1"/>
  <c r="BP11" i="54" s="1"/>
  <c r="BB43" i="59"/>
  <c r="BC43" i="59" s="1"/>
  <c r="BD43" i="59" s="1"/>
  <c r="BE43" i="59" s="1"/>
  <c r="BF43" i="59" s="1"/>
  <c r="BG43" i="59" s="1"/>
  <c r="BH43" i="59" s="1"/>
  <c r="BI43" i="59" s="1"/>
  <c r="BJ43" i="59" s="1"/>
  <c r="BK43" i="59" s="1"/>
  <c r="BL43" i="59" s="1"/>
  <c r="BM43" i="59" s="1"/>
  <c r="BN43" i="59" s="1"/>
  <c r="BO43" i="59" s="1"/>
  <c r="BP43" i="59" s="1"/>
  <c r="BB17" i="59"/>
  <c r="BC17" i="59" s="1"/>
  <c r="BD17" i="59" s="1"/>
  <c r="BE17" i="59" s="1"/>
  <c r="BF17" i="59" s="1"/>
  <c r="BG17" i="59" s="1"/>
  <c r="BH17" i="59" s="1"/>
  <c r="BI17" i="59" s="1"/>
  <c r="BJ17" i="59" s="1"/>
  <c r="BK17" i="59" s="1"/>
  <c r="BL17" i="59" s="1"/>
  <c r="BM17" i="59" s="1"/>
  <c r="BN17" i="59" s="1"/>
  <c r="BO17" i="59" s="1"/>
  <c r="BP17" i="59" s="1"/>
  <c r="BB15" i="64"/>
  <c r="BC15" i="64" s="1"/>
  <c r="BD15" i="64" s="1"/>
  <c r="BE15" i="64" s="1"/>
  <c r="BF15" i="64" s="1"/>
  <c r="BG15" i="64" s="1"/>
  <c r="BH15" i="64" s="1"/>
  <c r="BI15" i="64" s="1"/>
  <c r="BJ15" i="64" s="1"/>
  <c r="BK15" i="64" s="1"/>
  <c r="BL15" i="64" s="1"/>
  <c r="BM15" i="64" s="1"/>
  <c r="BN15" i="64" s="1"/>
  <c r="BO15" i="64" s="1"/>
  <c r="BP15" i="64" s="1"/>
  <c r="BB11" i="64"/>
  <c r="BC11" i="64" s="1"/>
  <c r="BD11" i="64" s="1"/>
  <c r="BE11" i="64" s="1"/>
  <c r="BF11" i="64" s="1"/>
  <c r="BG11" i="64" s="1"/>
  <c r="BH11" i="64" s="1"/>
  <c r="BI11" i="64" s="1"/>
  <c r="BJ11" i="64" s="1"/>
  <c r="BK11" i="64" s="1"/>
  <c r="BL11" i="64" s="1"/>
  <c r="BM11" i="64" s="1"/>
  <c r="BN11" i="64" s="1"/>
  <c r="BO11" i="64" s="1"/>
  <c r="BP11" i="64" s="1"/>
  <c r="BB23" i="54"/>
  <c r="BC23" i="54" s="1"/>
  <c r="BD23" i="54" s="1"/>
  <c r="BE23" i="54" s="1"/>
  <c r="BF23" i="54" s="1"/>
  <c r="BG23" i="54" s="1"/>
  <c r="BH23" i="54" s="1"/>
  <c r="BI23" i="54" s="1"/>
  <c r="BJ23" i="54" s="1"/>
  <c r="BK23" i="54" s="1"/>
  <c r="BL23" i="54" s="1"/>
  <c r="BM23" i="54" s="1"/>
  <c r="BN23" i="54" s="1"/>
  <c r="BO23" i="54" s="1"/>
  <c r="BP23" i="54" s="1"/>
  <c r="BB16" i="54"/>
  <c r="BC16" i="54" s="1"/>
  <c r="BD16" i="54" s="1"/>
  <c r="BE16" i="54" s="1"/>
  <c r="BF16" i="54" s="1"/>
  <c r="BG16" i="54" s="1"/>
  <c r="BH16" i="54" s="1"/>
  <c r="BI16" i="54" s="1"/>
  <c r="BJ16" i="54" s="1"/>
  <c r="BK16" i="54" s="1"/>
  <c r="BL16" i="54" s="1"/>
  <c r="BM16" i="54" s="1"/>
  <c r="BN16" i="54" s="1"/>
  <c r="BO16" i="54" s="1"/>
  <c r="BP16" i="54" s="1"/>
  <c r="BB42" i="66"/>
  <c r="BC42" i="66" s="1"/>
  <c r="BD42" i="66" s="1"/>
  <c r="BE42" i="66" s="1"/>
  <c r="BF42" i="66" s="1"/>
  <c r="BG42" i="66" s="1"/>
  <c r="BH42" i="66" s="1"/>
  <c r="BI42" i="66" s="1"/>
  <c r="BJ42" i="66" s="1"/>
  <c r="BK42" i="66" s="1"/>
  <c r="BL42" i="66" s="1"/>
  <c r="BM42" i="66" s="1"/>
  <c r="BN42" i="66" s="1"/>
  <c r="BO42" i="66" s="1"/>
  <c r="BP42" i="66" s="1"/>
  <c r="BB13" i="59"/>
  <c r="BC13" i="59" s="1"/>
  <c r="BD13" i="59" s="1"/>
  <c r="BE13" i="59" s="1"/>
  <c r="BF13" i="59" s="1"/>
  <c r="BG13" i="59" s="1"/>
  <c r="BH13" i="59" s="1"/>
  <c r="BI13" i="59" s="1"/>
  <c r="BJ13" i="59" s="1"/>
  <c r="BK13" i="59" s="1"/>
  <c r="BL13" i="59" s="1"/>
  <c r="BM13" i="59" s="1"/>
  <c r="BN13" i="59" s="1"/>
  <c r="BO13" i="59" s="1"/>
  <c r="BP13" i="59" s="1"/>
  <c r="BB55" i="64"/>
  <c r="BC55" i="64" s="1"/>
  <c r="BD55" i="64" s="1"/>
  <c r="BE55" i="64" s="1"/>
  <c r="BF55" i="64" s="1"/>
  <c r="BG55" i="64" s="1"/>
  <c r="BH55" i="64" s="1"/>
  <c r="BI55" i="64" s="1"/>
  <c r="BJ55" i="64" s="1"/>
  <c r="BK55" i="64" s="1"/>
  <c r="BL55" i="64" s="1"/>
  <c r="BM55" i="64" s="1"/>
  <c r="BN55" i="64" s="1"/>
  <c r="BO55" i="64" s="1"/>
  <c r="BP55" i="64" s="1"/>
  <c r="BB76" i="60"/>
  <c r="BC76" i="60" s="1"/>
  <c r="BD76" i="60" s="1"/>
  <c r="BE76" i="60" s="1"/>
  <c r="BF76" i="60" s="1"/>
  <c r="BG76" i="60" s="1"/>
  <c r="BH76" i="60" s="1"/>
  <c r="BI76" i="60" s="1"/>
  <c r="BJ76" i="60" s="1"/>
  <c r="BK76" i="60" s="1"/>
  <c r="BL76" i="60" s="1"/>
  <c r="BM76" i="60" s="1"/>
  <c r="BN76" i="60" s="1"/>
  <c r="BO76" i="60" s="1"/>
  <c r="BP76" i="60" s="1"/>
  <c r="BB22" i="54"/>
  <c r="BC22" i="54" s="1"/>
  <c r="BD22" i="54" s="1"/>
  <c r="BE22" i="54" s="1"/>
  <c r="BF22" i="54" s="1"/>
  <c r="BG22" i="54" s="1"/>
  <c r="BH22" i="54" s="1"/>
  <c r="BI22" i="54" s="1"/>
  <c r="BJ22" i="54" s="1"/>
  <c r="BK22" i="54" s="1"/>
  <c r="BL22" i="54" s="1"/>
  <c r="BM22" i="54" s="1"/>
  <c r="BN22" i="54" s="1"/>
  <c r="BO22" i="54" s="1"/>
  <c r="BP22" i="54" s="1"/>
  <c r="BB8" i="54"/>
  <c r="BC8" i="54" s="1"/>
  <c r="BD8" i="54" s="1"/>
  <c r="BE8" i="54" s="1"/>
  <c r="BF8" i="54" s="1"/>
  <c r="BG8" i="54" s="1"/>
  <c r="BH8" i="54" s="1"/>
  <c r="BI8" i="54" s="1"/>
  <c r="BJ8" i="54" s="1"/>
  <c r="BK8" i="54" s="1"/>
  <c r="BL8" i="54" s="1"/>
  <c r="BM8" i="54" s="1"/>
  <c r="BN8" i="54" s="1"/>
  <c r="BO8" i="54" s="1"/>
  <c r="BP8" i="54" s="1"/>
  <c r="BB8" i="55"/>
  <c r="BC8" i="55" s="1"/>
  <c r="BD8" i="55" s="1"/>
  <c r="BE8" i="55" s="1"/>
  <c r="BF8" i="55" s="1"/>
  <c r="BG8" i="55" s="1"/>
  <c r="BH8" i="55" s="1"/>
  <c r="BI8" i="55" s="1"/>
  <c r="BJ8" i="55" s="1"/>
  <c r="BK8" i="55" s="1"/>
  <c r="BL8" i="55" s="1"/>
  <c r="BM8" i="55" s="1"/>
  <c r="BN8" i="55" s="1"/>
  <c r="BO8" i="55" s="1"/>
  <c r="BP8" i="55" s="1"/>
  <c r="BB44" i="64"/>
  <c r="BC44" i="64" s="1"/>
  <c r="BD44" i="64" s="1"/>
  <c r="BE44" i="64" s="1"/>
  <c r="BF44" i="64" s="1"/>
  <c r="BG44" i="64" s="1"/>
  <c r="BH44" i="64" s="1"/>
  <c r="BI44" i="64" s="1"/>
  <c r="BJ44" i="64" s="1"/>
  <c r="BK44" i="64" s="1"/>
  <c r="BL44" i="64" s="1"/>
  <c r="BM44" i="64" s="1"/>
  <c r="BN44" i="64" s="1"/>
  <c r="BO44" i="64" s="1"/>
  <c r="BP44" i="64" s="1"/>
  <c r="BB47" i="66"/>
  <c r="BC47" i="66" s="1"/>
  <c r="BD47" i="66" s="1"/>
  <c r="BE47" i="66" s="1"/>
  <c r="BF47" i="66" s="1"/>
  <c r="BG47" i="66" s="1"/>
  <c r="BH47" i="66" s="1"/>
  <c r="BI47" i="66" s="1"/>
  <c r="BJ47" i="66" s="1"/>
  <c r="BK47" i="66" s="1"/>
  <c r="BL47" i="66" s="1"/>
  <c r="BM47" i="66" s="1"/>
  <c r="BN47" i="66" s="1"/>
  <c r="BO47" i="66" s="1"/>
  <c r="BP47" i="66" s="1"/>
  <c r="BB17" i="54"/>
  <c r="BC17" i="54" s="1"/>
  <c r="BD17" i="54" s="1"/>
  <c r="BE17" i="54" s="1"/>
  <c r="BF17" i="54" s="1"/>
  <c r="BG17" i="54" s="1"/>
  <c r="BH17" i="54" s="1"/>
  <c r="BI17" i="54" s="1"/>
  <c r="BJ17" i="54" s="1"/>
  <c r="BK17" i="54" s="1"/>
  <c r="BL17" i="54" s="1"/>
  <c r="BM17" i="54" s="1"/>
  <c r="BN17" i="54" s="1"/>
  <c r="BO17" i="54" s="1"/>
  <c r="BP17" i="54" s="1"/>
  <c r="BB10" i="54"/>
  <c r="BC10" i="54" s="1"/>
  <c r="BD10" i="54" s="1"/>
  <c r="BE10" i="54" s="1"/>
  <c r="BF10" i="54" s="1"/>
  <c r="BG10" i="54" s="1"/>
  <c r="BH10" i="54" s="1"/>
  <c r="BI10" i="54" s="1"/>
  <c r="BJ10" i="54" s="1"/>
  <c r="BK10" i="54" s="1"/>
  <c r="BL10" i="54" s="1"/>
  <c r="BM10" i="54" s="1"/>
  <c r="BN10" i="54" s="1"/>
  <c r="BO10" i="54" s="1"/>
  <c r="BP10" i="54" s="1"/>
  <c r="BB28" i="54"/>
  <c r="BC28" i="54" s="1"/>
  <c r="BD28" i="54" s="1"/>
  <c r="BE28" i="54" s="1"/>
  <c r="BF28" i="54" s="1"/>
  <c r="BG28" i="54" s="1"/>
  <c r="BH28" i="54" s="1"/>
  <c r="BI28" i="54" s="1"/>
  <c r="BJ28" i="54" s="1"/>
  <c r="BK28" i="54" s="1"/>
  <c r="BL28" i="54" s="1"/>
  <c r="BM28" i="54" s="1"/>
  <c r="BN28" i="54" s="1"/>
  <c r="BO28" i="54" s="1"/>
  <c r="BP28" i="54" s="1"/>
  <c r="BB20" i="54"/>
  <c r="BC20" i="54" s="1"/>
  <c r="BD20" i="54" s="1"/>
  <c r="BE20" i="54" s="1"/>
  <c r="BF20" i="54" s="1"/>
  <c r="BG20" i="54" s="1"/>
  <c r="BH20" i="54" s="1"/>
  <c r="BI20" i="54" s="1"/>
  <c r="BJ20" i="54" s="1"/>
  <c r="BK20" i="54" s="1"/>
  <c r="BL20" i="54" s="1"/>
  <c r="BM20" i="54" s="1"/>
  <c r="BN20" i="54" s="1"/>
  <c r="BO20" i="54" s="1"/>
  <c r="BP20" i="54" s="1"/>
  <c r="BB23" i="56"/>
  <c r="BC23" i="56" s="1"/>
  <c r="BD23" i="56" s="1"/>
  <c r="BE23" i="56" s="1"/>
  <c r="BF23" i="56" s="1"/>
  <c r="BG23" i="56" s="1"/>
  <c r="BH23" i="56" s="1"/>
  <c r="BI23" i="56" s="1"/>
  <c r="BJ23" i="56" s="1"/>
  <c r="BK23" i="56" s="1"/>
  <c r="BL23" i="56" s="1"/>
  <c r="BM23" i="56" s="1"/>
  <c r="BN23" i="56" s="1"/>
  <c r="BO23" i="56" s="1"/>
  <c r="BP23" i="56" s="1"/>
  <c r="BB34" i="64"/>
  <c r="BC34" i="64" s="1"/>
  <c r="BD34" i="64" s="1"/>
  <c r="BE34" i="64" s="1"/>
  <c r="BF34" i="64" s="1"/>
  <c r="BG34" i="64" s="1"/>
  <c r="BH34" i="64" s="1"/>
  <c r="BI34" i="64" s="1"/>
  <c r="BJ34" i="64" s="1"/>
  <c r="BK34" i="64" s="1"/>
  <c r="BL34" i="64" s="1"/>
  <c r="BM34" i="64" s="1"/>
  <c r="BN34" i="64" s="1"/>
  <c r="BO34" i="64" s="1"/>
  <c r="BP34" i="64" s="1"/>
  <c r="BB19" i="54"/>
  <c r="BC19" i="54" s="1"/>
  <c r="BD19" i="54" s="1"/>
  <c r="BE19" i="54" s="1"/>
  <c r="BF19" i="54" s="1"/>
  <c r="BG19" i="54" s="1"/>
  <c r="BH19" i="54" s="1"/>
  <c r="BI19" i="54" s="1"/>
  <c r="BJ19" i="54" s="1"/>
  <c r="BK19" i="54" s="1"/>
  <c r="BL19" i="54" s="1"/>
  <c r="BM19" i="54" s="1"/>
  <c r="BN19" i="54" s="1"/>
  <c r="BO19" i="54" s="1"/>
  <c r="BP19" i="54" s="1"/>
  <c r="BB13" i="54"/>
  <c r="BC13" i="54" s="1"/>
  <c r="BD13" i="54" s="1"/>
  <c r="BE13" i="54" s="1"/>
  <c r="BF13" i="54" s="1"/>
  <c r="BG13" i="54" s="1"/>
  <c r="BH13" i="54" s="1"/>
  <c r="BI13" i="54" s="1"/>
  <c r="BJ13" i="54" s="1"/>
  <c r="BK13" i="54" s="1"/>
  <c r="BL13" i="54" s="1"/>
  <c r="BM13" i="54" s="1"/>
  <c r="BN13" i="54" s="1"/>
  <c r="BO13" i="54" s="1"/>
  <c r="BP13" i="54" s="1"/>
  <c r="BB7" i="54"/>
  <c r="BC7" i="54" s="1"/>
  <c r="BD7" i="54" s="1"/>
  <c r="BE7" i="54" s="1"/>
  <c r="BF7" i="54" s="1"/>
  <c r="BG7" i="54" s="1"/>
  <c r="BH7" i="54" s="1"/>
  <c r="BI7" i="54" s="1"/>
  <c r="BJ7" i="54" s="1"/>
  <c r="BK7" i="54" s="1"/>
  <c r="BL7" i="54" s="1"/>
  <c r="BM7" i="54" s="1"/>
  <c r="BN7" i="54" s="1"/>
  <c r="BO7" i="54" s="1"/>
  <c r="BP7" i="54" s="1"/>
  <c r="BB14" i="55"/>
  <c r="BC14" i="55" s="1"/>
  <c r="BD14" i="55" s="1"/>
  <c r="BE14" i="55" s="1"/>
  <c r="BF14" i="55" s="1"/>
  <c r="BG14" i="55" s="1"/>
  <c r="BH14" i="55" s="1"/>
  <c r="BI14" i="55" s="1"/>
  <c r="BJ14" i="55" s="1"/>
  <c r="BK14" i="55" s="1"/>
  <c r="BL14" i="55" s="1"/>
  <c r="BM14" i="55" s="1"/>
  <c r="BN14" i="55" s="1"/>
  <c r="BO14" i="55" s="1"/>
  <c r="BP14" i="55" s="1"/>
  <c r="BB42" i="59"/>
  <c r="BC42" i="59" s="1"/>
  <c r="BD42" i="59" s="1"/>
  <c r="BE42" i="59" s="1"/>
  <c r="BF42" i="59" s="1"/>
  <c r="BG42" i="59" s="1"/>
  <c r="BH42" i="59" s="1"/>
  <c r="BI42" i="59" s="1"/>
  <c r="BJ42" i="59" s="1"/>
  <c r="BK42" i="59" s="1"/>
  <c r="BL42" i="59" s="1"/>
  <c r="BM42" i="59" s="1"/>
  <c r="BN42" i="59" s="1"/>
  <c r="BO42" i="59" s="1"/>
  <c r="BP42" i="59" s="1"/>
  <c r="BB14" i="54"/>
  <c r="BC14" i="54" s="1"/>
  <c r="BD14" i="54" s="1"/>
  <c r="BE14" i="54" s="1"/>
  <c r="BF14" i="54" s="1"/>
  <c r="BG14" i="54" s="1"/>
  <c r="BH14" i="54" s="1"/>
  <c r="BI14" i="54" s="1"/>
  <c r="BJ14" i="54" s="1"/>
  <c r="BK14" i="54" s="1"/>
  <c r="BL14" i="54" s="1"/>
  <c r="BM14" i="54" s="1"/>
  <c r="BN14" i="54" s="1"/>
  <c r="BO14" i="54" s="1"/>
  <c r="BP14" i="54" s="1"/>
  <c r="BB11" i="59"/>
  <c r="BC11" i="59" s="1"/>
  <c r="BD11" i="59" s="1"/>
  <c r="BE11" i="59" s="1"/>
  <c r="BF11" i="59" s="1"/>
  <c r="BG11" i="59" s="1"/>
  <c r="BH11" i="59" s="1"/>
  <c r="BI11" i="59" s="1"/>
  <c r="BJ11" i="59" s="1"/>
  <c r="BK11" i="59" s="1"/>
  <c r="BL11" i="59" s="1"/>
  <c r="BM11" i="59" s="1"/>
  <c r="BN11" i="59" s="1"/>
  <c r="BO11" i="59" s="1"/>
  <c r="BP11" i="59" s="1"/>
  <c r="BB58" i="64"/>
  <c r="BC58" i="64" s="1"/>
  <c r="BD58" i="64" s="1"/>
  <c r="BE58" i="64" s="1"/>
  <c r="BF58" i="64" s="1"/>
  <c r="BG58" i="64" s="1"/>
  <c r="BH58" i="64" s="1"/>
  <c r="BI58" i="64" s="1"/>
  <c r="BJ58" i="64" s="1"/>
  <c r="BK58" i="64" s="1"/>
  <c r="BL58" i="64" s="1"/>
  <c r="BM58" i="64" s="1"/>
  <c r="BN58" i="64" s="1"/>
  <c r="BO58" i="64" s="1"/>
  <c r="BP58" i="64" s="1"/>
  <c r="BB32" i="64"/>
  <c r="BC32" i="64" s="1"/>
  <c r="BD32" i="64" s="1"/>
  <c r="BE32" i="64" s="1"/>
  <c r="BF32" i="64" s="1"/>
  <c r="BG32" i="64" s="1"/>
  <c r="BH32" i="64" s="1"/>
  <c r="BI32" i="64" s="1"/>
  <c r="BJ32" i="64" s="1"/>
  <c r="BK32" i="64" s="1"/>
  <c r="BL32" i="64" s="1"/>
  <c r="BM32" i="64" s="1"/>
  <c r="BN32" i="64" s="1"/>
  <c r="BO32" i="64" s="1"/>
  <c r="BP32" i="64" s="1"/>
  <c r="BB25" i="64"/>
  <c r="BC25" i="64" s="1"/>
  <c r="BD25" i="64" s="1"/>
  <c r="BE25" i="64" s="1"/>
  <c r="BF25" i="64" s="1"/>
  <c r="BG25" i="64" s="1"/>
  <c r="BH25" i="64" s="1"/>
  <c r="BI25" i="64" s="1"/>
  <c r="BJ25" i="64" s="1"/>
  <c r="BK25" i="64" s="1"/>
  <c r="BL25" i="64" s="1"/>
  <c r="BM25" i="64" s="1"/>
  <c r="BN25" i="64" s="1"/>
  <c r="BO25" i="64" s="1"/>
  <c r="BP25" i="64" s="1"/>
  <c r="BB29" i="54"/>
  <c r="BC29" i="54" s="1"/>
  <c r="BD29" i="54" s="1"/>
  <c r="BE29" i="54" s="1"/>
  <c r="BF29" i="54" s="1"/>
  <c r="BG29" i="54" s="1"/>
  <c r="BH29" i="54" s="1"/>
  <c r="BI29" i="54" s="1"/>
  <c r="BJ29" i="54" s="1"/>
  <c r="BK29" i="54" s="1"/>
  <c r="BL29" i="54" s="1"/>
  <c r="BM29" i="54" s="1"/>
  <c r="BN29" i="54" s="1"/>
  <c r="BO29" i="54" s="1"/>
  <c r="BP29" i="54" s="1"/>
  <c r="BB12" i="54"/>
  <c r="BC12" i="54" s="1"/>
  <c r="BD12" i="54" s="1"/>
  <c r="BE12" i="54" s="1"/>
  <c r="BF12" i="54" s="1"/>
  <c r="BG12" i="54" s="1"/>
  <c r="BH12" i="54" s="1"/>
  <c r="BI12" i="54" s="1"/>
  <c r="BJ12" i="54" s="1"/>
  <c r="BK12" i="54" s="1"/>
  <c r="BL12" i="54" s="1"/>
  <c r="BM12" i="54" s="1"/>
  <c r="BN12" i="54" s="1"/>
  <c r="BO12" i="54" s="1"/>
  <c r="BP12" i="54" s="1"/>
  <c r="BB21" i="54"/>
  <c r="BC21" i="54" s="1"/>
  <c r="BD21" i="54" s="1"/>
  <c r="BE21" i="54" s="1"/>
  <c r="BF21" i="54" s="1"/>
  <c r="BG21" i="54" s="1"/>
  <c r="BH21" i="54" s="1"/>
  <c r="BI21" i="54" s="1"/>
  <c r="BJ21" i="54" s="1"/>
  <c r="BK21" i="54" s="1"/>
  <c r="BL21" i="54" s="1"/>
  <c r="BM21" i="54" s="1"/>
  <c r="BN21" i="54" s="1"/>
  <c r="BO21" i="54" s="1"/>
  <c r="BP21" i="54" s="1"/>
  <c r="BB30" i="56"/>
  <c r="BC30" i="56" s="1"/>
  <c r="BD30" i="56" s="1"/>
  <c r="BE30" i="56" s="1"/>
  <c r="BF30" i="56" s="1"/>
  <c r="BG30" i="56" s="1"/>
  <c r="BH30" i="56" s="1"/>
  <c r="BI30" i="56" s="1"/>
  <c r="BJ30" i="56" s="1"/>
  <c r="BK30" i="56" s="1"/>
  <c r="BL30" i="56" s="1"/>
  <c r="BM30" i="56" s="1"/>
  <c r="BN30" i="56" s="1"/>
  <c r="BO30" i="56" s="1"/>
  <c r="BP30" i="56" s="1"/>
  <c r="BB30" i="54"/>
  <c r="BC30" i="54" s="1"/>
  <c r="BD30" i="54" s="1"/>
  <c r="BE30" i="54" s="1"/>
  <c r="BF30" i="54" s="1"/>
  <c r="BG30" i="54" s="1"/>
  <c r="BH30" i="54" s="1"/>
  <c r="BI30" i="54" s="1"/>
  <c r="BJ30" i="54" s="1"/>
  <c r="BK30" i="54" s="1"/>
  <c r="BL30" i="54" s="1"/>
  <c r="BM30" i="54" s="1"/>
  <c r="BN30" i="54" s="1"/>
  <c r="BO30" i="54" s="1"/>
  <c r="BP30" i="54" s="1"/>
  <c r="BB9" i="54"/>
  <c r="BC9" i="54" s="1"/>
  <c r="BD9" i="54" s="1"/>
  <c r="BE9" i="54" s="1"/>
  <c r="BF9" i="54" s="1"/>
  <c r="BG9" i="54" s="1"/>
  <c r="BH9" i="54" s="1"/>
  <c r="BI9" i="54" s="1"/>
  <c r="BJ9" i="54" s="1"/>
  <c r="BK9" i="54" s="1"/>
  <c r="BL9" i="54" s="1"/>
  <c r="BM9" i="54" s="1"/>
  <c r="BN9" i="54" s="1"/>
  <c r="BO9" i="54" s="1"/>
  <c r="BP9" i="54" s="1"/>
  <c r="BB27" i="54"/>
  <c r="BC27" i="54" s="1"/>
  <c r="BD27" i="54" s="1"/>
  <c r="BE27" i="54" s="1"/>
  <c r="BF27" i="54" s="1"/>
  <c r="BG27" i="54" s="1"/>
  <c r="BH27" i="54" s="1"/>
  <c r="BI27" i="54" s="1"/>
  <c r="BJ27" i="54" s="1"/>
  <c r="BK27" i="54" s="1"/>
  <c r="BL27" i="54" s="1"/>
  <c r="BM27" i="54" s="1"/>
  <c r="BN27" i="54" s="1"/>
  <c r="BO27" i="54" s="1"/>
  <c r="BP27" i="54" s="1"/>
  <c r="BB45" i="59"/>
  <c r="BC45" i="59" s="1"/>
  <c r="BD45" i="59" s="1"/>
  <c r="BE45" i="59" s="1"/>
  <c r="BF45" i="59" s="1"/>
  <c r="BG45" i="59" s="1"/>
  <c r="BH45" i="59" s="1"/>
  <c r="BI45" i="59" s="1"/>
  <c r="BJ45" i="59" s="1"/>
  <c r="BK45" i="59" s="1"/>
  <c r="BL45" i="59" s="1"/>
  <c r="BM45" i="59" s="1"/>
  <c r="BN45" i="59" s="1"/>
  <c r="BO45" i="59" s="1"/>
  <c r="BP45" i="59" s="1"/>
  <c r="BB37" i="66"/>
  <c r="BC37" i="66" s="1"/>
  <c r="BD37" i="66" s="1"/>
  <c r="BE37" i="66" s="1"/>
  <c r="BF37" i="66" s="1"/>
  <c r="BG37" i="66" s="1"/>
  <c r="BH37" i="66" s="1"/>
  <c r="BI37" i="66" s="1"/>
  <c r="BJ37" i="66" s="1"/>
  <c r="BK37" i="66" s="1"/>
  <c r="BL37" i="66" s="1"/>
  <c r="BM37" i="66" s="1"/>
  <c r="BN37" i="66" s="1"/>
  <c r="BO37" i="66" s="1"/>
  <c r="BP37" i="66" s="1"/>
  <c r="BB45" i="66"/>
  <c r="BC45" i="66" s="1"/>
  <c r="BD45" i="66" s="1"/>
  <c r="BE45" i="66" s="1"/>
  <c r="BF45" i="66" s="1"/>
  <c r="BG45" i="66" s="1"/>
  <c r="BH45" i="66" s="1"/>
  <c r="BI45" i="66" s="1"/>
  <c r="BJ45" i="66" s="1"/>
  <c r="BK45" i="66" s="1"/>
  <c r="BL45" i="66" s="1"/>
  <c r="BM45" i="66" s="1"/>
  <c r="BN45" i="66" s="1"/>
  <c r="BO45" i="66" s="1"/>
  <c r="BP45" i="66" s="1"/>
  <c r="BB35" i="66"/>
  <c r="BC35" i="66" s="1"/>
  <c r="BD35" i="66" s="1"/>
  <c r="BE35" i="66" s="1"/>
  <c r="BF35" i="66" s="1"/>
  <c r="BG35" i="66" s="1"/>
  <c r="BH35" i="66" s="1"/>
  <c r="BI35" i="66" s="1"/>
  <c r="BJ35" i="66" s="1"/>
  <c r="BK35" i="66" s="1"/>
  <c r="BL35" i="66" s="1"/>
  <c r="BM35" i="66" s="1"/>
  <c r="BN35" i="66" s="1"/>
  <c r="BO35" i="66" s="1"/>
  <c r="BP35" i="66" s="1"/>
  <c r="BB11" i="66"/>
  <c r="BC11" i="66" s="1"/>
  <c r="BD11" i="66" s="1"/>
  <c r="BE11" i="66" s="1"/>
  <c r="BF11" i="66" s="1"/>
  <c r="BG11" i="66" s="1"/>
  <c r="BH11" i="66" s="1"/>
  <c r="BI11" i="66" s="1"/>
  <c r="BJ11" i="66" s="1"/>
  <c r="BK11" i="66" s="1"/>
  <c r="BL11" i="66" s="1"/>
  <c r="BM11" i="66" s="1"/>
  <c r="BN11" i="66" s="1"/>
  <c r="BO11" i="66" s="1"/>
  <c r="BP11" i="66" s="1"/>
  <c r="BB16" i="66"/>
  <c r="BC16" i="66" s="1"/>
  <c r="BD16" i="66" s="1"/>
  <c r="BE16" i="66" s="1"/>
  <c r="BF16" i="66" s="1"/>
  <c r="BG16" i="66" s="1"/>
  <c r="BH16" i="66" s="1"/>
  <c r="BI16" i="66" s="1"/>
  <c r="BJ16" i="66" s="1"/>
  <c r="BK16" i="66" s="1"/>
  <c r="BL16" i="66" s="1"/>
  <c r="BM16" i="66" s="1"/>
  <c r="BN16" i="66" s="1"/>
  <c r="BO16" i="66" s="1"/>
  <c r="BP16" i="66" s="1"/>
  <c r="BB39" i="66"/>
  <c r="BC39" i="66" s="1"/>
  <c r="BD39" i="66" s="1"/>
  <c r="BE39" i="66" s="1"/>
  <c r="BF39" i="66" s="1"/>
  <c r="BG39" i="66" s="1"/>
  <c r="BH39" i="66" s="1"/>
  <c r="BI39" i="66" s="1"/>
  <c r="BJ39" i="66" s="1"/>
  <c r="BK39" i="66" s="1"/>
  <c r="BL39" i="66" s="1"/>
  <c r="BM39" i="66" s="1"/>
  <c r="BN39" i="66" s="1"/>
  <c r="BO39" i="66" s="1"/>
  <c r="BP39" i="66" s="1"/>
  <c r="BB43" i="66"/>
  <c r="BC43" i="66" s="1"/>
  <c r="BD43" i="66" s="1"/>
  <c r="BE43" i="66" s="1"/>
  <c r="BF43" i="66" s="1"/>
  <c r="BG43" i="66" s="1"/>
  <c r="BH43" i="66" s="1"/>
  <c r="BI43" i="66" s="1"/>
  <c r="BJ43" i="66" s="1"/>
  <c r="BK43" i="66" s="1"/>
  <c r="BL43" i="66" s="1"/>
  <c r="BM43" i="66" s="1"/>
  <c r="BN43" i="66" s="1"/>
  <c r="BO43" i="66" s="1"/>
  <c r="BP43" i="66" s="1"/>
  <c r="BB26" i="66"/>
  <c r="BC26" i="66" s="1"/>
  <c r="BD26" i="66" s="1"/>
  <c r="BE26" i="66" s="1"/>
  <c r="BF26" i="66" s="1"/>
  <c r="BG26" i="66" s="1"/>
  <c r="BH26" i="66" s="1"/>
  <c r="BI26" i="66" s="1"/>
  <c r="BJ26" i="66" s="1"/>
  <c r="BK26" i="66" s="1"/>
  <c r="BL26" i="66" s="1"/>
  <c r="BM26" i="66" s="1"/>
  <c r="BN26" i="66" s="1"/>
  <c r="BO26" i="66" s="1"/>
  <c r="BP26" i="66" s="1"/>
  <c r="BB24" i="66"/>
  <c r="BC24" i="66" s="1"/>
  <c r="BD24" i="66" s="1"/>
  <c r="BE24" i="66" s="1"/>
  <c r="BF24" i="66" s="1"/>
  <c r="BG24" i="66" s="1"/>
  <c r="BH24" i="66" s="1"/>
  <c r="BI24" i="66" s="1"/>
  <c r="BJ24" i="66" s="1"/>
  <c r="BK24" i="66" s="1"/>
  <c r="BL24" i="66" s="1"/>
  <c r="BM24" i="66" s="1"/>
  <c r="BN24" i="66" s="1"/>
  <c r="BO24" i="66" s="1"/>
  <c r="BP24" i="66" s="1"/>
  <c r="BB34" i="66"/>
  <c r="BC34" i="66" s="1"/>
  <c r="BD34" i="66" s="1"/>
  <c r="BE34" i="66" s="1"/>
  <c r="BF34" i="66" s="1"/>
  <c r="BG34" i="66" s="1"/>
  <c r="BH34" i="66" s="1"/>
  <c r="BI34" i="66" s="1"/>
  <c r="BJ34" i="66" s="1"/>
  <c r="BK34" i="66" s="1"/>
  <c r="BL34" i="66" s="1"/>
  <c r="BM34" i="66" s="1"/>
  <c r="BN34" i="66" s="1"/>
  <c r="BO34" i="66" s="1"/>
  <c r="BP34" i="66" s="1"/>
  <c r="BB20" i="66"/>
  <c r="BC20" i="66" s="1"/>
  <c r="BD20" i="66" s="1"/>
  <c r="BE20" i="66" s="1"/>
  <c r="BF20" i="66" s="1"/>
  <c r="BG20" i="66" s="1"/>
  <c r="BH20" i="66" s="1"/>
  <c r="BI20" i="66" s="1"/>
  <c r="BJ20" i="66" s="1"/>
  <c r="BK20" i="66" s="1"/>
  <c r="BL20" i="66" s="1"/>
  <c r="BM20" i="66" s="1"/>
  <c r="BN20" i="66" s="1"/>
  <c r="BO20" i="66" s="1"/>
  <c r="BP20" i="66" s="1"/>
  <c r="BB22" i="66"/>
  <c r="BC22" i="66" s="1"/>
  <c r="BD22" i="66" s="1"/>
  <c r="BE22" i="66" s="1"/>
  <c r="BF22" i="66" s="1"/>
  <c r="BG22" i="66" s="1"/>
  <c r="BH22" i="66" s="1"/>
  <c r="BI22" i="66" s="1"/>
  <c r="BJ22" i="66" s="1"/>
  <c r="BK22" i="66" s="1"/>
  <c r="BL22" i="66" s="1"/>
  <c r="BM22" i="66" s="1"/>
  <c r="BN22" i="66" s="1"/>
  <c r="BO22" i="66" s="1"/>
  <c r="BP22" i="66" s="1"/>
  <c r="BB7" i="66"/>
  <c r="BC7" i="66" s="1"/>
  <c r="BD7" i="66" s="1"/>
  <c r="BE7" i="66" s="1"/>
  <c r="BF7" i="66" s="1"/>
  <c r="BG7" i="66" s="1"/>
  <c r="BH7" i="66" s="1"/>
  <c r="BI7" i="66" s="1"/>
  <c r="BJ7" i="66" s="1"/>
  <c r="BK7" i="66" s="1"/>
  <c r="BL7" i="66" s="1"/>
  <c r="BM7" i="66" s="1"/>
  <c r="BN7" i="66" s="1"/>
  <c r="BO7" i="66" s="1"/>
  <c r="BP7" i="66" s="1"/>
  <c r="BB13" i="66"/>
  <c r="BC13" i="66" s="1"/>
  <c r="BD13" i="66" s="1"/>
  <c r="BE13" i="66" s="1"/>
  <c r="BF13" i="66" s="1"/>
  <c r="BG13" i="66" s="1"/>
  <c r="BH13" i="66" s="1"/>
  <c r="BI13" i="66" s="1"/>
  <c r="BJ13" i="66" s="1"/>
  <c r="BK13" i="66" s="1"/>
  <c r="BL13" i="66" s="1"/>
  <c r="BM13" i="66" s="1"/>
  <c r="BN13" i="66" s="1"/>
  <c r="BO13" i="66" s="1"/>
  <c r="BP13" i="66" s="1"/>
  <c r="BB14" i="66"/>
  <c r="BC14" i="66" s="1"/>
  <c r="BD14" i="66" s="1"/>
  <c r="BE14" i="66" s="1"/>
  <c r="BF14" i="66" s="1"/>
  <c r="BG14" i="66" s="1"/>
  <c r="BH14" i="66" s="1"/>
  <c r="BI14" i="66" s="1"/>
  <c r="BJ14" i="66" s="1"/>
  <c r="BK14" i="66" s="1"/>
  <c r="BL14" i="66" s="1"/>
  <c r="BM14" i="66" s="1"/>
  <c r="BN14" i="66" s="1"/>
  <c r="BO14" i="66" s="1"/>
  <c r="BP14" i="66" s="1"/>
  <c r="BB17" i="66"/>
  <c r="BC17" i="66" s="1"/>
  <c r="BD17" i="66" s="1"/>
  <c r="BE17" i="66" s="1"/>
  <c r="BF17" i="66" s="1"/>
  <c r="BG17" i="66" s="1"/>
  <c r="BH17" i="66" s="1"/>
  <c r="BI17" i="66" s="1"/>
  <c r="BJ17" i="66" s="1"/>
  <c r="BK17" i="66" s="1"/>
  <c r="BL17" i="66" s="1"/>
  <c r="BM17" i="66" s="1"/>
  <c r="BN17" i="66" s="1"/>
  <c r="BO17" i="66" s="1"/>
  <c r="BP17" i="66" s="1"/>
  <c r="BB9" i="66"/>
  <c r="BC9" i="66" s="1"/>
  <c r="BD9" i="66" s="1"/>
  <c r="BE9" i="66" s="1"/>
  <c r="BF9" i="66" s="1"/>
  <c r="BG9" i="66" s="1"/>
  <c r="BH9" i="66" s="1"/>
  <c r="BI9" i="66" s="1"/>
  <c r="BJ9" i="66" s="1"/>
  <c r="BK9" i="66" s="1"/>
  <c r="BL9" i="66" s="1"/>
  <c r="BM9" i="66" s="1"/>
  <c r="BN9" i="66" s="1"/>
  <c r="BO9" i="66" s="1"/>
  <c r="BP9" i="66" s="1"/>
  <c r="BB44" i="66"/>
  <c r="BC44" i="66" s="1"/>
  <c r="BD44" i="66" s="1"/>
  <c r="BE44" i="66" s="1"/>
  <c r="BF44" i="66" s="1"/>
  <c r="BG44" i="66" s="1"/>
  <c r="BH44" i="66" s="1"/>
  <c r="BI44" i="66" s="1"/>
  <c r="BJ44" i="66" s="1"/>
  <c r="BK44" i="66" s="1"/>
  <c r="BL44" i="66" s="1"/>
  <c r="BM44" i="66" s="1"/>
  <c r="BN44" i="66" s="1"/>
  <c r="BO44" i="66" s="1"/>
  <c r="BP44" i="66" s="1"/>
  <c r="BB41" i="66"/>
  <c r="BC41" i="66" s="1"/>
  <c r="BD41" i="66" s="1"/>
  <c r="BE41" i="66" s="1"/>
  <c r="BF41" i="66" s="1"/>
  <c r="BG41" i="66" s="1"/>
  <c r="BH41" i="66" s="1"/>
  <c r="BI41" i="66" s="1"/>
  <c r="BJ41" i="66" s="1"/>
  <c r="BK41" i="66" s="1"/>
  <c r="BL41" i="66" s="1"/>
  <c r="BM41" i="66" s="1"/>
  <c r="BN41" i="66" s="1"/>
  <c r="BO41" i="66" s="1"/>
  <c r="BP41" i="66" s="1"/>
  <c r="BB48" i="66"/>
  <c r="BC48" i="66" s="1"/>
  <c r="BD48" i="66" s="1"/>
  <c r="BE48" i="66" s="1"/>
  <c r="BF48" i="66" s="1"/>
  <c r="BG48" i="66" s="1"/>
  <c r="BH48" i="66" s="1"/>
  <c r="BI48" i="66" s="1"/>
  <c r="BJ48" i="66" s="1"/>
  <c r="BK48" i="66" s="1"/>
  <c r="BL48" i="66" s="1"/>
  <c r="BM48" i="66" s="1"/>
  <c r="BN48" i="66" s="1"/>
  <c r="BO48" i="66" s="1"/>
  <c r="BP48" i="66" s="1"/>
  <c r="BB25" i="66"/>
  <c r="BC25" i="66" s="1"/>
  <c r="BD25" i="66" s="1"/>
  <c r="BE25" i="66" s="1"/>
  <c r="BF25" i="66" s="1"/>
  <c r="BG25" i="66" s="1"/>
  <c r="BH25" i="66" s="1"/>
  <c r="BI25" i="66" s="1"/>
  <c r="BJ25" i="66" s="1"/>
  <c r="BK25" i="66" s="1"/>
  <c r="BL25" i="66" s="1"/>
  <c r="BM25" i="66" s="1"/>
  <c r="BN25" i="66" s="1"/>
  <c r="BO25" i="66" s="1"/>
  <c r="BP25" i="66" s="1"/>
  <c r="BB15" i="66"/>
  <c r="BC15" i="66" s="1"/>
  <c r="BD15" i="66" s="1"/>
  <c r="BE15" i="66" s="1"/>
  <c r="BF15" i="66" s="1"/>
  <c r="BG15" i="66" s="1"/>
  <c r="BH15" i="66" s="1"/>
  <c r="BI15" i="66" s="1"/>
  <c r="BJ15" i="66" s="1"/>
  <c r="BK15" i="66" s="1"/>
  <c r="BL15" i="66" s="1"/>
  <c r="BM15" i="66" s="1"/>
  <c r="BN15" i="66" s="1"/>
  <c r="BO15" i="66" s="1"/>
  <c r="BP15" i="66" s="1"/>
  <c r="BB49" i="66"/>
  <c r="BC49" i="66" s="1"/>
  <c r="BD49" i="66" s="1"/>
  <c r="BE49" i="66" s="1"/>
  <c r="BF49" i="66" s="1"/>
  <c r="BG49" i="66" s="1"/>
  <c r="BH49" i="66" s="1"/>
  <c r="BI49" i="66" s="1"/>
  <c r="BJ49" i="66" s="1"/>
  <c r="BK49" i="66" s="1"/>
  <c r="BL49" i="66" s="1"/>
  <c r="BM49" i="66" s="1"/>
  <c r="BN49" i="66" s="1"/>
  <c r="BO49" i="66" s="1"/>
  <c r="BP49" i="66" s="1"/>
  <c r="BB10" i="66"/>
  <c r="BC10" i="66" s="1"/>
  <c r="BD10" i="66" s="1"/>
  <c r="BE10" i="66" s="1"/>
  <c r="BF10" i="66" s="1"/>
  <c r="BG10" i="66" s="1"/>
  <c r="BH10" i="66" s="1"/>
  <c r="BI10" i="66" s="1"/>
  <c r="BJ10" i="66" s="1"/>
  <c r="BK10" i="66" s="1"/>
  <c r="BL10" i="66" s="1"/>
  <c r="BM10" i="66" s="1"/>
  <c r="BN10" i="66" s="1"/>
  <c r="BO10" i="66" s="1"/>
  <c r="BP10" i="66" s="1"/>
  <c r="BB38" i="66"/>
  <c r="BC38" i="66" s="1"/>
  <c r="BD38" i="66" s="1"/>
  <c r="BE38" i="66" s="1"/>
  <c r="BF38" i="66" s="1"/>
  <c r="BG38" i="66" s="1"/>
  <c r="BH38" i="66" s="1"/>
  <c r="BI38" i="66" s="1"/>
  <c r="BJ38" i="66" s="1"/>
  <c r="BK38" i="66" s="1"/>
  <c r="BL38" i="66" s="1"/>
  <c r="BM38" i="66" s="1"/>
  <c r="BN38" i="66" s="1"/>
  <c r="BO38" i="66" s="1"/>
  <c r="BP38" i="66" s="1"/>
  <c r="BB21" i="66"/>
  <c r="BC21" i="66" s="1"/>
  <c r="BD21" i="66" s="1"/>
  <c r="BE21" i="66" s="1"/>
  <c r="BF21" i="66" s="1"/>
  <c r="BG21" i="66" s="1"/>
  <c r="BH21" i="66" s="1"/>
  <c r="BI21" i="66" s="1"/>
  <c r="BJ21" i="66" s="1"/>
  <c r="BK21" i="66" s="1"/>
  <c r="BL21" i="66" s="1"/>
  <c r="BM21" i="66" s="1"/>
  <c r="BN21" i="66" s="1"/>
  <c r="BO21" i="66" s="1"/>
  <c r="BP21" i="66" s="1"/>
  <c r="BB19" i="66"/>
  <c r="BC19" i="66" s="1"/>
  <c r="BD19" i="66" s="1"/>
  <c r="BE19" i="66" s="1"/>
  <c r="BF19" i="66" s="1"/>
  <c r="BG19" i="66" s="1"/>
  <c r="BH19" i="66" s="1"/>
  <c r="BI19" i="66" s="1"/>
  <c r="BJ19" i="66" s="1"/>
  <c r="BK19" i="66" s="1"/>
  <c r="BL19" i="66" s="1"/>
  <c r="BM19" i="66" s="1"/>
  <c r="BN19" i="66" s="1"/>
  <c r="BO19" i="66" s="1"/>
  <c r="BP19" i="66" s="1"/>
  <c r="BB6" i="66"/>
  <c r="BC6" i="66" s="1"/>
  <c r="BD6" i="66" s="1"/>
  <c r="BE6" i="66" s="1"/>
  <c r="BF6" i="66" s="1"/>
  <c r="BG6" i="66" s="1"/>
  <c r="BH6" i="66" s="1"/>
  <c r="BI6" i="66" s="1"/>
  <c r="BJ6" i="66" s="1"/>
  <c r="BK6" i="66" s="1"/>
  <c r="BL6" i="66" s="1"/>
  <c r="BM6" i="66" s="1"/>
  <c r="BN6" i="66" s="1"/>
  <c r="BO6" i="66" s="1"/>
  <c r="BP6" i="66" s="1"/>
  <c r="BB46" i="66"/>
  <c r="BC46" i="66" s="1"/>
  <c r="BD46" i="66" s="1"/>
  <c r="BE46" i="66" s="1"/>
  <c r="BF46" i="66" s="1"/>
  <c r="BG46" i="66" s="1"/>
  <c r="BH46" i="66" s="1"/>
  <c r="BI46" i="66" s="1"/>
  <c r="BJ46" i="66" s="1"/>
  <c r="BK46" i="66" s="1"/>
  <c r="BL46" i="66" s="1"/>
  <c r="BM46" i="66" s="1"/>
  <c r="BN46" i="66" s="1"/>
  <c r="BO46" i="66" s="1"/>
  <c r="BP46" i="66" s="1"/>
  <c r="BB18" i="66"/>
  <c r="BC18" i="66" s="1"/>
  <c r="BD18" i="66" s="1"/>
  <c r="BE18" i="66" s="1"/>
  <c r="BF18" i="66" s="1"/>
  <c r="BG18" i="66" s="1"/>
  <c r="BH18" i="66" s="1"/>
  <c r="BI18" i="66" s="1"/>
  <c r="BJ18" i="66" s="1"/>
  <c r="BK18" i="66" s="1"/>
  <c r="BL18" i="66" s="1"/>
  <c r="BM18" i="66" s="1"/>
  <c r="BN18" i="66" s="1"/>
  <c r="BO18" i="66" s="1"/>
  <c r="BP18" i="66" s="1"/>
  <c r="BB36" i="66"/>
  <c r="BC36" i="66" s="1"/>
  <c r="BD36" i="66" s="1"/>
  <c r="BE36" i="66" s="1"/>
  <c r="BF36" i="66" s="1"/>
  <c r="BG36" i="66" s="1"/>
  <c r="BH36" i="66" s="1"/>
  <c r="BI36" i="66" s="1"/>
  <c r="BJ36" i="66" s="1"/>
  <c r="BK36" i="66" s="1"/>
  <c r="BL36" i="66" s="1"/>
  <c r="BM36" i="66" s="1"/>
  <c r="BN36" i="66" s="1"/>
  <c r="BO36" i="66" s="1"/>
  <c r="BP36" i="66" s="1"/>
  <c r="BB40" i="66"/>
  <c r="BC40" i="66" s="1"/>
  <c r="BD40" i="66" s="1"/>
  <c r="BE40" i="66" s="1"/>
  <c r="BF40" i="66" s="1"/>
  <c r="BG40" i="66" s="1"/>
  <c r="BH40" i="66" s="1"/>
  <c r="BI40" i="66" s="1"/>
  <c r="BJ40" i="66" s="1"/>
  <c r="BK40" i="66" s="1"/>
  <c r="BL40" i="66" s="1"/>
  <c r="BM40" i="66" s="1"/>
  <c r="BN40" i="66" s="1"/>
  <c r="BO40" i="66" s="1"/>
  <c r="BP40" i="66" s="1"/>
  <c r="BB12" i="66"/>
  <c r="BC12" i="66" s="1"/>
  <c r="BD12" i="66" s="1"/>
  <c r="BE12" i="66" s="1"/>
  <c r="BF12" i="66" s="1"/>
  <c r="BG12" i="66" s="1"/>
  <c r="BH12" i="66" s="1"/>
  <c r="BI12" i="66" s="1"/>
  <c r="BJ12" i="66" s="1"/>
  <c r="BK12" i="66" s="1"/>
  <c r="BL12" i="66" s="1"/>
  <c r="BM12" i="66" s="1"/>
  <c r="BN12" i="66" s="1"/>
  <c r="BO12" i="66" s="1"/>
  <c r="BP12" i="66" s="1"/>
  <c r="BB23" i="66"/>
  <c r="BC23" i="66" s="1"/>
  <c r="BD23" i="66" s="1"/>
  <c r="BE23" i="66" s="1"/>
  <c r="BF23" i="66" s="1"/>
  <c r="BG23" i="66" s="1"/>
  <c r="BH23" i="66" s="1"/>
  <c r="BI23" i="66" s="1"/>
  <c r="BJ23" i="66" s="1"/>
  <c r="BK23" i="66" s="1"/>
  <c r="BL23" i="66" s="1"/>
  <c r="BM23" i="66" s="1"/>
  <c r="BN23" i="66" s="1"/>
  <c r="BO23" i="66" s="1"/>
  <c r="BP23" i="66" s="1"/>
  <c r="BB32" i="65"/>
  <c r="BC32" i="65" s="1"/>
  <c r="BD32" i="65" s="1"/>
  <c r="BE32" i="65" s="1"/>
  <c r="BF32" i="65" s="1"/>
  <c r="BG32" i="65" s="1"/>
  <c r="BH32" i="65" s="1"/>
  <c r="BI32" i="65" s="1"/>
  <c r="BJ32" i="65" s="1"/>
  <c r="BK32" i="65" s="1"/>
  <c r="BL32" i="65" s="1"/>
  <c r="BM32" i="65" s="1"/>
  <c r="BN32" i="65" s="1"/>
  <c r="BO32" i="65" s="1"/>
  <c r="BP32" i="65" s="1"/>
  <c r="BB19" i="65"/>
  <c r="BC19" i="65" s="1"/>
  <c r="BD19" i="65" s="1"/>
  <c r="BE19" i="65" s="1"/>
  <c r="BF19" i="65" s="1"/>
  <c r="BG19" i="65" s="1"/>
  <c r="BH19" i="65" s="1"/>
  <c r="BI19" i="65" s="1"/>
  <c r="BJ19" i="65" s="1"/>
  <c r="BK19" i="65" s="1"/>
  <c r="BL19" i="65" s="1"/>
  <c r="BM19" i="65" s="1"/>
  <c r="BN19" i="65" s="1"/>
  <c r="BO19" i="65" s="1"/>
  <c r="BP19" i="65" s="1"/>
  <c r="BB9" i="65"/>
  <c r="BC9" i="65" s="1"/>
  <c r="BD9" i="65" s="1"/>
  <c r="BE9" i="65" s="1"/>
  <c r="BF9" i="65" s="1"/>
  <c r="BG9" i="65" s="1"/>
  <c r="BH9" i="65" s="1"/>
  <c r="BI9" i="65" s="1"/>
  <c r="BJ9" i="65" s="1"/>
  <c r="BK9" i="65" s="1"/>
  <c r="BL9" i="65" s="1"/>
  <c r="BM9" i="65" s="1"/>
  <c r="BN9" i="65" s="1"/>
  <c r="BO9" i="65" s="1"/>
  <c r="BP9" i="65" s="1"/>
  <c r="BB24" i="65"/>
  <c r="BC24" i="65" s="1"/>
  <c r="BD24" i="65" s="1"/>
  <c r="BE24" i="65" s="1"/>
  <c r="BF24" i="65" s="1"/>
  <c r="BG24" i="65" s="1"/>
  <c r="BH24" i="65" s="1"/>
  <c r="BI24" i="65" s="1"/>
  <c r="BJ24" i="65" s="1"/>
  <c r="BK24" i="65" s="1"/>
  <c r="BL24" i="65" s="1"/>
  <c r="BM24" i="65" s="1"/>
  <c r="BN24" i="65" s="1"/>
  <c r="BO24" i="65" s="1"/>
  <c r="BP24" i="65" s="1"/>
  <c r="BB7" i="65"/>
  <c r="BC7" i="65" s="1"/>
  <c r="BD7" i="65" s="1"/>
  <c r="BE7" i="65" s="1"/>
  <c r="BF7" i="65" s="1"/>
  <c r="BG7" i="65" s="1"/>
  <c r="BH7" i="65" s="1"/>
  <c r="BI7" i="65" s="1"/>
  <c r="BJ7" i="65" s="1"/>
  <c r="BK7" i="65" s="1"/>
  <c r="BL7" i="65" s="1"/>
  <c r="BM7" i="65" s="1"/>
  <c r="BN7" i="65" s="1"/>
  <c r="BO7" i="65" s="1"/>
  <c r="BP7" i="65" s="1"/>
  <c r="BB15" i="65"/>
  <c r="BC15" i="65" s="1"/>
  <c r="BD15" i="65" s="1"/>
  <c r="BE15" i="65" s="1"/>
  <c r="BF15" i="65" s="1"/>
  <c r="BG15" i="65" s="1"/>
  <c r="BH15" i="65" s="1"/>
  <c r="BI15" i="65" s="1"/>
  <c r="BJ15" i="65" s="1"/>
  <c r="BK15" i="65" s="1"/>
  <c r="BL15" i="65" s="1"/>
  <c r="BM15" i="65" s="1"/>
  <c r="BN15" i="65" s="1"/>
  <c r="BO15" i="65" s="1"/>
  <c r="BP15" i="65" s="1"/>
  <c r="BB22" i="65"/>
  <c r="BC22" i="65" s="1"/>
  <c r="BD22" i="65" s="1"/>
  <c r="BE22" i="65" s="1"/>
  <c r="BF22" i="65" s="1"/>
  <c r="BG22" i="65" s="1"/>
  <c r="BH22" i="65" s="1"/>
  <c r="BI22" i="65" s="1"/>
  <c r="BJ22" i="65" s="1"/>
  <c r="BK22" i="65" s="1"/>
  <c r="BL22" i="65" s="1"/>
  <c r="BM22" i="65" s="1"/>
  <c r="BN22" i="65" s="1"/>
  <c r="BO22" i="65" s="1"/>
  <c r="BP22" i="65" s="1"/>
  <c r="BB12" i="65"/>
  <c r="BC12" i="65" s="1"/>
  <c r="BD12" i="65" s="1"/>
  <c r="BE12" i="65" s="1"/>
  <c r="BF12" i="65" s="1"/>
  <c r="BG12" i="65" s="1"/>
  <c r="BH12" i="65" s="1"/>
  <c r="BI12" i="65" s="1"/>
  <c r="BJ12" i="65" s="1"/>
  <c r="BK12" i="65" s="1"/>
  <c r="BL12" i="65" s="1"/>
  <c r="BM12" i="65" s="1"/>
  <c r="BN12" i="65" s="1"/>
  <c r="BO12" i="65" s="1"/>
  <c r="BP12" i="65" s="1"/>
  <c r="BB30" i="65"/>
  <c r="BC30" i="65" s="1"/>
  <c r="BD30" i="65" s="1"/>
  <c r="BE30" i="65" s="1"/>
  <c r="BF30" i="65" s="1"/>
  <c r="BG30" i="65" s="1"/>
  <c r="BH30" i="65" s="1"/>
  <c r="BI30" i="65" s="1"/>
  <c r="BJ30" i="65" s="1"/>
  <c r="BK30" i="65" s="1"/>
  <c r="BL30" i="65" s="1"/>
  <c r="BM30" i="65" s="1"/>
  <c r="BN30" i="65" s="1"/>
  <c r="BO30" i="65" s="1"/>
  <c r="BP30" i="65" s="1"/>
  <c r="BB25" i="65"/>
  <c r="BC25" i="65" s="1"/>
  <c r="BD25" i="65" s="1"/>
  <c r="BE25" i="65" s="1"/>
  <c r="BF25" i="65" s="1"/>
  <c r="BG25" i="65" s="1"/>
  <c r="BH25" i="65" s="1"/>
  <c r="BI25" i="65" s="1"/>
  <c r="BJ25" i="65" s="1"/>
  <c r="BK25" i="65" s="1"/>
  <c r="BL25" i="65" s="1"/>
  <c r="BM25" i="65" s="1"/>
  <c r="BN25" i="65" s="1"/>
  <c r="BO25" i="65" s="1"/>
  <c r="BP25" i="65" s="1"/>
  <c r="BB20" i="65"/>
  <c r="BC20" i="65" s="1"/>
  <c r="BD20" i="65" s="1"/>
  <c r="BE20" i="65" s="1"/>
  <c r="BF20" i="65" s="1"/>
  <c r="BG20" i="65" s="1"/>
  <c r="BH20" i="65" s="1"/>
  <c r="BI20" i="65" s="1"/>
  <c r="BJ20" i="65" s="1"/>
  <c r="BK20" i="65" s="1"/>
  <c r="BL20" i="65" s="1"/>
  <c r="BM20" i="65" s="1"/>
  <c r="BN20" i="65" s="1"/>
  <c r="BO20" i="65" s="1"/>
  <c r="BP20" i="65" s="1"/>
  <c r="BB17" i="65"/>
  <c r="BC17" i="65" s="1"/>
  <c r="BD17" i="65" s="1"/>
  <c r="BE17" i="65" s="1"/>
  <c r="BF17" i="65" s="1"/>
  <c r="BG17" i="65" s="1"/>
  <c r="BH17" i="65" s="1"/>
  <c r="BI17" i="65" s="1"/>
  <c r="BJ17" i="65" s="1"/>
  <c r="BK17" i="65" s="1"/>
  <c r="BL17" i="65" s="1"/>
  <c r="BM17" i="65" s="1"/>
  <c r="BN17" i="65" s="1"/>
  <c r="BO17" i="65" s="1"/>
  <c r="BP17" i="65" s="1"/>
  <c r="BB21" i="65"/>
  <c r="BC21" i="65" s="1"/>
  <c r="BD21" i="65" s="1"/>
  <c r="BE21" i="65" s="1"/>
  <c r="BF21" i="65" s="1"/>
  <c r="BG21" i="65" s="1"/>
  <c r="BH21" i="65" s="1"/>
  <c r="BI21" i="65" s="1"/>
  <c r="BJ21" i="65" s="1"/>
  <c r="BK21" i="65" s="1"/>
  <c r="BL21" i="65" s="1"/>
  <c r="BM21" i="65" s="1"/>
  <c r="BN21" i="65" s="1"/>
  <c r="BO21" i="65" s="1"/>
  <c r="BP21" i="65" s="1"/>
  <c r="BB18" i="65"/>
  <c r="BC18" i="65" s="1"/>
  <c r="BD18" i="65" s="1"/>
  <c r="BE18" i="65" s="1"/>
  <c r="BF18" i="65" s="1"/>
  <c r="BG18" i="65" s="1"/>
  <c r="BH18" i="65" s="1"/>
  <c r="BI18" i="65" s="1"/>
  <c r="BJ18" i="65" s="1"/>
  <c r="BK18" i="65" s="1"/>
  <c r="BL18" i="65" s="1"/>
  <c r="BM18" i="65" s="1"/>
  <c r="BN18" i="65" s="1"/>
  <c r="BO18" i="65" s="1"/>
  <c r="BP18" i="65" s="1"/>
  <c r="BB31" i="65"/>
  <c r="BC31" i="65" s="1"/>
  <c r="BD31" i="65" s="1"/>
  <c r="BE31" i="65" s="1"/>
  <c r="BF31" i="65" s="1"/>
  <c r="BG31" i="65" s="1"/>
  <c r="BH31" i="65" s="1"/>
  <c r="BI31" i="65" s="1"/>
  <c r="BJ31" i="65" s="1"/>
  <c r="BK31" i="65" s="1"/>
  <c r="BL31" i="65" s="1"/>
  <c r="BM31" i="65" s="1"/>
  <c r="BN31" i="65" s="1"/>
  <c r="BO31" i="65" s="1"/>
  <c r="BP31" i="65" s="1"/>
  <c r="BB34" i="65"/>
  <c r="BC34" i="65" s="1"/>
  <c r="BD34" i="65" s="1"/>
  <c r="BE34" i="65" s="1"/>
  <c r="BF34" i="65" s="1"/>
  <c r="BG34" i="65" s="1"/>
  <c r="BH34" i="65" s="1"/>
  <c r="BI34" i="65" s="1"/>
  <c r="BJ34" i="65" s="1"/>
  <c r="BK34" i="65" s="1"/>
  <c r="BL34" i="65" s="1"/>
  <c r="BM34" i="65" s="1"/>
  <c r="BN34" i="65" s="1"/>
  <c r="BO34" i="65" s="1"/>
  <c r="BP34" i="65" s="1"/>
  <c r="BB8" i="65"/>
  <c r="BC8" i="65" s="1"/>
  <c r="BD8" i="65" s="1"/>
  <c r="BE8" i="65" s="1"/>
  <c r="BF8" i="65" s="1"/>
  <c r="BG8" i="65" s="1"/>
  <c r="BH8" i="65" s="1"/>
  <c r="BI8" i="65" s="1"/>
  <c r="BJ8" i="65" s="1"/>
  <c r="BK8" i="65" s="1"/>
  <c r="BL8" i="65" s="1"/>
  <c r="BM8" i="65" s="1"/>
  <c r="BN8" i="65" s="1"/>
  <c r="BO8" i="65" s="1"/>
  <c r="BP8" i="65" s="1"/>
  <c r="BB29" i="65"/>
  <c r="BC29" i="65" s="1"/>
  <c r="BD29" i="65" s="1"/>
  <c r="BE29" i="65" s="1"/>
  <c r="BF29" i="65" s="1"/>
  <c r="BG29" i="65" s="1"/>
  <c r="BH29" i="65" s="1"/>
  <c r="BI29" i="65" s="1"/>
  <c r="BJ29" i="65" s="1"/>
  <c r="BK29" i="65" s="1"/>
  <c r="BL29" i="65" s="1"/>
  <c r="BM29" i="65" s="1"/>
  <c r="BN29" i="65" s="1"/>
  <c r="BO29" i="65" s="1"/>
  <c r="BP29" i="65" s="1"/>
  <c r="BB27" i="65"/>
  <c r="BC27" i="65" s="1"/>
  <c r="BD27" i="65" s="1"/>
  <c r="BE27" i="65" s="1"/>
  <c r="BF27" i="65" s="1"/>
  <c r="BG27" i="65" s="1"/>
  <c r="BH27" i="65" s="1"/>
  <c r="BI27" i="65" s="1"/>
  <c r="BJ27" i="65" s="1"/>
  <c r="BK27" i="65" s="1"/>
  <c r="BL27" i="65" s="1"/>
  <c r="BM27" i="65" s="1"/>
  <c r="BN27" i="65" s="1"/>
  <c r="BO27" i="65" s="1"/>
  <c r="BP27" i="65" s="1"/>
  <c r="BB11" i="65"/>
  <c r="BC11" i="65" s="1"/>
  <c r="BD11" i="65" s="1"/>
  <c r="BE11" i="65" s="1"/>
  <c r="BF11" i="65" s="1"/>
  <c r="BG11" i="65" s="1"/>
  <c r="BH11" i="65" s="1"/>
  <c r="BI11" i="65" s="1"/>
  <c r="BJ11" i="65" s="1"/>
  <c r="BK11" i="65" s="1"/>
  <c r="BL11" i="65" s="1"/>
  <c r="BM11" i="65" s="1"/>
  <c r="BN11" i="65" s="1"/>
  <c r="BO11" i="65" s="1"/>
  <c r="BP11" i="65" s="1"/>
  <c r="BB28" i="65"/>
  <c r="BC28" i="65" s="1"/>
  <c r="BD28" i="65" s="1"/>
  <c r="BE28" i="65" s="1"/>
  <c r="BF28" i="65" s="1"/>
  <c r="BG28" i="65" s="1"/>
  <c r="BH28" i="65" s="1"/>
  <c r="BI28" i="65" s="1"/>
  <c r="BJ28" i="65" s="1"/>
  <c r="BK28" i="65" s="1"/>
  <c r="BL28" i="65" s="1"/>
  <c r="BM28" i="65" s="1"/>
  <c r="BN28" i="65" s="1"/>
  <c r="BO28" i="65" s="1"/>
  <c r="BP28" i="65" s="1"/>
  <c r="BB13" i="65"/>
  <c r="BC13" i="65" s="1"/>
  <c r="BD13" i="65" s="1"/>
  <c r="BE13" i="65" s="1"/>
  <c r="BF13" i="65" s="1"/>
  <c r="BG13" i="65" s="1"/>
  <c r="BH13" i="65" s="1"/>
  <c r="BI13" i="65" s="1"/>
  <c r="BJ13" i="65" s="1"/>
  <c r="BK13" i="65" s="1"/>
  <c r="BL13" i="65" s="1"/>
  <c r="BM13" i="65" s="1"/>
  <c r="BN13" i="65" s="1"/>
  <c r="BO13" i="65" s="1"/>
  <c r="BP13" i="65" s="1"/>
  <c r="BB14" i="65"/>
  <c r="BC14" i="65" s="1"/>
  <c r="BD14" i="65" s="1"/>
  <c r="BE14" i="65" s="1"/>
  <c r="BF14" i="65" s="1"/>
  <c r="BG14" i="65" s="1"/>
  <c r="BH14" i="65" s="1"/>
  <c r="BI14" i="65" s="1"/>
  <c r="BJ14" i="65" s="1"/>
  <c r="BK14" i="65" s="1"/>
  <c r="BL14" i="65" s="1"/>
  <c r="BM14" i="65" s="1"/>
  <c r="BN14" i="65" s="1"/>
  <c r="BO14" i="65" s="1"/>
  <c r="BP14" i="65" s="1"/>
  <c r="BB33" i="65"/>
  <c r="BC33" i="65" s="1"/>
  <c r="BD33" i="65" s="1"/>
  <c r="BE33" i="65" s="1"/>
  <c r="BF33" i="65" s="1"/>
  <c r="BG33" i="65" s="1"/>
  <c r="BH33" i="65" s="1"/>
  <c r="BI33" i="65" s="1"/>
  <c r="BJ33" i="65" s="1"/>
  <c r="BK33" i="65" s="1"/>
  <c r="BL33" i="65" s="1"/>
  <c r="BM33" i="65" s="1"/>
  <c r="BN33" i="65" s="1"/>
  <c r="BO33" i="65" s="1"/>
  <c r="BP33" i="65" s="1"/>
  <c r="BB10" i="65"/>
  <c r="BC10" i="65" s="1"/>
  <c r="BD10" i="65" s="1"/>
  <c r="BE10" i="65" s="1"/>
  <c r="BF10" i="65" s="1"/>
  <c r="BG10" i="65" s="1"/>
  <c r="BH10" i="65" s="1"/>
  <c r="BI10" i="65" s="1"/>
  <c r="BJ10" i="65" s="1"/>
  <c r="BK10" i="65" s="1"/>
  <c r="BL10" i="65" s="1"/>
  <c r="BM10" i="65" s="1"/>
  <c r="BN10" i="65" s="1"/>
  <c r="BO10" i="65" s="1"/>
  <c r="BP10" i="65" s="1"/>
  <c r="BB16" i="65"/>
  <c r="BC16" i="65" s="1"/>
  <c r="BD16" i="65" s="1"/>
  <c r="BE16" i="65" s="1"/>
  <c r="BF16" i="65" s="1"/>
  <c r="BG16" i="65" s="1"/>
  <c r="BH16" i="65" s="1"/>
  <c r="BI16" i="65" s="1"/>
  <c r="BJ16" i="65" s="1"/>
  <c r="BK16" i="65" s="1"/>
  <c r="BL16" i="65" s="1"/>
  <c r="BM16" i="65" s="1"/>
  <c r="BN16" i="65" s="1"/>
  <c r="BO16" i="65" s="1"/>
  <c r="BP16" i="65" s="1"/>
  <c r="BB31" i="64"/>
  <c r="BC31" i="64" s="1"/>
  <c r="BD31" i="64" s="1"/>
  <c r="BE31" i="64" s="1"/>
  <c r="BF31" i="64" s="1"/>
  <c r="BG31" i="64" s="1"/>
  <c r="BH31" i="64" s="1"/>
  <c r="BI31" i="64" s="1"/>
  <c r="BJ31" i="64" s="1"/>
  <c r="BK31" i="64" s="1"/>
  <c r="BL31" i="64" s="1"/>
  <c r="BM31" i="64" s="1"/>
  <c r="BN31" i="64" s="1"/>
  <c r="BO31" i="64" s="1"/>
  <c r="BP31" i="64" s="1"/>
  <c r="BB20" i="64"/>
  <c r="BC20" i="64" s="1"/>
  <c r="BD20" i="64" s="1"/>
  <c r="BE20" i="64" s="1"/>
  <c r="BF20" i="64" s="1"/>
  <c r="BG20" i="64" s="1"/>
  <c r="BH20" i="64" s="1"/>
  <c r="BI20" i="64" s="1"/>
  <c r="BJ20" i="64" s="1"/>
  <c r="BK20" i="64" s="1"/>
  <c r="BL20" i="64" s="1"/>
  <c r="BM20" i="64" s="1"/>
  <c r="BN20" i="64" s="1"/>
  <c r="BO20" i="64" s="1"/>
  <c r="BP20" i="64" s="1"/>
  <c r="BB6" i="64"/>
  <c r="BC6" i="64" s="1"/>
  <c r="BD6" i="64" s="1"/>
  <c r="BE6" i="64" s="1"/>
  <c r="BF6" i="64" s="1"/>
  <c r="BG6" i="64" s="1"/>
  <c r="BH6" i="64" s="1"/>
  <c r="BI6" i="64" s="1"/>
  <c r="BJ6" i="64" s="1"/>
  <c r="BK6" i="64" s="1"/>
  <c r="BL6" i="64" s="1"/>
  <c r="BM6" i="64" s="1"/>
  <c r="BN6" i="64" s="1"/>
  <c r="BO6" i="64" s="1"/>
  <c r="BP6" i="64" s="1"/>
  <c r="BB35" i="64"/>
  <c r="BC35" i="64" s="1"/>
  <c r="BD35" i="64" s="1"/>
  <c r="BE35" i="64" s="1"/>
  <c r="BF35" i="64" s="1"/>
  <c r="BG35" i="64" s="1"/>
  <c r="BH35" i="64" s="1"/>
  <c r="BI35" i="64" s="1"/>
  <c r="BJ35" i="64" s="1"/>
  <c r="BK35" i="64" s="1"/>
  <c r="BL35" i="64" s="1"/>
  <c r="BM35" i="64" s="1"/>
  <c r="BN35" i="64" s="1"/>
  <c r="BO35" i="64" s="1"/>
  <c r="BP35" i="64" s="1"/>
  <c r="BB60" i="64"/>
  <c r="BC60" i="64" s="1"/>
  <c r="BD60" i="64" s="1"/>
  <c r="BE60" i="64" s="1"/>
  <c r="BF60" i="64" s="1"/>
  <c r="BG60" i="64" s="1"/>
  <c r="BH60" i="64" s="1"/>
  <c r="BI60" i="64" s="1"/>
  <c r="BJ60" i="64" s="1"/>
  <c r="BK60" i="64" s="1"/>
  <c r="BL60" i="64" s="1"/>
  <c r="BM60" i="64" s="1"/>
  <c r="BN60" i="64" s="1"/>
  <c r="BO60" i="64" s="1"/>
  <c r="BP60" i="64" s="1"/>
  <c r="BB22" i="64"/>
  <c r="BC22" i="64" s="1"/>
  <c r="BD22" i="64" s="1"/>
  <c r="BE22" i="64" s="1"/>
  <c r="BF22" i="64" s="1"/>
  <c r="BG22" i="64" s="1"/>
  <c r="BH22" i="64" s="1"/>
  <c r="BI22" i="64" s="1"/>
  <c r="BJ22" i="64" s="1"/>
  <c r="BK22" i="64" s="1"/>
  <c r="BL22" i="64" s="1"/>
  <c r="BM22" i="64" s="1"/>
  <c r="BN22" i="64" s="1"/>
  <c r="BO22" i="64" s="1"/>
  <c r="BP22" i="64" s="1"/>
  <c r="BB43" i="64"/>
  <c r="BC43" i="64" s="1"/>
  <c r="BD43" i="64" s="1"/>
  <c r="BE43" i="64" s="1"/>
  <c r="BF43" i="64" s="1"/>
  <c r="BG43" i="64" s="1"/>
  <c r="BH43" i="64" s="1"/>
  <c r="BI43" i="64" s="1"/>
  <c r="BJ43" i="64" s="1"/>
  <c r="BK43" i="64" s="1"/>
  <c r="BL43" i="64" s="1"/>
  <c r="BM43" i="64" s="1"/>
  <c r="BN43" i="64" s="1"/>
  <c r="BO43" i="64" s="1"/>
  <c r="BP43" i="64" s="1"/>
  <c r="BB21" i="64"/>
  <c r="BC21" i="64" s="1"/>
  <c r="BD21" i="64" s="1"/>
  <c r="BE21" i="64" s="1"/>
  <c r="BF21" i="64" s="1"/>
  <c r="BG21" i="64" s="1"/>
  <c r="BH21" i="64" s="1"/>
  <c r="BI21" i="64" s="1"/>
  <c r="BJ21" i="64" s="1"/>
  <c r="BK21" i="64" s="1"/>
  <c r="BL21" i="64" s="1"/>
  <c r="BM21" i="64" s="1"/>
  <c r="BN21" i="64" s="1"/>
  <c r="BO21" i="64" s="1"/>
  <c r="BP21" i="64" s="1"/>
  <c r="BB37" i="64"/>
  <c r="BC37" i="64" s="1"/>
  <c r="BD37" i="64" s="1"/>
  <c r="BE37" i="64" s="1"/>
  <c r="BF37" i="64" s="1"/>
  <c r="BG37" i="64" s="1"/>
  <c r="BH37" i="64" s="1"/>
  <c r="BI37" i="64" s="1"/>
  <c r="BJ37" i="64" s="1"/>
  <c r="BK37" i="64" s="1"/>
  <c r="BL37" i="64" s="1"/>
  <c r="BM37" i="64" s="1"/>
  <c r="BN37" i="64" s="1"/>
  <c r="BO37" i="64" s="1"/>
  <c r="BP37" i="64" s="1"/>
  <c r="BB28" i="64"/>
  <c r="BC28" i="64" s="1"/>
  <c r="BD28" i="64" s="1"/>
  <c r="BE28" i="64" s="1"/>
  <c r="BF28" i="64" s="1"/>
  <c r="BG28" i="64" s="1"/>
  <c r="BH28" i="64" s="1"/>
  <c r="BI28" i="64" s="1"/>
  <c r="BJ28" i="64" s="1"/>
  <c r="BK28" i="64" s="1"/>
  <c r="BL28" i="64" s="1"/>
  <c r="BM28" i="64" s="1"/>
  <c r="BN28" i="64" s="1"/>
  <c r="BO28" i="64" s="1"/>
  <c r="BP28" i="64" s="1"/>
  <c r="BB39" i="64"/>
  <c r="BC39" i="64" s="1"/>
  <c r="BD39" i="64" s="1"/>
  <c r="BE39" i="64" s="1"/>
  <c r="BF39" i="64" s="1"/>
  <c r="BG39" i="64" s="1"/>
  <c r="BH39" i="64" s="1"/>
  <c r="BI39" i="64" s="1"/>
  <c r="BJ39" i="64" s="1"/>
  <c r="BK39" i="64" s="1"/>
  <c r="BL39" i="64" s="1"/>
  <c r="BM39" i="64" s="1"/>
  <c r="BN39" i="64" s="1"/>
  <c r="BO39" i="64" s="1"/>
  <c r="BP39" i="64" s="1"/>
  <c r="BB36" i="64"/>
  <c r="BC36" i="64" s="1"/>
  <c r="BD36" i="64" s="1"/>
  <c r="BE36" i="64" s="1"/>
  <c r="BF36" i="64" s="1"/>
  <c r="BG36" i="64" s="1"/>
  <c r="BH36" i="64" s="1"/>
  <c r="BI36" i="64" s="1"/>
  <c r="BJ36" i="64" s="1"/>
  <c r="BK36" i="64" s="1"/>
  <c r="BL36" i="64" s="1"/>
  <c r="BM36" i="64" s="1"/>
  <c r="BN36" i="64" s="1"/>
  <c r="BO36" i="64" s="1"/>
  <c r="BP36" i="64" s="1"/>
  <c r="BB52" i="64"/>
  <c r="BC52" i="64" s="1"/>
  <c r="BD52" i="64" s="1"/>
  <c r="BE52" i="64" s="1"/>
  <c r="BF52" i="64" s="1"/>
  <c r="BG52" i="64" s="1"/>
  <c r="BH52" i="64" s="1"/>
  <c r="BI52" i="64" s="1"/>
  <c r="BJ52" i="64" s="1"/>
  <c r="BK52" i="64" s="1"/>
  <c r="BL52" i="64" s="1"/>
  <c r="BM52" i="64" s="1"/>
  <c r="BN52" i="64" s="1"/>
  <c r="BO52" i="64" s="1"/>
  <c r="BP52" i="64" s="1"/>
  <c r="BB16" i="64"/>
  <c r="BC16" i="64" s="1"/>
  <c r="BD16" i="64" s="1"/>
  <c r="BE16" i="64" s="1"/>
  <c r="BF16" i="64" s="1"/>
  <c r="BG16" i="64" s="1"/>
  <c r="BH16" i="64" s="1"/>
  <c r="BI16" i="64" s="1"/>
  <c r="BJ16" i="64" s="1"/>
  <c r="BK16" i="64" s="1"/>
  <c r="BL16" i="64" s="1"/>
  <c r="BM16" i="64" s="1"/>
  <c r="BN16" i="64" s="1"/>
  <c r="BO16" i="64" s="1"/>
  <c r="BP16" i="64" s="1"/>
  <c r="BB26" i="64"/>
  <c r="BC26" i="64" s="1"/>
  <c r="BD26" i="64" s="1"/>
  <c r="BE26" i="64" s="1"/>
  <c r="BF26" i="64" s="1"/>
  <c r="BG26" i="64" s="1"/>
  <c r="BH26" i="64" s="1"/>
  <c r="BI26" i="64" s="1"/>
  <c r="BJ26" i="64" s="1"/>
  <c r="BK26" i="64" s="1"/>
  <c r="BL26" i="64" s="1"/>
  <c r="BM26" i="64" s="1"/>
  <c r="BN26" i="64" s="1"/>
  <c r="BO26" i="64" s="1"/>
  <c r="BP26" i="64" s="1"/>
  <c r="BB10" i="64"/>
  <c r="BC10" i="64" s="1"/>
  <c r="BD10" i="64" s="1"/>
  <c r="BE10" i="64" s="1"/>
  <c r="BF10" i="64" s="1"/>
  <c r="BG10" i="64" s="1"/>
  <c r="BH10" i="64" s="1"/>
  <c r="BI10" i="64" s="1"/>
  <c r="BJ10" i="64" s="1"/>
  <c r="BK10" i="64" s="1"/>
  <c r="BL10" i="64" s="1"/>
  <c r="BM10" i="64" s="1"/>
  <c r="BN10" i="64" s="1"/>
  <c r="BO10" i="64" s="1"/>
  <c r="BP10" i="64" s="1"/>
  <c r="BB12" i="64"/>
  <c r="BC12" i="64" s="1"/>
  <c r="BD12" i="64" s="1"/>
  <c r="BE12" i="64" s="1"/>
  <c r="BF12" i="64" s="1"/>
  <c r="BG12" i="64" s="1"/>
  <c r="BH12" i="64" s="1"/>
  <c r="BI12" i="64" s="1"/>
  <c r="BJ12" i="64" s="1"/>
  <c r="BK12" i="64" s="1"/>
  <c r="BL12" i="64" s="1"/>
  <c r="BM12" i="64" s="1"/>
  <c r="BN12" i="64" s="1"/>
  <c r="BO12" i="64" s="1"/>
  <c r="BP12" i="64" s="1"/>
  <c r="BB29" i="64"/>
  <c r="BC29" i="64" s="1"/>
  <c r="BD29" i="64" s="1"/>
  <c r="BE29" i="64" s="1"/>
  <c r="BF29" i="64" s="1"/>
  <c r="BG29" i="64" s="1"/>
  <c r="BH29" i="64" s="1"/>
  <c r="BI29" i="64" s="1"/>
  <c r="BJ29" i="64" s="1"/>
  <c r="BK29" i="64" s="1"/>
  <c r="BL29" i="64" s="1"/>
  <c r="BM29" i="64" s="1"/>
  <c r="BN29" i="64" s="1"/>
  <c r="BO29" i="64" s="1"/>
  <c r="BP29" i="64" s="1"/>
  <c r="BB33" i="64"/>
  <c r="BC33" i="64" s="1"/>
  <c r="BD33" i="64" s="1"/>
  <c r="BE33" i="64" s="1"/>
  <c r="BF33" i="64" s="1"/>
  <c r="BG33" i="64" s="1"/>
  <c r="BH33" i="64" s="1"/>
  <c r="BI33" i="64" s="1"/>
  <c r="BJ33" i="64" s="1"/>
  <c r="BK33" i="64" s="1"/>
  <c r="BL33" i="64" s="1"/>
  <c r="BM33" i="64" s="1"/>
  <c r="BN33" i="64" s="1"/>
  <c r="BO33" i="64" s="1"/>
  <c r="BP33" i="64" s="1"/>
  <c r="BB42" i="64"/>
  <c r="BC42" i="64" s="1"/>
  <c r="BD42" i="64" s="1"/>
  <c r="BE42" i="64" s="1"/>
  <c r="BF42" i="64" s="1"/>
  <c r="BG42" i="64" s="1"/>
  <c r="BH42" i="64" s="1"/>
  <c r="BI42" i="64" s="1"/>
  <c r="BJ42" i="64" s="1"/>
  <c r="BK42" i="64" s="1"/>
  <c r="BL42" i="64" s="1"/>
  <c r="BM42" i="64" s="1"/>
  <c r="BN42" i="64" s="1"/>
  <c r="BO42" i="64" s="1"/>
  <c r="BP42" i="64" s="1"/>
  <c r="BB14" i="64"/>
  <c r="BC14" i="64" s="1"/>
  <c r="BD14" i="64" s="1"/>
  <c r="BE14" i="64" s="1"/>
  <c r="BF14" i="64" s="1"/>
  <c r="BG14" i="64" s="1"/>
  <c r="BH14" i="64" s="1"/>
  <c r="BI14" i="64" s="1"/>
  <c r="BJ14" i="64" s="1"/>
  <c r="BK14" i="64" s="1"/>
  <c r="BL14" i="64" s="1"/>
  <c r="BM14" i="64" s="1"/>
  <c r="BN14" i="64" s="1"/>
  <c r="BO14" i="64" s="1"/>
  <c r="BP14" i="64" s="1"/>
  <c r="BB50" i="64"/>
  <c r="BC50" i="64" s="1"/>
  <c r="BD50" i="64" s="1"/>
  <c r="BE50" i="64" s="1"/>
  <c r="BF50" i="64" s="1"/>
  <c r="BG50" i="64" s="1"/>
  <c r="BH50" i="64" s="1"/>
  <c r="BI50" i="64" s="1"/>
  <c r="BJ50" i="64" s="1"/>
  <c r="BK50" i="64" s="1"/>
  <c r="BL50" i="64" s="1"/>
  <c r="BM50" i="64" s="1"/>
  <c r="BN50" i="64" s="1"/>
  <c r="BO50" i="64" s="1"/>
  <c r="BP50" i="64" s="1"/>
  <c r="BB53" i="64"/>
  <c r="BC53" i="64" s="1"/>
  <c r="BD53" i="64" s="1"/>
  <c r="BE53" i="64" s="1"/>
  <c r="BF53" i="64" s="1"/>
  <c r="BG53" i="64" s="1"/>
  <c r="BH53" i="64" s="1"/>
  <c r="BI53" i="64" s="1"/>
  <c r="BJ53" i="64" s="1"/>
  <c r="BK53" i="64" s="1"/>
  <c r="BL53" i="64" s="1"/>
  <c r="BM53" i="64" s="1"/>
  <c r="BN53" i="64" s="1"/>
  <c r="BO53" i="64" s="1"/>
  <c r="BP53" i="64" s="1"/>
  <c r="BB59" i="64"/>
  <c r="BC59" i="64" s="1"/>
  <c r="BD59" i="64" s="1"/>
  <c r="BE59" i="64" s="1"/>
  <c r="BF59" i="64" s="1"/>
  <c r="BG59" i="64" s="1"/>
  <c r="BH59" i="64" s="1"/>
  <c r="BI59" i="64" s="1"/>
  <c r="BJ59" i="64" s="1"/>
  <c r="BK59" i="64" s="1"/>
  <c r="BL59" i="64" s="1"/>
  <c r="BM59" i="64" s="1"/>
  <c r="BN59" i="64" s="1"/>
  <c r="BO59" i="64" s="1"/>
  <c r="BP59" i="64" s="1"/>
  <c r="BB8" i="64"/>
  <c r="BC8" i="64" s="1"/>
  <c r="BD8" i="64" s="1"/>
  <c r="BE8" i="64" s="1"/>
  <c r="BF8" i="64" s="1"/>
  <c r="BG8" i="64" s="1"/>
  <c r="BH8" i="64" s="1"/>
  <c r="BI8" i="64" s="1"/>
  <c r="BJ8" i="64" s="1"/>
  <c r="BK8" i="64" s="1"/>
  <c r="BL8" i="64" s="1"/>
  <c r="BM8" i="64" s="1"/>
  <c r="BN8" i="64" s="1"/>
  <c r="BO8" i="64" s="1"/>
  <c r="BP8" i="64" s="1"/>
  <c r="BB45" i="64"/>
  <c r="BC45" i="64" s="1"/>
  <c r="BD45" i="64" s="1"/>
  <c r="BE45" i="64" s="1"/>
  <c r="BF45" i="64" s="1"/>
  <c r="BG45" i="64" s="1"/>
  <c r="BH45" i="64" s="1"/>
  <c r="BI45" i="64" s="1"/>
  <c r="BJ45" i="64" s="1"/>
  <c r="BK45" i="64" s="1"/>
  <c r="BL45" i="64" s="1"/>
  <c r="BM45" i="64" s="1"/>
  <c r="BN45" i="64" s="1"/>
  <c r="BO45" i="64" s="1"/>
  <c r="BP45" i="64" s="1"/>
  <c r="BB27" i="64"/>
  <c r="BC27" i="64" s="1"/>
  <c r="BD27" i="64" s="1"/>
  <c r="BE27" i="64" s="1"/>
  <c r="BF27" i="64" s="1"/>
  <c r="BG27" i="64" s="1"/>
  <c r="BH27" i="64" s="1"/>
  <c r="BI27" i="64" s="1"/>
  <c r="BJ27" i="64" s="1"/>
  <c r="BK27" i="64" s="1"/>
  <c r="BL27" i="64" s="1"/>
  <c r="BM27" i="64" s="1"/>
  <c r="BN27" i="64" s="1"/>
  <c r="BO27" i="64" s="1"/>
  <c r="BP27" i="64" s="1"/>
  <c r="BB48" i="64"/>
  <c r="BC48" i="64" s="1"/>
  <c r="BD48" i="64" s="1"/>
  <c r="BE48" i="64" s="1"/>
  <c r="BF48" i="64" s="1"/>
  <c r="BG48" i="64" s="1"/>
  <c r="BH48" i="64" s="1"/>
  <c r="BI48" i="64" s="1"/>
  <c r="BJ48" i="64" s="1"/>
  <c r="BK48" i="64" s="1"/>
  <c r="BL48" i="64" s="1"/>
  <c r="BM48" i="64" s="1"/>
  <c r="BN48" i="64" s="1"/>
  <c r="BO48" i="64" s="1"/>
  <c r="BP48" i="64" s="1"/>
  <c r="BB40" i="64"/>
  <c r="BC40" i="64" s="1"/>
  <c r="BD40" i="64" s="1"/>
  <c r="BE40" i="64" s="1"/>
  <c r="BF40" i="64" s="1"/>
  <c r="BG40" i="64" s="1"/>
  <c r="BH40" i="64" s="1"/>
  <c r="BI40" i="64" s="1"/>
  <c r="BJ40" i="64" s="1"/>
  <c r="BK40" i="64" s="1"/>
  <c r="BL40" i="64" s="1"/>
  <c r="BM40" i="64" s="1"/>
  <c r="BN40" i="64" s="1"/>
  <c r="BO40" i="64" s="1"/>
  <c r="BP40" i="64" s="1"/>
  <c r="BB57" i="64"/>
  <c r="BC57" i="64" s="1"/>
  <c r="BD57" i="64" s="1"/>
  <c r="BE57" i="64" s="1"/>
  <c r="BF57" i="64" s="1"/>
  <c r="BG57" i="64" s="1"/>
  <c r="BH57" i="64" s="1"/>
  <c r="BI57" i="64" s="1"/>
  <c r="BJ57" i="64" s="1"/>
  <c r="BK57" i="64" s="1"/>
  <c r="BL57" i="64" s="1"/>
  <c r="BM57" i="64" s="1"/>
  <c r="BN57" i="64" s="1"/>
  <c r="BO57" i="64" s="1"/>
  <c r="BP57" i="64" s="1"/>
  <c r="BB56" i="64"/>
  <c r="BC56" i="64" s="1"/>
  <c r="BD56" i="64" s="1"/>
  <c r="BE56" i="64" s="1"/>
  <c r="BF56" i="64" s="1"/>
  <c r="BG56" i="64" s="1"/>
  <c r="BH56" i="64" s="1"/>
  <c r="BI56" i="64" s="1"/>
  <c r="BJ56" i="64" s="1"/>
  <c r="BK56" i="64" s="1"/>
  <c r="BL56" i="64" s="1"/>
  <c r="BM56" i="64" s="1"/>
  <c r="BN56" i="64" s="1"/>
  <c r="BO56" i="64" s="1"/>
  <c r="BP56" i="64" s="1"/>
  <c r="BB24" i="64"/>
  <c r="BC24" i="64" s="1"/>
  <c r="BD24" i="64" s="1"/>
  <c r="BE24" i="64" s="1"/>
  <c r="BF24" i="64" s="1"/>
  <c r="BG24" i="64" s="1"/>
  <c r="BH24" i="64" s="1"/>
  <c r="BI24" i="64" s="1"/>
  <c r="BJ24" i="64" s="1"/>
  <c r="BK24" i="64" s="1"/>
  <c r="BL24" i="64" s="1"/>
  <c r="BM24" i="64" s="1"/>
  <c r="BN24" i="64" s="1"/>
  <c r="BO24" i="64" s="1"/>
  <c r="BP24" i="64" s="1"/>
  <c r="BB17" i="64"/>
  <c r="BC17" i="64" s="1"/>
  <c r="BD17" i="64" s="1"/>
  <c r="BE17" i="64" s="1"/>
  <c r="BF17" i="64" s="1"/>
  <c r="BG17" i="64" s="1"/>
  <c r="BH17" i="64" s="1"/>
  <c r="BI17" i="64" s="1"/>
  <c r="BJ17" i="64" s="1"/>
  <c r="BK17" i="64" s="1"/>
  <c r="BL17" i="64" s="1"/>
  <c r="BM17" i="64" s="1"/>
  <c r="BN17" i="64" s="1"/>
  <c r="BO17" i="64" s="1"/>
  <c r="BP17" i="64" s="1"/>
  <c r="BB38" i="64"/>
  <c r="BC38" i="64" s="1"/>
  <c r="BD38" i="64" s="1"/>
  <c r="BE38" i="64" s="1"/>
  <c r="BF38" i="64" s="1"/>
  <c r="BG38" i="64" s="1"/>
  <c r="BH38" i="64" s="1"/>
  <c r="BI38" i="64" s="1"/>
  <c r="BJ38" i="64" s="1"/>
  <c r="BK38" i="64" s="1"/>
  <c r="BL38" i="64" s="1"/>
  <c r="BM38" i="64" s="1"/>
  <c r="BN38" i="64" s="1"/>
  <c r="BO38" i="64" s="1"/>
  <c r="BP38" i="64" s="1"/>
  <c r="BB30" i="64"/>
  <c r="BC30" i="64" s="1"/>
  <c r="BD30" i="64" s="1"/>
  <c r="BE30" i="64" s="1"/>
  <c r="BF30" i="64" s="1"/>
  <c r="BG30" i="64" s="1"/>
  <c r="BH30" i="64" s="1"/>
  <c r="BI30" i="64" s="1"/>
  <c r="BJ30" i="64" s="1"/>
  <c r="BK30" i="64" s="1"/>
  <c r="BL30" i="64" s="1"/>
  <c r="BM30" i="64" s="1"/>
  <c r="BN30" i="64" s="1"/>
  <c r="BO30" i="64" s="1"/>
  <c r="BP30" i="64" s="1"/>
  <c r="BB13" i="64"/>
  <c r="BC13" i="64" s="1"/>
  <c r="BD13" i="64" s="1"/>
  <c r="BE13" i="64" s="1"/>
  <c r="BF13" i="64" s="1"/>
  <c r="BG13" i="64" s="1"/>
  <c r="BH13" i="64" s="1"/>
  <c r="BI13" i="64" s="1"/>
  <c r="BJ13" i="64" s="1"/>
  <c r="BK13" i="64" s="1"/>
  <c r="BL13" i="64" s="1"/>
  <c r="BM13" i="64" s="1"/>
  <c r="BN13" i="64" s="1"/>
  <c r="BO13" i="64" s="1"/>
  <c r="BP13" i="64" s="1"/>
  <c r="BB23" i="64"/>
  <c r="BC23" i="64" s="1"/>
  <c r="BD23" i="64" s="1"/>
  <c r="BE23" i="64" s="1"/>
  <c r="BF23" i="64" s="1"/>
  <c r="BG23" i="64" s="1"/>
  <c r="BH23" i="64" s="1"/>
  <c r="BI23" i="64" s="1"/>
  <c r="BJ23" i="64" s="1"/>
  <c r="BK23" i="64" s="1"/>
  <c r="BL23" i="64" s="1"/>
  <c r="BM23" i="64" s="1"/>
  <c r="BN23" i="64" s="1"/>
  <c r="BO23" i="64" s="1"/>
  <c r="BP23" i="64" s="1"/>
  <c r="BB20" i="63"/>
  <c r="BC20" i="63" s="1"/>
  <c r="BD20" i="63" s="1"/>
  <c r="BE20" i="63" s="1"/>
  <c r="BF20" i="63" s="1"/>
  <c r="BG20" i="63" s="1"/>
  <c r="BH20" i="63" s="1"/>
  <c r="BI20" i="63" s="1"/>
  <c r="BJ20" i="63" s="1"/>
  <c r="BK20" i="63" s="1"/>
  <c r="BL20" i="63" s="1"/>
  <c r="BM20" i="63" s="1"/>
  <c r="BN20" i="63" s="1"/>
  <c r="BO20" i="63" s="1"/>
  <c r="BP20" i="63" s="1"/>
  <c r="BB27" i="63"/>
  <c r="BC27" i="63" s="1"/>
  <c r="BD27" i="63" s="1"/>
  <c r="BE27" i="63" s="1"/>
  <c r="BF27" i="63" s="1"/>
  <c r="BG27" i="63" s="1"/>
  <c r="BH27" i="63" s="1"/>
  <c r="BI27" i="63" s="1"/>
  <c r="BJ27" i="63" s="1"/>
  <c r="BK27" i="63" s="1"/>
  <c r="BL27" i="63" s="1"/>
  <c r="BM27" i="63" s="1"/>
  <c r="BN27" i="63" s="1"/>
  <c r="BO27" i="63" s="1"/>
  <c r="BP27" i="63" s="1"/>
  <c r="BB31" i="63"/>
  <c r="BC31" i="63" s="1"/>
  <c r="BD31" i="63" s="1"/>
  <c r="BE31" i="63" s="1"/>
  <c r="BF31" i="63" s="1"/>
  <c r="BG31" i="63" s="1"/>
  <c r="BH31" i="63" s="1"/>
  <c r="BI31" i="63" s="1"/>
  <c r="BJ31" i="63" s="1"/>
  <c r="BK31" i="63" s="1"/>
  <c r="BL31" i="63" s="1"/>
  <c r="BM31" i="63" s="1"/>
  <c r="BN31" i="63" s="1"/>
  <c r="BO31" i="63" s="1"/>
  <c r="BP31" i="63" s="1"/>
  <c r="BB38" i="63"/>
  <c r="BC38" i="63" s="1"/>
  <c r="BD38" i="63" s="1"/>
  <c r="BE38" i="63" s="1"/>
  <c r="BF38" i="63" s="1"/>
  <c r="BG38" i="63" s="1"/>
  <c r="BH38" i="63" s="1"/>
  <c r="BI38" i="63" s="1"/>
  <c r="BJ38" i="63" s="1"/>
  <c r="BK38" i="63" s="1"/>
  <c r="BL38" i="63" s="1"/>
  <c r="BM38" i="63" s="1"/>
  <c r="BN38" i="63" s="1"/>
  <c r="BO38" i="63" s="1"/>
  <c r="BP38" i="63" s="1"/>
  <c r="BB15" i="63"/>
  <c r="BC15" i="63" s="1"/>
  <c r="BD15" i="63" s="1"/>
  <c r="BE15" i="63" s="1"/>
  <c r="BF15" i="63" s="1"/>
  <c r="BG15" i="63" s="1"/>
  <c r="BH15" i="63" s="1"/>
  <c r="BI15" i="63" s="1"/>
  <c r="BJ15" i="63" s="1"/>
  <c r="BK15" i="63" s="1"/>
  <c r="BL15" i="63" s="1"/>
  <c r="BM15" i="63" s="1"/>
  <c r="BN15" i="63" s="1"/>
  <c r="BO15" i="63" s="1"/>
  <c r="BP15" i="63" s="1"/>
  <c r="BB9" i="63"/>
  <c r="BC9" i="63" s="1"/>
  <c r="BD9" i="63" s="1"/>
  <c r="BE9" i="63" s="1"/>
  <c r="BF9" i="63" s="1"/>
  <c r="BG9" i="63" s="1"/>
  <c r="BH9" i="63" s="1"/>
  <c r="BI9" i="63" s="1"/>
  <c r="BJ9" i="63" s="1"/>
  <c r="BK9" i="63" s="1"/>
  <c r="BL9" i="63" s="1"/>
  <c r="BM9" i="63" s="1"/>
  <c r="BN9" i="63" s="1"/>
  <c r="BO9" i="63" s="1"/>
  <c r="BP9" i="63" s="1"/>
  <c r="BB21" i="63"/>
  <c r="BC21" i="63" s="1"/>
  <c r="BD21" i="63" s="1"/>
  <c r="BE21" i="63" s="1"/>
  <c r="BF21" i="63" s="1"/>
  <c r="BG21" i="63" s="1"/>
  <c r="BH21" i="63" s="1"/>
  <c r="BI21" i="63" s="1"/>
  <c r="BJ21" i="63" s="1"/>
  <c r="BK21" i="63" s="1"/>
  <c r="BL21" i="63" s="1"/>
  <c r="BM21" i="63" s="1"/>
  <c r="BN21" i="63" s="1"/>
  <c r="BO21" i="63" s="1"/>
  <c r="BP21" i="63" s="1"/>
  <c r="BB18" i="63"/>
  <c r="BC18" i="63" s="1"/>
  <c r="BD18" i="63" s="1"/>
  <c r="BE18" i="63" s="1"/>
  <c r="BF18" i="63" s="1"/>
  <c r="BG18" i="63" s="1"/>
  <c r="BH18" i="63" s="1"/>
  <c r="BI18" i="63" s="1"/>
  <c r="BJ18" i="63" s="1"/>
  <c r="BK18" i="63" s="1"/>
  <c r="BL18" i="63" s="1"/>
  <c r="BM18" i="63" s="1"/>
  <c r="BN18" i="63" s="1"/>
  <c r="BO18" i="63" s="1"/>
  <c r="BP18" i="63" s="1"/>
  <c r="BB48" i="63"/>
  <c r="BC48" i="63" s="1"/>
  <c r="BD48" i="63" s="1"/>
  <c r="BE48" i="63" s="1"/>
  <c r="BF48" i="63" s="1"/>
  <c r="BG48" i="63" s="1"/>
  <c r="BH48" i="63" s="1"/>
  <c r="BI48" i="63" s="1"/>
  <c r="BJ48" i="63" s="1"/>
  <c r="BK48" i="63" s="1"/>
  <c r="BL48" i="63" s="1"/>
  <c r="BM48" i="63" s="1"/>
  <c r="BN48" i="63" s="1"/>
  <c r="BO48" i="63" s="1"/>
  <c r="BP48" i="63" s="1"/>
  <c r="BB45" i="63"/>
  <c r="BC45" i="63" s="1"/>
  <c r="BD45" i="63" s="1"/>
  <c r="BE45" i="63" s="1"/>
  <c r="BF45" i="63" s="1"/>
  <c r="BG45" i="63" s="1"/>
  <c r="BH45" i="63" s="1"/>
  <c r="BI45" i="63" s="1"/>
  <c r="BJ45" i="63" s="1"/>
  <c r="BK45" i="63" s="1"/>
  <c r="BL45" i="63" s="1"/>
  <c r="BM45" i="63" s="1"/>
  <c r="BN45" i="63" s="1"/>
  <c r="BO45" i="63" s="1"/>
  <c r="BP45" i="63" s="1"/>
  <c r="BB12" i="63"/>
  <c r="BC12" i="63" s="1"/>
  <c r="BD12" i="63" s="1"/>
  <c r="BE12" i="63" s="1"/>
  <c r="BF12" i="63" s="1"/>
  <c r="BG12" i="63" s="1"/>
  <c r="BH12" i="63" s="1"/>
  <c r="BI12" i="63" s="1"/>
  <c r="BJ12" i="63" s="1"/>
  <c r="BK12" i="63" s="1"/>
  <c r="BL12" i="63" s="1"/>
  <c r="BM12" i="63" s="1"/>
  <c r="BN12" i="63" s="1"/>
  <c r="BO12" i="63" s="1"/>
  <c r="BP12" i="63" s="1"/>
  <c r="BB43" i="63"/>
  <c r="BC43" i="63" s="1"/>
  <c r="BD43" i="63" s="1"/>
  <c r="BE43" i="63" s="1"/>
  <c r="BF43" i="63" s="1"/>
  <c r="BG43" i="63" s="1"/>
  <c r="BH43" i="63" s="1"/>
  <c r="BI43" i="63" s="1"/>
  <c r="BJ43" i="63" s="1"/>
  <c r="BK43" i="63" s="1"/>
  <c r="BL43" i="63" s="1"/>
  <c r="BM43" i="63" s="1"/>
  <c r="BN43" i="63" s="1"/>
  <c r="BO43" i="63" s="1"/>
  <c r="BP43" i="63" s="1"/>
  <c r="BB36" i="63"/>
  <c r="BC36" i="63" s="1"/>
  <c r="BD36" i="63" s="1"/>
  <c r="BE36" i="63" s="1"/>
  <c r="BF36" i="63" s="1"/>
  <c r="BG36" i="63" s="1"/>
  <c r="BH36" i="63" s="1"/>
  <c r="BI36" i="63" s="1"/>
  <c r="BJ36" i="63" s="1"/>
  <c r="BK36" i="63" s="1"/>
  <c r="BL36" i="63" s="1"/>
  <c r="BM36" i="63" s="1"/>
  <c r="BN36" i="63" s="1"/>
  <c r="BO36" i="63" s="1"/>
  <c r="BP36" i="63" s="1"/>
  <c r="BB28" i="63"/>
  <c r="BC28" i="63" s="1"/>
  <c r="BD28" i="63" s="1"/>
  <c r="BE28" i="63" s="1"/>
  <c r="BF28" i="63" s="1"/>
  <c r="BG28" i="63" s="1"/>
  <c r="BH28" i="63" s="1"/>
  <c r="BI28" i="63" s="1"/>
  <c r="BJ28" i="63" s="1"/>
  <c r="BK28" i="63" s="1"/>
  <c r="BL28" i="63" s="1"/>
  <c r="BM28" i="63" s="1"/>
  <c r="BN28" i="63" s="1"/>
  <c r="BO28" i="63" s="1"/>
  <c r="BP28" i="63" s="1"/>
  <c r="BB53" i="63"/>
  <c r="BC53" i="63" s="1"/>
  <c r="BD53" i="63" s="1"/>
  <c r="BE53" i="63" s="1"/>
  <c r="BF53" i="63" s="1"/>
  <c r="BG53" i="63" s="1"/>
  <c r="BH53" i="63" s="1"/>
  <c r="BI53" i="63" s="1"/>
  <c r="BJ53" i="63" s="1"/>
  <c r="BK53" i="63" s="1"/>
  <c r="BL53" i="63" s="1"/>
  <c r="BM53" i="63" s="1"/>
  <c r="BN53" i="63" s="1"/>
  <c r="BO53" i="63" s="1"/>
  <c r="BP53" i="63" s="1"/>
  <c r="BB50" i="63"/>
  <c r="BC50" i="63" s="1"/>
  <c r="BD50" i="63" s="1"/>
  <c r="BE50" i="63" s="1"/>
  <c r="BF50" i="63" s="1"/>
  <c r="BG50" i="63" s="1"/>
  <c r="BH50" i="63" s="1"/>
  <c r="BI50" i="63" s="1"/>
  <c r="BJ50" i="63" s="1"/>
  <c r="BK50" i="63" s="1"/>
  <c r="BL50" i="63" s="1"/>
  <c r="BM50" i="63" s="1"/>
  <c r="BN50" i="63" s="1"/>
  <c r="BO50" i="63" s="1"/>
  <c r="BP50" i="63" s="1"/>
  <c r="BB23" i="63"/>
  <c r="BC23" i="63" s="1"/>
  <c r="BD23" i="63" s="1"/>
  <c r="BE23" i="63" s="1"/>
  <c r="BF23" i="63" s="1"/>
  <c r="BG23" i="63" s="1"/>
  <c r="BH23" i="63" s="1"/>
  <c r="BI23" i="63" s="1"/>
  <c r="BJ23" i="63" s="1"/>
  <c r="BK23" i="63" s="1"/>
  <c r="BL23" i="63" s="1"/>
  <c r="BM23" i="63" s="1"/>
  <c r="BN23" i="63" s="1"/>
  <c r="BO23" i="63" s="1"/>
  <c r="BP23" i="63" s="1"/>
  <c r="BB16" i="63"/>
  <c r="BC16" i="63" s="1"/>
  <c r="BD16" i="63" s="1"/>
  <c r="BE16" i="63" s="1"/>
  <c r="BF16" i="63" s="1"/>
  <c r="BG16" i="63" s="1"/>
  <c r="BH16" i="63" s="1"/>
  <c r="BI16" i="63" s="1"/>
  <c r="BJ16" i="63" s="1"/>
  <c r="BK16" i="63" s="1"/>
  <c r="BL16" i="63" s="1"/>
  <c r="BM16" i="63" s="1"/>
  <c r="BN16" i="63" s="1"/>
  <c r="BO16" i="63" s="1"/>
  <c r="BP16" i="63" s="1"/>
  <c r="BB42" i="63"/>
  <c r="BC42" i="63" s="1"/>
  <c r="BD42" i="63" s="1"/>
  <c r="BE42" i="63" s="1"/>
  <c r="BF42" i="63" s="1"/>
  <c r="BG42" i="63" s="1"/>
  <c r="BH42" i="63" s="1"/>
  <c r="BI42" i="63" s="1"/>
  <c r="BJ42" i="63" s="1"/>
  <c r="BK42" i="63" s="1"/>
  <c r="BL42" i="63" s="1"/>
  <c r="BM42" i="63" s="1"/>
  <c r="BN42" i="63" s="1"/>
  <c r="BO42" i="63" s="1"/>
  <c r="BP42" i="63" s="1"/>
  <c r="BB40" i="63"/>
  <c r="BC40" i="63" s="1"/>
  <c r="BD40" i="63" s="1"/>
  <c r="BE40" i="63" s="1"/>
  <c r="BF40" i="63" s="1"/>
  <c r="BG40" i="63" s="1"/>
  <c r="BH40" i="63" s="1"/>
  <c r="BI40" i="63" s="1"/>
  <c r="BJ40" i="63" s="1"/>
  <c r="BK40" i="63" s="1"/>
  <c r="BL40" i="63" s="1"/>
  <c r="BM40" i="63" s="1"/>
  <c r="BN40" i="63" s="1"/>
  <c r="BO40" i="63" s="1"/>
  <c r="BP40" i="63" s="1"/>
  <c r="BB19" i="63"/>
  <c r="BC19" i="63" s="1"/>
  <c r="BD19" i="63" s="1"/>
  <c r="BE19" i="63" s="1"/>
  <c r="BF19" i="63" s="1"/>
  <c r="BG19" i="63" s="1"/>
  <c r="BH19" i="63" s="1"/>
  <c r="BI19" i="63" s="1"/>
  <c r="BJ19" i="63" s="1"/>
  <c r="BK19" i="63" s="1"/>
  <c r="BL19" i="63" s="1"/>
  <c r="BM19" i="63" s="1"/>
  <c r="BN19" i="63" s="1"/>
  <c r="BO19" i="63" s="1"/>
  <c r="BP19" i="63" s="1"/>
  <c r="BB17" i="63"/>
  <c r="BC17" i="63" s="1"/>
  <c r="BD17" i="63" s="1"/>
  <c r="BE17" i="63" s="1"/>
  <c r="BF17" i="63" s="1"/>
  <c r="BG17" i="63" s="1"/>
  <c r="BH17" i="63" s="1"/>
  <c r="BI17" i="63" s="1"/>
  <c r="BJ17" i="63" s="1"/>
  <c r="BK17" i="63" s="1"/>
  <c r="BL17" i="63" s="1"/>
  <c r="BM17" i="63" s="1"/>
  <c r="BN17" i="63" s="1"/>
  <c r="BO17" i="63" s="1"/>
  <c r="BP17" i="63" s="1"/>
  <c r="BB30" i="63"/>
  <c r="BC30" i="63" s="1"/>
  <c r="BD30" i="63" s="1"/>
  <c r="BE30" i="63" s="1"/>
  <c r="BF30" i="63" s="1"/>
  <c r="BG30" i="63" s="1"/>
  <c r="BH30" i="63" s="1"/>
  <c r="BI30" i="63" s="1"/>
  <c r="BJ30" i="63" s="1"/>
  <c r="BK30" i="63" s="1"/>
  <c r="BL30" i="63" s="1"/>
  <c r="BM30" i="63" s="1"/>
  <c r="BN30" i="63" s="1"/>
  <c r="BO30" i="63" s="1"/>
  <c r="BP30" i="63" s="1"/>
  <c r="BB32" i="63"/>
  <c r="BC32" i="63" s="1"/>
  <c r="BD32" i="63" s="1"/>
  <c r="BE32" i="63" s="1"/>
  <c r="BF32" i="63" s="1"/>
  <c r="BG32" i="63" s="1"/>
  <c r="BH32" i="63" s="1"/>
  <c r="BI32" i="63" s="1"/>
  <c r="BJ32" i="63" s="1"/>
  <c r="BK32" i="63" s="1"/>
  <c r="BL32" i="63" s="1"/>
  <c r="BM32" i="63" s="1"/>
  <c r="BN32" i="63" s="1"/>
  <c r="BO32" i="63" s="1"/>
  <c r="BP32" i="63" s="1"/>
  <c r="BB47" i="63"/>
  <c r="BC47" i="63" s="1"/>
  <c r="BD47" i="63" s="1"/>
  <c r="BE47" i="63" s="1"/>
  <c r="BF47" i="63" s="1"/>
  <c r="BG47" i="63" s="1"/>
  <c r="BH47" i="63" s="1"/>
  <c r="BI47" i="63" s="1"/>
  <c r="BJ47" i="63" s="1"/>
  <c r="BK47" i="63" s="1"/>
  <c r="BL47" i="63" s="1"/>
  <c r="BM47" i="63" s="1"/>
  <c r="BN47" i="63" s="1"/>
  <c r="BO47" i="63" s="1"/>
  <c r="BP47" i="63" s="1"/>
  <c r="BB29" i="63"/>
  <c r="BC29" i="63" s="1"/>
  <c r="BD29" i="63" s="1"/>
  <c r="BE29" i="63" s="1"/>
  <c r="BF29" i="63" s="1"/>
  <c r="BG29" i="63" s="1"/>
  <c r="BH29" i="63" s="1"/>
  <c r="BI29" i="63" s="1"/>
  <c r="BJ29" i="63" s="1"/>
  <c r="BK29" i="63" s="1"/>
  <c r="BL29" i="63" s="1"/>
  <c r="BM29" i="63" s="1"/>
  <c r="BN29" i="63" s="1"/>
  <c r="BO29" i="63" s="1"/>
  <c r="BP29" i="63" s="1"/>
  <c r="BB35" i="63"/>
  <c r="BC35" i="63" s="1"/>
  <c r="BD35" i="63" s="1"/>
  <c r="BE35" i="63" s="1"/>
  <c r="BF35" i="63" s="1"/>
  <c r="BG35" i="63" s="1"/>
  <c r="BH35" i="63" s="1"/>
  <c r="BI35" i="63" s="1"/>
  <c r="BJ35" i="63" s="1"/>
  <c r="BK35" i="63" s="1"/>
  <c r="BL35" i="63" s="1"/>
  <c r="BM35" i="63" s="1"/>
  <c r="BN35" i="63" s="1"/>
  <c r="BO35" i="63" s="1"/>
  <c r="BP35" i="63" s="1"/>
  <c r="BB52" i="63"/>
  <c r="BC52" i="63" s="1"/>
  <c r="BD52" i="63" s="1"/>
  <c r="BE52" i="63" s="1"/>
  <c r="BF52" i="63" s="1"/>
  <c r="BG52" i="63" s="1"/>
  <c r="BH52" i="63" s="1"/>
  <c r="BI52" i="63" s="1"/>
  <c r="BJ52" i="63" s="1"/>
  <c r="BK52" i="63" s="1"/>
  <c r="BL52" i="63" s="1"/>
  <c r="BM52" i="63" s="1"/>
  <c r="BN52" i="63" s="1"/>
  <c r="BO52" i="63" s="1"/>
  <c r="BP52" i="63" s="1"/>
  <c r="BB8" i="63"/>
  <c r="BC8" i="63" s="1"/>
  <c r="BD8" i="63" s="1"/>
  <c r="BE8" i="63" s="1"/>
  <c r="BF8" i="63" s="1"/>
  <c r="BG8" i="63" s="1"/>
  <c r="BH8" i="63" s="1"/>
  <c r="BI8" i="63" s="1"/>
  <c r="BJ8" i="63" s="1"/>
  <c r="BK8" i="63" s="1"/>
  <c r="BL8" i="63" s="1"/>
  <c r="BM8" i="63" s="1"/>
  <c r="BN8" i="63" s="1"/>
  <c r="BO8" i="63" s="1"/>
  <c r="BP8" i="63" s="1"/>
  <c r="BB14" i="63"/>
  <c r="BC14" i="63" s="1"/>
  <c r="BD14" i="63" s="1"/>
  <c r="BE14" i="63" s="1"/>
  <c r="BF14" i="63" s="1"/>
  <c r="BG14" i="63" s="1"/>
  <c r="BH14" i="63" s="1"/>
  <c r="BI14" i="63" s="1"/>
  <c r="BJ14" i="63" s="1"/>
  <c r="BK14" i="63" s="1"/>
  <c r="BL14" i="63" s="1"/>
  <c r="BM14" i="63" s="1"/>
  <c r="BN14" i="63" s="1"/>
  <c r="BO14" i="63" s="1"/>
  <c r="BP14" i="63" s="1"/>
  <c r="BB10" i="63"/>
  <c r="BC10" i="63" s="1"/>
  <c r="BD10" i="63" s="1"/>
  <c r="BE10" i="63" s="1"/>
  <c r="BF10" i="63" s="1"/>
  <c r="BG10" i="63" s="1"/>
  <c r="BH10" i="63" s="1"/>
  <c r="BI10" i="63" s="1"/>
  <c r="BJ10" i="63" s="1"/>
  <c r="BK10" i="63" s="1"/>
  <c r="BL10" i="63" s="1"/>
  <c r="BM10" i="63" s="1"/>
  <c r="BN10" i="63" s="1"/>
  <c r="BO10" i="63" s="1"/>
  <c r="BP10" i="63" s="1"/>
  <c r="BB24" i="63"/>
  <c r="BC24" i="63" s="1"/>
  <c r="BD24" i="63" s="1"/>
  <c r="BE24" i="63" s="1"/>
  <c r="BF24" i="63" s="1"/>
  <c r="BG24" i="63" s="1"/>
  <c r="BH24" i="63" s="1"/>
  <c r="BI24" i="63" s="1"/>
  <c r="BJ24" i="63" s="1"/>
  <c r="BK24" i="63" s="1"/>
  <c r="BL24" i="63" s="1"/>
  <c r="BM24" i="63" s="1"/>
  <c r="BN24" i="63" s="1"/>
  <c r="BO24" i="63" s="1"/>
  <c r="BP24" i="63" s="1"/>
  <c r="BB41" i="63"/>
  <c r="BC41" i="63" s="1"/>
  <c r="BD41" i="63" s="1"/>
  <c r="BE41" i="63" s="1"/>
  <c r="BF41" i="63" s="1"/>
  <c r="BG41" i="63" s="1"/>
  <c r="BH41" i="63" s="1"/>
  <c r="BI41" i="63" s="1"/>
  <c r="BJ41" i="63" s="1"/>
  <c r="BK41" i="63" s="1"/>
  <c r="BL41" i="63" s="1"/>
  <c r="BM41" i="63" s="1"/>
  <c r="BN41" i="63" s="1"/>
  <c r="BO41" i="63" s="1"/>
  <c r="BP41" i="63" s="1"/>
  <c r="BB26" i="63"/>
  <c r="BC26" i="63" s="1"/>
  <c r="BD26" i="63" s="1"/>
  <c r="BE26" i="63" s="1"/>
  <c r="BF26" i="63" s="1"/>
  <c r="BG26" i="63" s="1"/>
  <c r="BH26" i="63" s="1"/>
  <c r="BI26" i="63" s="1"/>
  <c r="BJ26" i="63" s="1"/>
  <c r="BK26" i="63" s="1"/>
  <c r="BL26" i="63" s="1"/>
  <c r="BM26" i="63" s="1"/>
  <c r="BN26" i="63" s="1"/>
  <c r="BO26" i="63" s="1"/>
  <c r="BP26" i="63" s="1"/>
  <c r="BB11" i="63"/>
  <c r="BC11" i="63" s="1"/>
  <c r="BD11" i="63" s="1"/>
  <c r="BE11" i="63" s="1"/>
  <c r="BF11" i="63" s="1"/>
  <c r="BG11" i="63" s="1"/>
  <c r="BH11" i="63" s="1"/>
  <c r="BI11" i="63" s="1"/>
  <c r="BJ11" i="63" s="1"/>
  <c r="BK11" i="63" s="1"/>
  <c r="BL11" i="63" s="1"/>
  <c r="BM11" i="63" s="1"/>
  <c r="BN11" i="63" s="1"/>
  <c r="BO11" i="63" s="1"/>
  <c r="BP11" i="63" s="1"/>
  <c r="BB7" i="63"/>
  <c r="BC7" i="63" s="1"/>
  <c r="BD7" i="63" s="1"/>
  <c r="BE7" i="63" s="1"/>
  <c r="BF7" i="63" s="1"/>
  <c r="BG7" i="63" s="1"/>
  <c r="BH7" i="63" s="1"/>
  <c r="BI7" i="63" s="1"/>
  <c r="BJ7" i="63" s="1"/>
  <c r="BK7" i="63" s="1"/>
  <c r="BL7" i="63" s="1"/>
  <c r="BM7" i="63" s="1"/>
  <c r="BN7" i="63" s="1"/>
  <c r="BO7" i="63" s="1"/>
  <c r="BP7" i="63" s="1"/>
  <c r="BB25" i="63"/>
  <c r="BC25" i="63" s="1"/>
  <c r="BD25" i="63" s="1"/>
  <c r="BE25" i="63" s="1"/>
  <c r="BF25" i="63" s="1"/>
  <c r="BG25" i="63" s="1"/>
  <c r="BH25" i="63" s="1"/>
  <c r="BI25" i="63" s="1"/>
  <c r="BJ25" i="63" s="1"/>
  <c r="BK25" i="63" s="1"/>
  <c r="BL25" i="63" s="1"/>
  <c r="BM25" i="63" s="1"/>
  <c r="BN25" i="63" s="1"/>
  <c r="BO25" i="63" s="1"/>
  <c r="BP25" i="63" s="1"/>
  <c r="BB13" i="63"/>
  <c r="BC13" i="63" s="1"/>
  <c r="BD13" i="63" s="1"/>
  <c r="BE13" i="63" s="1"/>
  <c r="BF13" i="63" s="1"/>
  <c r="BG13" i="63" s="1"/>
  <c r="BH13" i="63" s="1"/>
  <c r="BI13" i="63" s="1"/>
  <c r="BJ13" i="63" s="1"/>
  <c r="BK13" i="63" s="1"/>
  <c r="BL13" i="63" s="1"/>
  <c r="BM13" i="63" s="1"/>
  <c r="BN13" i="63" s="1"/>
  <c r="BO13" i="63" s="1"/>
  <c r="BP13" i="63" s="1"/>
  <c r="BB44" i="63"/>
  <c r="BC44" i="63" s="1"/>
  <c r="BD44" i="63" s="1"/>
  <c r="BE44" i="63" s="1"/>
  <c r="BF44" i="63" s="1"/>
  <c r="BG44" i="63" s="1"/>
  <c r="BH44" i="63" s="1"/>
  <c r="BI44" i="63" s="1"/>
  <c r="BJ44" i="63" s="1"/>
  <c r="BK44" i="63" s="1"/>
  <c r="BL44" i="63" s="1"/>
  <c r="BM44" i="63" s="1"/>
  <c r="BN44" i="63" s="1"/>
  <c r="BO44" i="63" s="1"/>
  <c r="BP44" i="63" s="1"/>
  <c r="BB46" i="63"/>
  <c r="BC46" i="63" s="1"/>
  <c r="BD46" i="63" s="1"/>
  <c r="BE46" i="63" s="1"/>
  <c r="BF46" i="63" s="1"/>
  <c r="BG46" i="63" s="1"/>
  <c r="BH46" i="63" s="1"/>
  <c r="BI46" i="63" s="1"/>
  <c r="BJ46" i="63" s="1"/>
  <c r="BK46" i="63" s="1"/>
  <c r="BL46" i="63" s="1"/>
  <c r="BM46" i="63" s="1"/>
  <c r="BN46" i="63" s="1"/>
  <c r="BO46" i="63" s="1"/>
  <c r="BP46" i="63" s="1"/>
  <c r="BB54" i="63"/>
  <c r="BC54" i="63" s="1"/>
  <c r="BD54" i="63" s="1"/>
  <c r="BE54" i="63" s="1"/>
  <c r="BF54" i="63" s="1"/>
  <c r="BG54" i="63" s="1"/>
  <c r="BH54" i="63" s="1"/>
  <c r="BI54" i="63" s="1"/>
  <c r="BJ54" i="63" s="1"/>
  <c r="BK54" i="63" s="1"/>
  <c r="BL54" i="63" s="1"/>
  <c r="BM54" i="63" s="1"/>
  <c r="BN54" i="63" s="1"/>
  <c r="BO54" i="63" s="1"/>
  <c r="BP54" i="63" s="1"/>
  <c r="BB49" i="63"/>
  <c r="BC49" i="63" s="1"/>
  <c r="BD49" i="63" s="1"/>
  <c r="BE49" i="63" s="1"/>
  <c r="BF49" i="63" s="1"/>
  <c r="BG49" i="63" s="1"/>
  <c r="BH49" i="63" s="1"/>
  <c r="BI49" i="63" s="1"/>
  <c r="BJ49" i="63" s="1"/>
  <c r="BK49" i="63" s="1"/>
  <c r="BL49" i="63" s="1"/>
  <c r="BM49" i="63" s="1"/>
  <c r="BN49" i="63" s="1"/>
  <c r="BO49" i="63" s="1"/>
  <c r="BP49" i="63" s="1"/>
  <c r="BB22" i="63"/>
  <c r="BC22" i="63" s="1"/>
  <c r="BD22" i="63" s="1"/>
  <c r="BE22" i="63" s="1"/>
  <c r="BF22" i="63" s="1"/>
  <c r="BG22" i="63" s="1"/>
  <c r="BH22" i="63" s="1"/>
  <c r="BI22" i="63" s="1"/>
  <c r="BJ22" i="63" s="1"/>
  <c r="BK22" i="63" s="1"/>
  <c r="BL22" i="63" s="1"/>
  <c r="BM22" i="63" s="1"/>
  <c r="BN22" i="63" s="1"/>
  <c r="BO22" i="63" s="1"/>
  <c r="BP22" i="63" s="1"/>
  <c r="BB37" i="63"/>
  <c r="BC37" i="63" s="1"/>
  <c r="BD37" i="63" s="1"/>
  <c r="BE37" i="63" s="1"/>
  <c r="BF37" i="63" s="1"/>
  <c r="BG37" i="63" s="1"/>
  <c r="BH37" i="63" s="1"/>
  <c r="BI37" i="63" s="1"/>
  <c r="BJ37" i="63" s="1"/>
  <c r="BK37" i="63" s="1"/>
  <c r="BL37" i="63" s="1"/>
  <c r="BM37" i="63" s="1"/>
  <c r="BN37" i="63" s="1"/>
  <c r="BO37" i="63" s="1"/>
  <c r="BP37" i="63" s="1"/>
  <c r="BB51" i="63"/>
  <c r="BC51" i="63" s="1"/>
  <c r="BD51" i="63" s="1"/>
  <c r="BE51" i="63" s="1"/>
  <c r="BF51" i="63" s="1"/>
  <c r="BG51" i="63" s="1"/>
  <c r="BH51" i="63" s="1"/>
  <c r="BI51" i="63" s="1"/>
  <c r="BJ51" i="63" s="1"/>
  <c r="BK51" i="63" s="1"/>
  <c r="BL51" i="63" s="1"/>
  <c r="BM51" i="63" s="1"/>
  <c r="BN51" i="63" s="1"/>
  <c r="BO51" i="63" s="1"/>
  <c r="BP51" i="63" s="1"/>
  <c r="BB40" i="61"/>
  <c r="BC40" i="61" s="1"/>
  <c r="BD40" i="61" s="1"/>
  <c r="BE40" i="61" s="1"/>
  <c r="BF40" i="61" s="1"/>
  <c r="BG40" i="61" s="1"/>
  <c r="BH40" i="61" s="1"/>
  <c r="BI40" i="61" s="1"/>
  <c r="BJ40" i="61" s="1"/>
  <c r="BK40" i="61" s="1"/>
  <c r="BL40" i="61" s="1"/>
  <c r="BM40" i="61" s="1"/>
  <c r="BN40" i="61" s="1"/>
  <c r="BO40" i="61" s="1"/>
  <c r="BP40" i="61" s="1"/>
  <c r="BB35" i="60"/>
  <c r="BC35" i="60" s="1"/>
  <c r="BD35" i="60" s="1"/>
  <c r="BE35" i="60" s="1"/>
  <c r="BF35" i="60" s="1"/>
  <c r="BG35" i="60" s="1"/>
  <c r="BH35" i="60" s="1"/>
  <c r="BI35" i="60" s="1"/>
  <c r="BJ35" i="60" s="1"/>
  <c r="BK35" i="60" s="1"/>
  <c r="BL35" i="60" s="1"/>
  <c r="BM35" i="60" s="1"/>
  <c r="BN35" i="60" s="1"/>
  <c r="BO35" i="60" s="1"/>
  <c r="BP35" i="60" s="1"/>
  <c r="BB15" i="60"/>
  <c r="BC15" i="60" s="1"/>
  <c r="BD15" i="60" s="1"/>
  <c r="BE15" i="60" s="1"/>
  <c r="BF15" i="60" s="1"/>
  <c r="BG15" i="60" s="1"/>
  <c r="BH15" i="60" s="1"/>
  <c r="BI15" i="60" s="1"/>
  <c r="BJ15" i="60" s="1"/>
  <c r="BK15" i="60" s="1"/>
  <c r="BL15" i="60" s="1"/>
  <c r="BM15" i="60" s="1"/>
  <c r="BN15" i="60" s="1"/>
  <c r="BO15" i="60" s="1"/>
  <c r="BP15" i="60" s="1"/>
  <c r="BB55" i="60"/>
  <c r="BC55" i="60" s="1"/>
  <c r="BD55" i="60" s="1"/>
  <c r="BE55" i="60" s="1"/>
  <c r="BF55" i="60" s="1"/>
  <c r="BG55" i="60" s="1"/>
  <c r="BH55" i="60" s="1"/>
  <c r="BI55" i="60" s="1"/>
  <c r="BJ55" i="60" s="1"/>
  <c r="BK55" i="60" s="1"/>
  <c r="BL55" i="60" s="1"/>
  <c r="BM55" i="60" s="1"/>
  <c r="BN55" i="60" s="1"/>
  <c r="BO55" i="60" s="1"/>
  <c r="BP55" i="60" s="1"/>
  <c r="BB77" i="60"/>
  <c r="BC77" i="60" s="1"/>
  <c r="BD77" i="60" s="1"/>
  <c r="BE77" i="60" s="1"/>
  <c r="BF77" i="60" s="1"/>
  <c r="BG77" i="60" s="1"/>
  <c r="BH77" i="60" s="1"/>
  <c r="BI77" i="60" s="1"/>
  <c r="BJ77" i="60" s="1"/>
  <c r="BK77" i="60" s="1"/>
  <c r="BL77" i="60" s="1"/>
  <c r="BM77" i="60" s="1"/>
  <c r="BN77" i="60" s="1"/>
  <c r="BO77" i="60" s="1"/>
  <c r="BP77" i="60" s="1"/>
  <c r="BB66" i="60"/>
  <c r="BC66" i="60" s="1"/>
  <c r="BD66" i="60" s="1"/>
  <c r="BE66" i="60" s="1"/>
  <c r="BF66" i="60" s="1"/>
  <c r="BG66" i="60" s="1"/>
  <c r="BH66" i="60" s="1"/>
  <c r="BI66" i="60" s="1"/>
  <c r="BJ66" i="60" s="1"/>
  <c r="BK66" i="60" s="1"/>
  <c r="BL66" i="60" s="1"/>
  <c r="BM66" i="60" s="1"/>
  <c r="BN66" i="60" s="1"/>
  <c r="BO66" i="60" s="1"/>
  <c r="BP66" i="60" s="1"/>
  <c r="BB80" i="60"/>
  <c r="BC80" i="60" s="1"/>
  <c r="BD80" i="60" s="1"/>
  <c r="BE80" i="60" s="1"/>
  <c r="BF80" i="60" s="1"/>
  <c r="BG80" i="60" s="1"/>
  <c r="BH80" i="60" s="1"/>
  <c r="BI80" i="60" s="1"/>
  <c r="BJ80" i="60" s="1"/>
  <c r="BK80" i="60" s="1"/>
  <c r="BL80" i="60" s="1"/>
  <c r="BM80" i="60" s="1"/>
  <c r="BN80" i="60" s="1"/>
  <c r="BO80" i="60" s="1"/>
  <c r="BP80" i="60" s="1"/>
  <c r="BB60" i="60"/>
  <c r="BC60" i="60" s="1"/>
  <c r="BD60" i="60" s="1"/>
  <c r="BE60" i="60" s="1"/>
  <c r="BF60" i="60" s="1"/>
  <c r="BG60" i="60" s="1"/>
  <c r="BH60" i="60" s="1"/>
  <c r="BI60" i="60" s="1"/>
  <c r="BJ60" i="60" s="1"/>
  <c r="BK60" i="60" s="1"/>
  <c r="BL60" i="60" s="1"/>
  <c r="BM60" i="60" s="1"/>
  <c r="BN60" i="60" s="1"/>
  <c r="BO60" i="60" s="1"/>
  <c r="BP60" i="60" s="1"/>
  <c r="BB16" i="60"/>
  <c r="BC16" i="60" s="1"/>
  <c r="BD16" i="60" s="1"/>
  <c r="BE16" i="60" s="1"/>
  <c r="BF16" i="60" s="1"/>
  <c r="BG16" i="60" s="1"/>
  <c r="BH16" i="60" s="1"/>
  <c r="BI16" i="60" s="1"/>
  <c r="BJ16" i="60" s="1"/>
  <c r="BK16" i="60" s="1"/>
  <c r="BL16" i="60" s="1"/>
  <c r="BM16" i="60" s="1"/>
  <c r="BN16" i="60" s="1"/>
  <c r="BO16" i="60" s="1"/>
  <c r="BP16" i="60" s="1"/>
  <c r="BB26" i="60"/>
  <c r="BC26" i="60" s="1"/>
  <c r="BD26" i="60" s="1"/>
  <c r="BE26" i="60" s="1"/>
  <c r="BF26" i="60" s="1"/>
  <c r="BG26" i="60" s="1"/>
  <c r="BH26" i="60" s="1"/>
  <c r="BI26" i="60" s="1"/>
  <c r="BJ26" i="60" s="1"/>
  <c r="BK26" i="60" s="1"/>
  <c r="BL26" i="60" s="1"/>
  <c r="BM26" i="60" s="1"/>
  <c r="BN26" i="60" s="1"/>
  <c r="BO26" i="60" s="1"/>
  <c r="BP26" i="60" s="1"/>
  <c r="BB58" i="60"/>
  <c r="BC58" i="60" s="1"/>
  <c r="BD58" i="60" s="1"/>
  <c r="BE58" i="60" s="1"/>
  <c r="BF58" i="60" s="1"/>
  <c r="BG58" i="60" s="1"/>
  <c r="BH58" i="60" s="1"/>
  <c r="BI58" i="60" s="1"/>
  <c r="BJ58" i="60" s="1"/>
  <c r="BK58" i="60" s="1"/>
  <c r="BL58" i="60" s="1"/>
  <c r="BM58" i="60" s="1"/>
  <c r="BN58" i="60" s="1"/>
  <c r="BO58" i="60" s="1"/>
  <c r="BP58" i="60" s="1"/>
  <c r="H34" i="60"/>
  <c r="BB74" i="60"/>
  <c r="BC74" i="60" s="1"/>
  <c r="BD74" i="60" s="1"/>
  <c r="BE74" i="60" s="1"/>
  <c r="BF74" i="60" s="1"/>
  <c r="BG74" i="60" s="1"/>
  <c r="BH74" i="60" s="1"/>
  <c r="BI74" i="60" s="1"/>
  <c r="BJ74" i="60" s="1"/>
  <c r="BK74" i="60" s="1"/>
  <c r="BL74" i="60" s="1"/>
  <c r="BM74" i="60" s="1"/>
  <c r="BN74" i="60" s="1"/>
  <c r="BO74" i="60" s="1"/>
  <c r="BP74" i="60" s="1"/>
  <c r="BB62" i="60"/>
  <c r="BC62" i="60" s="1"/>
  <c r="BD62" i="60" s="1"/>
  <c r="BE62" i="60" s="1"/>
  <c r="BF62" i="60" s="1"/>
  <c r="BG62" i="60" s="1"/>
  <c r="BH62" i="60" s="1"/>
  <c r="BI62" i="60" s="1"/>
  <c r="BJ62" i="60" s="1"/>
  <c r="BK62" i="60" s="1"/>
  <c r="BL62" i="60" s="1"/>
  <c r="BM62" i="60" s="1"/>
  <c r="BN62" i="60" s="1"/>
  <c r="BO62" i="60" s="1"/>
  <c r="BP62" i="60" s="1"/>
  <c r="BB12" i="60"/>
  <c r="BC12" i="60" s="1"/>
  <c r="BD12" i="60" s="1"/>
  <c r="BE12" i="60" s="1"/>
  <c r="BF12" i="60" s="1"/>
  <c r="BG12" i="60" s="1"/>
  <c r="BH12" i="60" s="1"/>
  <c r="BI12" i="60" s="1"/>
  <c r="BJ12" i="60" s="1"/>
  <c r="BK12" i="60" s="1"/>
  <c r="BL12" i="60" s="1"/>
  <c r="BM12" i="60" s="1"/>
  <c r="BN12" i="60" s="1"/>
  <c r="BO12" i="60" s="1"/>
  <c r="BP12" i="60" s="1"/>
  <c r="BB61" i="60"/>
  <c r="BC61" i="60" s="1"/>
  <c r="BD61" i="60" s="1"/>
  <c r="BE61" i="60" s="1"/>
  <c r="BF61" i="60" s="1"/>
  <c r="BG61" i="60" s="1"/>
  <c r="BH61" i="60" s="1"/>
  <c r="BI61" i="60" s="1"/>
  <c r="BJ61" i="60" s="1"/>
  <c r="BK61" i="60" s="1"/>
  <c r="BL61" i="60" s="1"/>
  <c r="BM61" i="60" s="1"/>
  <c r="BN61" i="60" s="1"/>
  <c r="BO61" i="60" s="1"/>
  <c r="BP61" i="60" s="1"/>
  <c r="BB70" i="60"/>
  <c r="BC70" i="60" s="1"/>
  <c r="BD70" i="60" s="1"/>
  <c r="BE70" i="60" s="1"/>
  <c r="BF70" i="60" s="1"/>
  <c r="BG70" i="60" s="1"/>
  <c r="BH70" i="60" s="1"/>
  <c r="BI70" i="60" s="1"/>
  <c r="BJ70" i="60" s="1"/>
  <c r="BK70" i="60" s="1"/>
  <c r="BL70" i="60" s="1"/>
  <c r="BM70" i="60" s="1"/>
  <c r="BN70" i="60" s="1"/>
  <c r="BO70" i="60" s="1"/>
  <c r="BP70" i="60" s="1"/>
  <c r="BB65" i="60"/>
  <c r="BC65" i="60" s="1"/>
  <c r="BD65" i="60" s="1"/>
  <c r="BE65" i="60" s="1"/>
  <c r="BF65" i="60" s="1"/>
  <c r="BG65" i="60" s="1"/>
  <c r="BH65" i="60" s="1"/>
  <c r="BI65" i="60" s="1"/>
  <c r="BJ65" i="60" s="1"/>
  <c r="BK65" i="60" s="1"/>
  <c r="BL65" i="60" s="1"/>
  <c r="BM65" i="60" s="1"/>
  <c r="BN65" i="60" s="1"/>
  <c r="BO65" i="60" s="1"/>
  <c r="BP65" i="60" s="1"/>
  <c r="BB20" i="60"/>
  <c r="BC20" i="60" s="1"/>
  <c r="BD20" i="60" s="1"/>
  <c r="BE20" i="60" s="1"/>
  <c r="BF20" i="60" s="1"/>
  <c r="BG20" i="60" s="1"/>
  <c r="BH20" i="60" s="1"/>
  <c r="BI20" i="60" s="1"/>
  <c r="BJ20" i="60" s="1"/>
  <c r="BK20" i="60" s="1"/>
  <c r="BL20" i="60" s="1"/>
  <c r="BM20" i="60" s="1"/>
  <c r="BN20" i="60" s="1"/>
  <c r="BO20" i="60" s="1"/>
  <c r="BP20" i="60" s="1"/>
  <c r="BB41" i="60"/>
  <c r="BC41" i="60" s="1"/>
  <c r="BD41" i="60" s="1"/>
  <c r="BE41" i="60" s="1"/>
  <c r="BF41" i="60" s="1"/>
  <c r="BG41" i="60" s="1"/>
  <c r="BH41" i="60" s="1"/>
  <c r="BI41" i="60" s="1"/>
  <c r="BJ41" i="60" s="1"/>
  <c r="BK41" i="60" s="1"/>
  <c r="BL41" i="60" s="1"/>
  <c r="BM41" i="60" s="1"/>
  <c r="BN41" i="60" s="1"/>
  <c r="BO41" i="60" s="1"/>
  <c r="BP41" i="60" s="1"/>
  <c r="BB47" i="60"/>
  <c r="BC47" i="60" s="1"/>
  <c r="BD47" i="60" s="1"/>
  <c r="BE47" i="60" s="1"/>
  <c r="BF47" i="60" s="1"/>
  <c r="BG47" i="60" s="1"/>
  <c r="BH47" i="60" s="1"/>
  <c r="BI47" i="60" s="1"/>
  <c r="BJ47" i="60" s="1"/>
  <c r="BK47" i="60" s="1"/>
  <c r="BL47" i="60" s="1"/>
  <c r="BM47" i="60" s="1"/>
  <c r="BN47" i="60" s="1"/>
  <c r="BO47" i="60" s="1"/>
  <c r="BP47" i="60" s="1"/>
  <c r="BB29" i="60"/>
  <c r="BC29" i="60" s="1"/>
  <c r="BD29" i="60" s="1"/>
  <c r="BE29" i="60" s="1"/>
  <c r="BF29" i="60" s="1"/>
  <c r="BG29" i="60" s="1"/>
  <c r="BH29" i="60" s="1"/>
  <c r="BI29" i="60" s="1"/>
  <c r="BJ29" i="60" s="1"/>
  <c r="BK29" i="60" s="1"/>
  <c r="BL29" i="60" s="1"/>
  <c r="BM29" i="60" s="1"/>
  <c r="BN29" i="60" s="1"/>
  <c r="BO29" i="60" s="1"/>
  <c r="BP29" i="60" s="1"/>
  <c r="BB19" i="60"/>
  <c r="BC19" i="60" s="1"/>
  <c r="BD19" i="60" s="1"/>
  <c r="BE19" i="60" s="1"/>
  <c r="BF19" i="60" s="1"/>
  <c r="BG19" i="60" s="1"/>
  <c r="BH19" i="60" s="1"/>
  <c r="BI19" i="60" s="1"/>
  <c r="BJ19" i="60" s="1"/>
  <c r="BK19" i="60" s="1"/>
  <c r="BL19" i="60" s="1"/>
  <c r="BM19" i="60" s="1"/>
  <c r="BN19" i="60" s="1"/>
  <c r="BO19" i="60" s="1"/>
  <c r="BP19" i="60" s="1"/>
  <c r="BB45" i="60"/>
  <c r="BC45" i="60" s="1"/>
  <c r="BD45" i="60" s="1"/>
  <c r="BE45" i="60" s="1"/>
  <c r="BF45" i="60" s="1"/>
  <c r="BG45" i="60" s="1"/>
  <c r="BH45" i="60" s="1"/>
  <c r="BI45" i="60" s="1"/>
  <c r="BJ45" i="60" s="1"/>
  <c r="BK45" i="60" s="1"/>
  <c r="BL45" i="60" s="1"/>
  <c r="BM45" i="60" s="1"/>
  <c r="BN45" i="60" s="1"/>
  <c r="BO45" i="60" s="1"/>
  <c r="BP45" i="60" s="1"/>
  <c r="BB14" i="60"/>
  <c r="BC14" i="60" s="1"/>
  <c r="BD14" i="60" s="1"/>
  <c r="BE14" i="60" s="1"/>
  <c r="BF14" i="60" s="1"/>
  <c r="BG14" i="60" s="1"/>
  <c r="BH14" i="60" s="1"/>
  <c r="BI14" i="60" s="1"/>
  <c r="BJ14" i="60" s="1"/>
  <c r="BK14" i="60" s="1"/>
  <c r="BL14" i="60" s="1"/>
  <c r="BM14" i="60" s="1"/>
  <c r="BN14" i="60" s="1"/>
  <c r="BO14" i="60" s="1"/>
  <c r="BP14" i="60" s="1"/>
  <c r="BB10" i="60"/>
  <c r="BC10" i="60" s="1"/>
  <c r="BD10" i="60" s="1"/>
  <c r="BE10" i="60" s="1"/>
  <c r="BF10" i="60" s="1"/>
  <c r="BG10" i="60" s="1"/>
  <c r="BH10" i="60" s="1"/>
  <c r="BI10" i="60" s="1"/>
  <c r="BJ10" i="60" s="1"/>
  <c r="BK10" i="60" s="1"/>
  <c r="BL10" i="60" s="1"/>
  <c r="BM10" i="60" s="1"/>
  <c r="BN10" i="60" s="1"/>
  <c r="BO10" i="60" s="1"/>
  <c r="BP10" i="60" s="1"/>
  <c r="BB39" i="60"/>
  <c r="BC39" i="60" s="1"/>
  <c r="BD39" i="60" s="1"/>
  <c r="BE39" i="60" s="1"/>
  <c r="BF39" i="60" s="1"/>
  <c r="BG39" i="60" s="1"/>
  <c r="BH39" i="60" s="1"/>
  <c r="BI39" i="60" s="1"/>
  <c r="BJ39" i="60" s="1"/>
  <c r="BK39" i="60" s="1"/>
  <c r="BL39" i="60" s="1"/>
  <c r="BM39" i="60" s="1"/>
  <c r="BN39" i="60" s="1"/>
  <c r="BO39" i="60" s="1"/>
  <c r="BP39" i="60" s="1"/>
  <c r="BB28" i="60"/>
  <c r="BC28" i="60" s="1"/>
  <c r="BD28" i="60" s="1"/>
  <c r="BE28" i="60" s="1"/>
  <c r="BF28" i="60" s="1"/>
  <c r="BG28" i="60" s="1"/>
  <c r="BH28" i="60" s="1"/>
  <c r="BI28" i="60" s="1"/>
  <c r="BJ28" i="60" s="1"/>
  <c r="BK28" i="60" s="1"/>
  <c r="BL28" i="60" s="1"/>
  <c r="BM28" i="60" s="1"/>
  <c r="BN28" i="60" s="1"/>
  <c r="BO28" i="60" s="1"/>
  <c r="BP28" i="60" s="1"/>
  <c r="BB30" i="60"/>
  <c r="BC30" i="60" s="1"/>
  <c r="BD30" i="60" s="1"/>
  <c r="BE30" i="60" s="1"/>
  <c r="BF30" i="60" s="1"/>
  <c r="BG30" i="60" s="1"/>
  <c r="BH30" i="60" s="1"/>
  <c r="BI30" i="60" s="1"/>
  <c r="BJ30" i="60" s="1"/>
  <c r="BK30" i="60" s="1"/>
  <c r="BL30" i="60" s="1"/>
  <c r="BM30" i="60" s="1"/>
  <c r="BN30" i="60" s="1"/>
  <c r="BO30" i="60" s="1"/>
  <c r="BP30" i="60" s="1"/>
  <c r="BB36" i="60"/>
  <c r="BC36" i="60" s="1"/>
  <c r="BD36" i="60" s="1"/>
  <c r="BE36" i="60" s="1"/>
  <c r="BF36" i="60" s="1"/>
  <c r="BG36" i="60" s="1"/>
  <c r="BH36" i="60" s="1"/>
  <c r="BI36" i="60" s="1"/>
  <c r="BJ36" i="60" s="1"/>
  <c r="BK36" i="60" s="1"/>
  <c r="BL36" i="60" s="1"/>
  <c r="BM36" i="60" s="1"/>
  <c r="BN36" i="60" s="1"/>
  <c r="BO36" i="60" s="1"/>
  <c r="BP36" i="60" s="1"/>
  <c r="BB59" i="60"/>
  <c r="BC59" i="60" s="1"/>
  <c r="BD59" i="60" s="1"/>
  <c r="BE59" i="60" s="1"/>
  <c r="BF59" i="60" s="1"/>
  <c r="BG59" i="60" s="1"/>
  <c r="BH59" i="60" s="1"/>
  <c r="BI59" i="60" s="1"/>
  <c r="BJ59" i="60" s="1"/>
  <c r="BK59" i="60" s="1"/>
  <c r="BL59" i="60" s="1"/>
  <c r="BM59" i="60" s="1"/>
  <c r="BN59" i="60" s="1"/>
  <c r="BO59" i="60" s="1"/>
  <c r="BP59" i="60" s="1"/>
  <c r="BB42" i="60"/>
  <c r="BC42" i="60" s="1"/>
  <c r="BD42" i="60" s="1"/>
  <c r="BE42" i="60" s="1"/>
  <c r="BF42" i="60" s="1"/>
  <c r="BG42" i="60" s="1"/>
  <c r="BH42" i="60" s="1"/>
  <c r="BI42" i="60" s="1"/>
  <c r="BJ42" i="60" s="1"/>
  <c r="BK42" i="60" s="1"/>
  <c r="BL42" i="60" s="1"/>
  <c r="BM42" i="60" s="1"/>
  <c r="BN42" i="60" s="1"/>
  <c r="BO42" i="60" s="1"/>
  <c r="BP42" i="60" s="1"/>
  <c r="BB23" i="60"/>
  <c r="BC23" i="60" s="1"/>
  <c r="BD23" i="60" s="1"/>
  <c r="BE23" i="60" s="1"/>
  <c r="BF23" i="60" s="1"/>
  <c r="BG23" i="60" s="1"/>
  <c r="BH23" i="60" s="1"/>
  <c r="BI23" i="60" s="1"/>
  <c r="BJ23" i="60" s="1"/>
  <c r="BK23" i="60" s="1"/>
  <c r="BL23" i="60" s="1"/>
  <c r="BM23" i="60" s="1"/>
  <c r="BN23" i="60" s="1"/>
  <c r="BO23" i="60" s="1"/>
  <c r="BP23" i="60" s="1"/>
  <c r="BB25" i="60"/>
  <c r="BC25" i="60" s="1"/>
  <c r="BD25" i="60" s="1"/>
  <c r="BE25" i="60" s="1"/>
  <c r="BF25" i="60" s="1"/>
  <c r="BG25" i="60" s="1"/>
  <c r="BH25" i="60" s="1"/>
  <c r="BI25" i="60" s="1"/>
  <c r="BJ25" i="60" s="1"/>
  <c r="BK25" i="60" s="1"/>
  <c r="BL25" i="60" s="1"/>
  <c r="BM25" i="60" s="1"/>
  <c r="BN25" i="60" s="1"/>
  <c r="BO25" i="60" s="1"/>
  <c r="BP25" i="60" s="1"/>
  <c r="BB75" i="60"/>
  <c r="BC75" i="60" s="1"/>
  <c r="BD75" i="60" s="1"/>
  <c r="BE75" i="60" s="1"/>
  <c r="BF75" i="60" s="1"/>
  <c r="BG75" i="60" s="1"/>
  <c r="BH75" i="60" s="1"/>
  <c r="BI75" i="60" s="1"/>
  <c r="BJ75" i="60" s="1"/>
  <c r="BK75" i="60" s="1"/>
  <c r="BL75" i="60" s="1"/>
  <c r="BM75" i="60" s="1"/>
  <c r="BN75" i="60" s="1"/>
  <c r="BO75" i="60" s="1"/>
  <c r="BP75" i="60" s="1"/>
  <c r="BB68" i="60"/>
  <c r="BC68" i="60" s="1"/>
  <c r="BD68" i="60" s="1"/>
  <c r="BE68" i="60" s="1"/>
  <c r="BF68" i="60" s="1"/>
  <c r="BG68" i="60" s="1"/>
  <c r="BH68" i="60" s="1"/>
  <c r="BI68" i="60" s="1"/>
  <c r="BJ68" i="60" s="1"/>
  <c r="BK68" i="60" s="1"/>
  <c r="BL68" i="60" s="1"/>
  <c r="BM68" i="60" s="1"/>
  <c r="BN68" i="60" s="1"/>
  <c r="BO68" i="60" s="1"/>
  <c r="BP68" i="60" s="1"/>
  <c r="BB31" i="60"/>
  <c r="BC31" i="60" s="1"/>
  <c r="BD31" i="60" s="1"/>
  <c r="BE31" i="60" s="1"/>
  <c r="BF31" i="60" s="1"/>
  <c r="BG31" i="60" s="1"/>
  <c r="BH31" i="60" s="1"/>
  <c r="BI31" i="60" s="1"/>
  <c r="BJ31" i="60" s="1"/>
  <c r="BK31" i="60" s="1"/>
  <c r="BL31" i="60" s="1"/>
  <c r="BM31" i="60" s="1"/>
  <c r="BN31" i="60" s="1"/>
  <c r="BO31" i="60" s="1"/>
  <c r="BP31" i="60" s="1"/>
  <c r="BB22" i="60"/>
  <c r="BC22" i="60" s="1"/>
  <c r="BD22" i="60" s="1"/>
  <c r="BE22" i="60" s="1"/>
  <c r="BF22" i="60" s="1"/>
  <c r="BG22" i="60" s="1"/>
  <c r="BH22" i="60" s="1"/>
  <c r="BI22" i="60" s="1"/>
  <c r="BJ22" i="60" s="1"/>
  <c r="BK22" i="60" s="1"/>
  <c r="BL22" i="60" s="1"/>
  <c r="BM22" i="60" s="1"/>
  <c r="BN22" i="60" s="1"/>
  <c r="BO22" i="60" s="1"/>
  <c r="BP22" i="60" s="1"/>
  <c r="BB38" i="60"/>
  <c r="BC38" i="60" s="1"/>
  <c r="BD38" i="60" s="1"/>
  <c r="BE38" i="60" s="1"/>
  <c r="BF38" i="60" s="1"/>
  <c r="BG38" i="60" s="1"/>
  <c r="BH38" i="60" s="1"/>
  <c r="BI38" i="60" s="1"/>
  <c r="BJ38" i="60" s="1"/>
  <c r="BK38" i="60" s="1"/>
  <c r="BL38" i="60" s="1"/>
  <c r="BM38" i="60" s="1"/>
  <c r="BN38" i="60" s="1"/>
  <c r="BO38" i="60" s="1"/>
  <c r="BP38" i="60" s="1"/>
  <c r="BB50" i="60"/>
  <c r="BC50" i="60" s="1"/>
  <c r="BD50" i="60" s="1"/>
  <c r="BE50" i="60" s="1"/>
  <c r="BF50" i="60" s="1"/>
  <c r="BG50" i="60" s="1"/>
  <c r="BH50" i="60" s="1"/>
  <c r="BI50" i="60" s="1"/>
  <c r="BJ50" i="60" s="1"/>
  <c r="BK50" i="60" s="1"/>
  <c r="BL50" i="60" s="1"/>
  <c r="BM50" i="60" s="1"/>
  <c r="BN50" i="60" s="1"/>
  <c r="BO50" i="60" s="1"/>
  <c r="BP50" i="60" s="1"/>
  <c r="BB18" i="60"/>
  <c r="BC18" i="60" s="1"/>
  <c r="BD18" i="60" s="1"/>
  <c r="BE18" i="60" s="1"/>
  <c r="BF18" i="60" s="1"/>
  <c r="BG18" i="60" s="1"/>
  <c r="BH18" i="60" s="1"/>
  <c r="BI18" i="60" s="1"/>
  <c r="BJ18" i="60" s="1"/>
  <c r="BK18" i="60" s="1"/>
  <c r="BL18" i="60" s="1"/>
  <c r="BM18" i="60" s="1"/>
  <c r="BN18" i="60" s="1"/>
  <c r="BO18" i="60" s="1"/>
  <c r="BP18" i="60" s="1"/>
  <c r="BB9" i="60"/>
  <c r="BC9" i="60" s="1"/>
  <c r="BD9" i="60" s="1"/>
  <c r="BE9" i="60" s="1"/>
  <c r="BF9" i="60" s="1"/>
  <c r="BG9" i="60" s="1"/>
  <c r="BH9" i="60" s="1"/>
  <c r="BI9" i="60" s="1"/>
  <c r="BJ9" i="60" s="1"/>
  <c r="BK9" i="60" s="1"/>
  <c r="BL9" i="60" s="1"/>
  <c r="BM9" i="60" s="1"/>
  <c r="BN9" i="60" s="1"/>
  <c r="BO9" i="60" s="1"/>
  <c r="BP9" i="60" s="1"/>
  <c r="BB46" i="60"/>
  <c r="BC46" i="60" s="1"/>
  <c r="BD46" i="60" s="1"/>
  <c r="BE46" i="60" s="1"/>
  <c r="BF46" i="60" s="1"/>
  <c r="BG46" i="60" s="1"/>
  <c r="BH46" i="60" s="1"/>
  <c r="BI46" i="60" s="1"/>
  <c r="BJ46" i="60" s="1"/>
  <c r="BK46" i="60" s="1"/>
  <c r="BL46" i="60" s="1"/>
  <c r="BM46" i="60" s="1"/>
  <c r="BN46" i="60" s="1"/>
  <c r="BO46" i="60" s="1"/>
  <c r="BP46" i="60" s="1"/>
  <c r="BB53" i="60"/>
  <c r="BC53" i="60" s="1"/>
  <c r="BD53" i="60" s="1"/>
  <c r="BE53" i="60" s="1"/>
  <c r="BF53" i="60" s="1"/>
  <c r="BG53" i="60" s="1"/>
  <c r="BH53" i="60" s="1"/>
  <c r="BI53" i="60" s="1"/>
  <c r="BJ53" i="60" s="1"/>
  <c r="BK53" i="60" s="1"/>
  <c r="BL53" i="60" s="1"/>
  <c r="BM53" i="60" s="1"/>
  <c r="BN53" i="60" s="1"/>
  <c r="BO53" i="60" s="1"/>
  <c r="BP53" i="60" s="1"/>
  <c r="BB69" i="60"/>
  <c r="BC69" i="60" s="1"/>
  <c r="BD69" i="60" s="1"/>
  <c r="BE69" i="60" s="1"/>
  <c r="BF69" i="60" s="1"/>
  <c r="BG69" i="60" s="1"/>
  <c r="BH69" i="60" s="1"/>
  <c r="BI69" i="60" s="1"/>
  <c r="BJ69" i="60" s="1"/>
  <c r="BK69" i="60" s="1"/>
  <c r="BL69" i="60" s="1"/>
  <c r="BM69" i="60" s="1"/>
  <c r="BN69" i="60" s="1"/>
  <c r="BO69" i="60" s="1"/>
  <c r="BP69" i="60" s="1"/>
  <c r="BB64" i="60"/>
  <c r="BC64" i="60" s="1"/>
  <c r="BD64" i="60" s="1"/>
  <c r="BE64" i="60" s="1"/>
  <c r="BF64" i="60" s="1"/>
  <c r="BG64" i="60" s="1"/>
  <c r="BH64" i="60" s="1"/>
  <c r="BI64" i="60" s="1"/>
  <c r="BJ64" i="60" s="1"/>
  <c r="BK64" i="60" s="1"/>
  <c r="BL64" i="60" s="1"/>
  <c r="BM64" i="60" s="1"/>
  <c r="BN64" i="60" s="1"/>
  <c r="BO64" i="60" s="1"/>
  <c r="BP64" i="60" s="1"/>
  <c r="BB51" i="60"/>
  <c r="BC51" i="60" s="1"/>
  <c r="BD51" i="60" s="1"/>
  <c r="BE51" i="60" s="1"/>
  <c r="BF51" i="60" s="1"/>
  <c r="BG51" i="60" s="1"/>
  <c r="BH51" i="60" s="1"/>
  <c r="BI51" i="60" s="1"/>
  <c r="BJ51" i="60" s="1"/>
  <c r="BK51" i="60" s="1"/>
  <c r="BL51" i="60" s="1"/>
  <c r="BM51" i="60" s="1"/>
  <c r="BN51" i="60" s="1"/>
  <c r="BO51" i="60" s="1"/>
  <c r="BP51" i="60" s="1"/>
  <c r="BB56" i="60"/>
  <c r="BC56" i="60" s="1"/>
  <c r="BD56" i="60" s="1"/>
  <c r="BE56" i="60" s="1"/>
  <c r="BF56" i="60" s="1"/>
  <c r="BG56" i="60" s="1"/>
  <c r="BH56" i="60" s="1"/>
  <c r="BI56" i="60" s="1"/>
  <c r="BJ56" i="60" s="1"/>
  <c r="BK56" i="60" s="1"/>
  <c r="BL56" i="60" s="1"/>
  <c r="BM56" i="60" s="1"/>
  <c r="BN56" i="60" s="1"/>
  <c r="BO56" i="60" s="1"/>
  <c r="BP56" i="60" s="1"/>
  <c r="BB48" i="60"/>
  <c r="BC48" i="60" s="1"/>
  <c r="BD48" i="60" s="1"/>
  <c r="BE48" i="60" s="1"/>
  <c r="BF48" i="60" s="1"/>
  <c r="BG48" i="60" s="1"/>
  <c r="BH48" i="60" s="1"/>
  <c r="BI48" i="60" s="1"/>
  <c r="BJ48" i="60" s="1"/>
  <c r="BK48" i="60" s="1"/>
  <c r="BL48" i="60" s="1"/>
  <c r="BM48" i="60" s="1"/>
  <c r="BN48" i="60" s="1"/>
  <c r="BO48" i="60" s="1"/>
  <c r="BP48" i="60" s="1"/>
  <c r="BB57" i="60"/>
  <c r="BC57" i="60" s="1"/>
  <c r="BD57" i="60" s="1"/>
  <c r="BE57" i="60" s="1"/>
  <c r="BF57" i="60" s="1"/>
  <c r="BG57" i="60" s="1"/>
  <c r="BH57" i="60" s="1"/>
  <c r="BI57" i="60" s="1"/>
  <c r="BJ57" i="60" s="1"/>
  <c r="BK57" i="60" s="1"/>
  <c r="BL57" i="60" s="1"/>
  <c r="BM57" i="60" s="1"/>
  <c r="BN57" i="60" s="1"/>
  <c r="BO57" i="60" s="1"/>
  <c r="BP57" i="60" s="1"/>
  <c r="BB82" i="60"/>
  <c r="BC82" i="60" s="1"/>
  <c r="BD82" i="60" s="1"/>
  <c r="BE82" i="60" s="1"/>
  <c r="BF82" i="60" s="1"/>
  <c r="BG82" i="60" s="1"/>
  <c r="BH82" i="60" s="1"/>
  <c r="BI82" i="60" s="1"/>
  <c r="BJ82" i="60" s="1"/>
  <c r="BK82" i="60" s="1"/>
  <c r="BL82" i="60" s="1"/>
  <c r="BM82" i="60" s="1"/>
  <c r="BN82" i="60" s="1"/>
  <c r="BO82" i="60" s="1"/>
  <c r="BP82" i="60" s="1"/>
  <c r="BB7" i="60"/>
  <c r="BC7" i="60" s="1"/>
  <c r="BD7" i="60" s="1"/>
  <c r="BE7" i="60" s="1"/>
  <c r="BF7" i="60" s="1"/>
  <c r="BG7" i="60" s="1"/>
  <c r="BH7" i="60" s="1"/>
  <c r="BI7" i="60" s="1"/>
  <c r="BJ7" i="60" s="1"/>
  <c r="BK7" i="60" s="1"/>
  <c r="BL7" i="60" s="1"/>
  <c r="BM7" i="60" s="1"/>
  <c r="BN7" i="60" s="1"/>
  <c r="BO7" i="60" s="1"/>
  <c r="BP7" i="60" s="1"/>
  <c r="BB17" i="60"/>
  <c r="BC17" i="60" s="1"/>
  <c r="BD17" i="60" s="1"/>
  <c r="BE17" i="60" s="1"/>
  <c r="BF17" i="60" s="1"/>
  <c r="BG17" i="60" s="1"/>
  <c r="BH17" i="60" s="1"/>
  <c r="BI17" i="60" s="1"/>
  <c r="BJ17" i="60" s="1"/>
  <c r="BK17" i="60" s="1"/>
  <c r="BL17" i="60" s="1"/>
  <c r="BM17" i="60" s="1"/>
  <c r="BN17" i="60" s="1"/>
  <c r="BO17" i="60" s="1"/>
  <c r="BP17" i="60" s="1"/>
  <c r="BB78" i="60"/>
  <c r="BC78" i="60" s="1"/>
  <c r="BD78" i="60" s="1"/>
  <c r="BE78" i="60" s="1"/>
  <c r="BF78" i="60" s="1"/>
  <c r="BG78" i="60" s="1"/>
  <c r="BH78" i="60" s="1"/>
  <c r="BI78" i="60" s="1"/>
  <c r="BJ78" i="60" s="1"/>
  <c r="BK78" i="60" s="1"/>
  <c r="BL78" i="60" s="1"/>
  <c r="BM78" i="60" s="1"/>
  <c r="BN78" i="60" s="1"/>
  <c r="BO78" i="60" s="1"/>
  <c r="BP78" i="60" s="1"/>
  <c r="BB33" i="60"/>
  <c r="BC33" i="60" s="1"/>
  <c r="BD33" i="60" s="1"/>
  <c r="BE33" i="60" s="1"/>
  <c r="BF33" i="60" s="1"/>
  <c r="BG33" i="60" s="1"/>
  <c r="BH33" i="60" s="1"/>
  <c r="BI33" i="60" s="1"/>
  <c r="BJ33" i="60" s="1"/>
  <c r="BK33" i="60" s="1"/>
  <c r="BL33" i="60" s="1"/>
  <c r="BM33" i="60" s="1"/>
  <c r="BN33" i="60" s="1"/>
  <c r="BO33" i="60" s="1"/>
  <c r="BP33" i="60" s="1"/>
  <c r="BB73" i="60"/>
  <c r="BC73" i="60" s="1"/>
  <c r="BD73" i="60" s="1"/>
  <c r="BE73" i="60" s="1"/>
  <c r="BF73" i="60" s="1"/>
  <c r="BG73" i="60" s="1"/>
  <c r="BH73" i="60" s="1"/>
  <c r="BI73" i="60" s="1"/>
  <c r="BJ73" i="60" s="1"/>
  <c r="BK73" i="60" s="1"/>
  <c r="BL73" i="60" s="1"/>
  <c r="BM73" i="60" s="1"/>
  <c r="BN73" i="60" s="1"/>
  <c r="BO73" i="60" s="1"/>
  <c r="BP73" i="60" s="1"/>
  <c r="BB32" i="60"/>
  <c r="BC32" i="60" s="1"/>
  <c r="BD32" i="60" s="1"/>
  <c r="BE32" i="60" s="1"/>
  <c r="BF32" i="60" s="1"/>
  <c r="BG32" i="60" s="1"/>
  <c r="BH32" i="60" s="1"/>
  <c r="BI32" i="60" s="1"/>
  <c r="BJ32" i="60" s="1"/>
  <c r="BK32" i="60" s="1"/>
  <c r="BL32" i="60" s="1"/>
  <c r="BM32" i="60" s="1"/>
  <c r="BN32" i="60" s="1"/>
  <c r="BO32" i="60" s="1"/>
  <c r="BP32" i="60" s="1"/>
  <c r="BB37" i="60"/>
  <c r="BC37" i="60" s="1"/>
  <c r="BD37" i="60" s="1"/>
  <c r="BE37" i="60" s="1"/>
  <c r="BF37" i="60" s="1"/>
  <c r="BG37" i="60" s="1"/>
  <c r="BH37" i="60" s="1"/>
  <c r="BI37" i="60" s="1"/>
  <c r="BJ37" i="60" s="1"/>
  <c r="BK37" i="60" s="1"/>
  <c r="BL37" i="60" s="1"/>
  <c r="BM37" i="60" s="1"/>
  <c r="BN37" i="60" s="1"/>
  <c r="BO37" i="60" s="1"/>
  <c r="BP37" i="60" s="1"/>
  <c r="BB11" i="60"/>
  <c r="BC11" i="60" s="1"/>
  <c r="BD11" i="60" s="1"/>
  <c r="BE11" i="60" s="1"/>
  <c r="BF11" i="60" s="1"/>
  <c r="BG11" i="60" s="1"/>
  <c r="BH11" i="60" s="1"/>
  <c r="BI11" i="60" s="1"/>
  <c r="BJ11" i="60" s="1"/>
  <c r="BK11" i="60" s="1"/>
  <c r="BL11" i="60" s="1"/>
  <c r="BM11" i="60" s="1"/>
  <c r="BN11" i="60" s="1"/>
  <c r="BO11" i="60" s="1"/>
  <c r="BP11" i="60" s="1"/>
  <c r="BB52" i="60"/>
  <c r="BC52" i="60" s="1"/>
  <c r="BD52" i="60" s="1"/>
  <c r="BE52" i="60" s="1"/>
  <c r="BF52" i="60" s="1"/>
  <c r="BG52" i="60" s="1"/>
  <c r="BH52" i="60" s="1"/>
  <c r="BI52" i="60" s="1"/>
  <c r="BJ52" i="60" s="1"/>
  <c r="BK52" i="60" s="1"/>
  <c r="BL52" i="60" s="1"/>
  <c r="BM52" i="60" s="1"/>
  <c r="BN52" i="60" s="1"/>
  <c r="BO52" i="60" s="1"/>
  <c r="BP52" i="60" s="1"/>
  <c r="BB21" i="60"/>
  <c r="BC21" i="60" s="1"/>
  <c r="BD21" i="60" s="1"/>
  <c r="BE21" i="60" s="1"/>
  <c r="BF21" i="60" s="1"/>
  <c r="BG21" i="60" s="1"/>
  <c r="BH21" i="60" s="1"/>
  <c r="BI21" i="60" s="1"/>
  <c r="BJ21" i="60" s="1"/>
  <c r="BK21" i="60" s="1"/>
  <c r="BL21" i="60" s="1"/>
  <c r="BM21" i="60" s="1"/>
  <c r="BN21" i="60" s="1"/>
  <c r="BO21" i="60" s="1"/>
  <c r="BP21" i="60" s="1"/>
  <c r="BB27" i="60"/>
  <c r="BC27" i="60" s="1"/>
  <c r="BD27" i="60" s="1"/>
  <c r="BE27" i="60" s="1"/>
  <c r="BF27" i="60" s="1"/>
  <c r="BG27" i="60" s="1"/>
  <c r="BH27" i="60" s="1"/>
  <c r="BI27" i="60" s="1"/>
  <c r="BJ27" i="60" s="1"/>
  <c r="BK27" i="60" s="1"/>
  <c r="BL27" i="60" s="1"/>
  <c r="BM27" i="60" s="1"/>
  <c r="BN27" i="60" s="1"/>
  <c r="BO27" i="60" s="1"/>
  <c r="BP27" i="60" s="1"/>
  <c r="BB43" i="60"/>
  <c r="BC43" i="60" s="1"/>
  <c r="BD43" i="60" s="1"/>
  <c r="BE43" i="60" s="1"/>
  <c r="BF43" i="60" s="1"/>
  <c r="BG43" i="60" s="1"/>
  <c r="BH43" i="60" s="1"/>
  <c r="BI43" i="60" s="1"/>
  <c r="BJ43" i="60" s="1"/>
  <c r="BK43" i="60" s="1"/>
  <c r="BL43" i="60" s="1"/>
  <c r="BM43" i="60" s="1"/>
  <c r="BN43" i="60" s="1"/>
  <c r="BO43" i="60" s="1"/>
  <c r="BP43" i="60" s="1"/>
  <c r="BB44" i="60"/>
  <c r="BC44" i="60" s="1"/>
  <c r="BD44" i="60" s="1"/>
  <c r="BE44" i="60" s="1"/>
  <c r="BF44" i="60" s="1"/>
  <c r="BG44" i="60" s="1"/>
  <c r="BH44" i="60" s="1"/>
  <c r="BI44" i="60" s="1"/>
  <c r="BJ44" i="60" s="1"/>
  <c r="BK44" i="60" s="1"/>
  <c r="BL44" i="60" s="1"/>
  <c r="BM44" i="60" s="1"/>
  <c r="BN44" i="60" s="1"/>
  <c r="BO44" i="60" s="1"/>
  <c r="BP44" i="60" s="1"/>
  <c r="BB8" i="60"/>
  <c r="BC8" i="60" s="1"/>
  <c r="BD8" i="60" s="1"/>
  <c r="BE8" i="60" s="1"/>
  <c r="BF8" i="60" s="1"/>
  <c r="BG8" i="60" s="1"/>
  <c r="BH8" i="60" s="1"/>
  <c r="BI8" i="60" s="1"/>
  <c r="BJ8" i="60" s="1"/>
  <c r="BK8" i="60" s="1"/>
  <c r="BL8" i="60" s="1"/>
  <c r="BM8" i="60" s="1"/>
  <c r="BN8" i="60" s="1"/>
  <c r="BO8" i="60" s="1"/>
  <c r="BP8" i="60" s="1"/>
  <c r="BB81" i="60"/>
  <c r="BC81" i="60" s="1"/>
  <c r="BD81" i="60" s="1"/>
  <c r="BE81" i="60" s="1"/>
  <c r="BF81" i="60" s="1"/>
  <c r="BG81" i="60" s="1"/>
  <c r="BH81" i="60" s="1"/>
  <c r="BI81" i="60" s="1"/>
  <c r="BJ81" i="60" s="1"/>
  <c r="BK81" i="60" s="1"/>
  <c r="BL81" i="60" s="1"/>
  <c r="BM81" i="60" s="1"/>
  <c r="BN81" i="60" s="1"/>
  <c r="BO81" i="60" s="1"/>
  <c r="BP81" i="60" s="1"/>
  <c r="BB54" i="60"/>
  <c r="BC54" i="60" s="1"/>
  <c r="BD54" i="60" s="1"/>
  <c r="BE54" i="60" s="1"/>
  <c r="BF54" i="60" s="1"/>
  <c r="BG54" i="60" s="1"/>
  <c r="BH54" i="60" s="1"/>
  <c r="BI54" i="60" s="1"/>
  <c r="BJ54" i="60" s="1"/>
  <c r="BK54" i="60" s="1"/>
  <c r="BL54" i="60" s="1"/>
  <c r="BM54" i="60" s="1"/>
  <c r="BN54" i="60" s="1"/>
  <c r="BO54" i="60" s="1"/>
  <c r="BP54" i="60" s="1"/>
  <c r="BB34" i="60"/>
  <c r="BC34" i="60" s="1"/>
  <c r="BD34" i="60" s="1"/>
  <c r="BE34" i="60" s="1"/>
  <c r="BF34" i="60" s="1"/>
  <c r="BG34" i="60" s="1"/>
  <c r="BH34" i="60" s="1"/>
  <c r="BI34" i="60" s="1"/>
  <c r="BJ34" i="60" s="1"/>
  <c r="BK34" i="60" s="1"/>
  <c r="BL34" i="60" s="1"/>
  <c r="BM34" i="60" s="1"/>
  <c r="BN34" i="60" s="1"/>
  <c r="BO34" i="60" s="1"/>
  <c r="BP34" i="60" s="1"/>
  <c r="BB79" i="60"/>
  <c r="BC79" i="60" s="1"/>
  <c r="BD79" i="60" s="1"/>
  <c r="BE79" i="60" s="1"/>
  <c r="BF79" i="60" s="1"/>
  <c r="BG79" i="60" s="1"/>
  <c r="BH79" i="60" s="1"/>
  <c r="BI79" i="60" s="1"/>
  <c r="BJ79" i="60" s="1"/>
  <c r="BK79" i="60" s="1"/>
  <c r="BL79" i="60" s="1"/>
  <c r="BM79" i="60" s="1"/>
  <c r="BN79" i="60" s="1"/>
  <c r="BO79" i="60" s="1"/>
  <c r="BP79" i="60" s="1"/>
  <c r="BB24" i="60"/>
  <c r="BC24" i="60" s="1"/>
  <c r="BD24" i="60" s="1"/>
  <c r="BE24" i="60" s="1"/>
  <c r="BF24" i="60" s="1"/>
  <c r="BG24" i="60" s="1"/>
  <c r="BH24" i="60" s="1"/>
  <c r="BI24" i="60" s="1"/>
  <c r="BJ24" i="60" s="1"/>
  <c r="BK24" i="60" s="1"/>
  <c r="BL24" i="60" s="1"/>
  <c r="BM24" i="60" s="1"/>
  <c r="BN24" i="60" s="1"/>
  <c r="BO24" i="60" s="1"/>
  <c r="BP24" i="60" s="1"/>
  <c r="BB34" i="59"/>
  <c r="BC34" i="59" s="1"/>
  <c r="BD34" i="59" s="1"/>
  <c r="BE34" i="59" s="1"/>
  <c r="BF34" i="59" s="1"/>
  <c r="BG34" i="59" s="1"/>
  <c r="BH34" i="59" s="1"/>
  <c r="BI34" i="59" s="1"/>
  <c r="BJ34" i="59" s="1"/>
  <c r="BK34" i="59" s="1"/>
  <c r="BL34" i="59" s="1"/>
  <c r="BM34" i="59" s="1"/>
  <c r="BN34" i="59" s="1"/>
  <c r="BO34" i="59" s="1"/>
  <c r="BP34" i="59" s="1"/>
  <c r="BB23" i="59"/>
  <c r="BC23" i="59" s="1"/>
  <c r="BD23" i="59" s="1"/>
  <c r="BE23" i="59" s="1"/>
  <c r="BF23" i="59" s="1"/>
  <c r="BG23" i="59" s="1"/>
  <c r="BH23" i="59" s="1"/>
  <c r="BI23" i="59" s="1"/>
  <c r="BJ23" i="59" s="1"/>
  <c r="BK23" i="59" s="1"/>
  <c r="BL23" i="59" s="1"/>
  <c r="BM23" i="59" s="1"/>
  <c r="BN23" i="59" s="1"/>
  <c r="BO23" i="59" s="1"/>
  <c r="BP23" i="59" s="1"/>
  <c r="BB18" i="59"/>
  <c r="BC18" i="59" s="1"/>
  <c r="BD18" i="59" s="1"/>
  <c r="BE18" i="59" s="1"/>
  <c r="BF18" i="59" s="1"/>
  <c r="BG18" i="59" s="1"/>
  <c r="BH18" i="59" s="1"/>
  <c r="BI18" i="59" s="1"/>
  <c r="BJ18" i="59" s="1"/>
  <c r="BK18" i="59" s="1"/>
  <c r="BL18" i="59" s="1"/>
  <c r="BM18" i="59" s="1"/>
  <c r="BN18" i="59" s="1"/>
  <c r="BO18" i="59" s="1"/>
  <c r="BP18" i="59" s="1"/>
  <c r="BB49" i="59"/>
  <c r="BC49" i="59" s="1"/>
  <c r="BD49" i="59" s="1"/>
  <c r="BE49" i="59" s="1"/>
  <c r="BF49" i="59" s="1"/>
  <c r="BG49" i="59" s="1"/>
  <c r="BH49" i="59" s="1"/>
  <c r="BI49" i="59" s="1"/>
  <c r="BJ49" i="59" s="1"/>
  <c r="BK49" i="59" s="1"/>
  <c r="BL49" i="59" s="1"/>
  <c r="BM49" i="59" s="1"/>
  <c r="BN49" i="59" s="1"/>
  <c r="BO49" i="59" s="1"/>
  <c r="BP49" i="59" s="1"/>
  <c r="BB25" i="59"/>
  <c r="BC25" i="59" s="1"/>
  <c r="BD25" i="59" s="1"/>
  <c r="BE25" i="59" s="1"/>
  <c r="BF25" i="59" s="1"/>
  <c r="BG25" i="59" s="1"/>
  <c r="BH25" i="59" s="1"/>
  <c r="BI25" i="59" s="1"/>
  <c r="BJ25" i="59" s="1"/>
  <c r="BK25" i="59" s="1"/>
  <c r="BL25" i="59" s="1"/>
  <c r="BM25" i="59" s="1"/>
  <c r="BN25" i="59" s="1"/>
  <c r="BO25" i="59" s="1"/>
  <c r="BP25" i="59" s="1"/>
  <c r="BB21" i="59"/>
  <c r="BC21" i="59" s="1"/>
  <c r="BD21" i="59" s="1"/>
  <c r="BE21" i="59" s="1"/>
  <c r="BF21" i="59" s="1"/>
  <c r="BG21" i="59" s="1"/>
  <c r="BH21" i="59" s="1"/>
  <c r="BI21" i="59" s="1"/>
  <c r="BJ21" i="59" s="1"/>
  <c r="BK21" i="59" s="1"/>
  <c r="BL21" i="59" s="1"/>
  <c r="BM21" i="59" s="1"/>
  <c r="BN21" i="59" s="1"/>
  <c r="BO21" i="59" s="1"/>
  <c r="BP21" i="59" s="1"/>
  <c r="BB31" i="59"/>
  <c r="BC31" i="59" s="1"/>
  <c r="BD31" i="59" s="1"/>
  <c r="BE31" i="59" s="1"/>
  <c r="BF31" i="59" s="1"/>
  <c r="BG31" i="59" s="1"/>
  <c r="BH31" i="59" s="1"/>
  <c r="BI31" i="59" s="1"/>
  <c r="BJ31" i="59" s="1"/>
  <c r="BK31" i="59" s="1"/>
  <c r="BL31" i="59" s="1"/>
  <c r="BM31" i="59" s="1"/>
  <c r="BN31" i="59" s="1"/>
  <c r="BO31" i="59" s="1"/>
  <c r="BP31" i="59" s="1"/>
  <c r="BB12" i="59"/>
  <c r="BC12" i="59" s="1"/>
  <c r="BD12" i="59" s="1"/>
  <c r="BE12" i="59" s="1"/>
  <c r="BF12" i="59" s="1"/>
  <c r="BG12" i="59" s="1"/>
  <c r="BH12" i="59" s="1"/>
  <c r="BI12" i="59" s="1"/>
  <c r="BJ12" i="59" s="1"/>
  <c r="BK12" i="59" s="1"/>
  <c r="BL12" i="59" s="1"/>
  <c r="BM12" i="59" s="1"/>
  <c r="BN12" i="59" s="1"/>
  <c r="BO12" i="59" s="1"/>
  <c r="BP12" i="59" s="1"/>
  <c r="BB46" i="59"/>
  <c r="BC46" i="59" s="1"/>
  <c r="BD46" i="59" s="1"/>
  <c r="BE46" i="59" s="1"/>
  <c r="BF46" i="59" s="1"/>
  <c r="BG46" i="59" s="1"/>
  <c r="BH46" i="59" s="1"/>
  <c r="BI46" i="59" s="1"/>
  <c r="BJ46" i="59" s="1"/>
  <c r="BK46" i="59" s="1"/>
  <c r="BL46" i="59" s="1"/>
  <c r="BM46" i="59" s="1"/>
  <c r="BN46" i="59" s="1"/>
  <c r="BO46" i="59" s="1"/>
  <c r="BP46" i="59" s="1"/>
  <c r="BB41" i="59"/>
  <c r="BC41" i="59" s="1"/>
  <c r="BD41" i="59" s="1"/>
  <c r="BE41" i="59" s="1"/>
  <c r="BF41" i="59" s="1"/>
  <c r="BG41" i="59" s="1"/>
  <c r="BH41" i="59" s="1"/>
  <c r="BI41" i="59" s="1"/>
  <c r="BJ41" i="59" s="1"/>
  <c r="BK41" i="59" s="1"/>
  <c r="BL41" i="59" s="1"/>
  <c r="BM41" i="59" s="1"/>
  <c r="BN41" i="59" s="1"/>
  <c r="BO41" i="59" s="1"/>
  <c r="BP41" i="59" s="1"/>
  <c r="BB48" i="59"/>
  <c r="BC48" i="59" s="1"/>
  <c r="BD48" i="59" s="1"/>
  <c r="BE48" i="59" s="1"/>
  <c r="BF48" i="59" s="1"/>
  <c r="BG48" i="59" s="1"/>
  <c r="BH48" i="59" s="1"/>
  <c r="BI48" i="59" s="1"/>
  <c r="BJ48" i="59" s="1"/>
  <c r="BK48" i="59" s="1"/>
  <c r="BL48" i="59" s="1"/>
  <c r="BM48" i="59" s="1"/>
  <c r="BN48" i="59" s="1"/>
  <c r="BO48" i="59" s="1"/>
  <c r="BP48" i="59" s="1"/>
  <c r="BB37" i="59"/>
  <c r="BC37" i="59" s="1"/>
  <c r="BD37" i="59" s="1"/>
  <c r="BE37" i="59" s="1"/>
  <c r="BF37" i="59" s="1"/>
  <c r="BG37" i="59" s="1"/>
  <c r="BH37" i="59" s="1"/>
  <c r="BI37" i="59" s="1"/>
  <c r="BJ37" i="59" s="1"/>
  <c r="BK37" i="59" s="1"/>
  <c r="BL37" i="59" s="1"/>
  <c r="BM37" i="59" s="1"/>
  <c r="BN37" i="59" s="1"/>
  <c r="BO37" i="59" s="1"/>
  <c r="BP37" i="59" s="1"/>
  <c r="BB16" i="59"/>
  <c r="BC16" i="59" s="1"/>
  <c r="BD16" i="59" s="1"/>
  <c r="BE16" i="59" s="1"/>
  <c r="BF16" i="59" s="1"/>
  <c r="BG16" i="59" s="1"/>
  <c r="BH16" i="59" s="1"/>
  <c r="BI16" i="59" s="1"/>
  <c r="BJ16" i="59" s="1"/>
  <c r="BK16" i="59" s="1"/>
  <c r="BL16" i="59" s="1"/>
  <c r="BM16" i="59" s="1"/>
  <c r="BN16" i="59" s="1"/>
  <c r="BO16" i="59" s="1"/>
  <c r="BP16" i="59" s="1"/>
  <c r="BB50" i="59"/>
  <c r="BC50" i="59" s="1"/>
  <c r="BD50" i="59" s="1"/>
  <c r="BE50" i="59" s="1"/>
  <c r="BF50" i="59" s="1"/>
  <c r="BG50" i="59" s="1"/>
  <c r="BH50" i="59" s="1"/>
  <c r="BI50" i="59" s="1"/>
  <c r="BJ50" i="59" s="1"/>
  <c r="BK50" i="59" s="1"/>
  <c r="BL50" i="59" s="1"/>
  <c r="BM50" i="59" s="1"/>
  <c r="BN50" i="59" s="1"/>
  <c r="BO50" i="59" s="1"/>
  <c r="BP50" i="59" s="1"/>
  <c r="BB38" i="59"/>
  <c r="BC38" i="59" s="1"/>
  <c r="BD38" i="59" s="1"/>
  <c r="BE38" i="59" s="1"/>
  <c r="BF38" i="59" s="1"/>
  <c r="BG38" i="59" s="1"/>
  <c r="BH38" i="59" s="1"/>
  <c r="BI38" i="59" s="1"/>
  <c r="BJ38" i="59" s="1"/>
  <c r="BK38" i="59" s="1"/>
  <c r="BL38" i="59" s="1"/>
  <c r="BM38" i="59" s="1"/>
  <c r="BN38" i="59" s="1"/>
  <c r="BO38" i="59" s="1"/>
  <c r="BP38" i="59" s="1"/>
  <c r="BB28" i="59"/>
  <c r="BC28" i="59" s="1"/>
  <c r="BD28" i="59" s="1"/>
  <c r="BE28" i="59" s="1"/>
  <c r="BF28" i="59" s="1"/>
  <c r="BG28" i="59" s="1"/>
  <c r="BH28" i="59" s="1"/>
  <c r="BI28" i="59" s="1"/>
  <c r="BJ28" i="59" s="1"/>
  <c r="BK28" i="59" s="1"/>
  <c r="BL28" i="59" s="1"/>
  <c r="BM28" i="59" s="1"/>
  <c r="BN28" i="59" s="1"/>
  <c r="BO28" i="59" s="1"/>
  <c r="BP28" i="59" s="1"/>
  <c r="BB47" i="59"/>
  <c r="BC47" i="59" s="1"/>
  <c r="BD47" i="59" s="1"/>
  <c r="BE47" i="59" s="1"/>
  <c r="BF47" i="59" s="1"/>
  <c r="BG47" i="59" s="1"/>
  <c r="BH47" i="59" s="1"/>
  <c r="BI47" i="59" s="1"/>
  <c r="BJ47" i="59" s="1"/>
  <c r="BK47" i="59" s="1"/>
  <c r="BL47" i="59" s="1"/>
  <c r="BM47" i="59" s="1"/>
  <c r="BN47" i="59" s="1"/>
  <c r="BO47" i="59" s="1"/>
  <c r="BP47" i="59" s="1"/>
  <c r="BB51" i="59"/>
  <c r="BC51" i="59" s="1"/>
  <c r="BD51" i="59" s="1"/>
  <c r="BE51" i="59" s="1"/>
  <c r="BF51" i="59" s="1"/>
  <c r="BG51" i="59" s="1"/>
  <c r="BH51" i="59" s="1"/>
  <c r="BI51" i="59" s="1"/>
  <c r="BJ51" i="59" s="1"/>
  <c r="BK51" i="59" s="1"/>
  <c r="BL51" i="59" s="1"/>
  <c r="BM51" i="59" s="1"/>
  <c r="BN51" i="59" s="1"/>
  <c r="BO51" i="59" s="1"/>
  <c r="BP51" i="59" s="1"/>
  <c r="BB36" i="59"/>
  <c r="BC36" i="59" s="1"/>
  <c r="BD36" i="59" s="1"/>
  <c r="BE36" i="59" s="1"/>
  <c r="BF36" i="59" s="1"/>
  <c r="BG36" i="59" s="1"/>
  <c r="BH36" i="59" s="1"/>
  <c r="BI36" i="59" s="1"/>
  <c r="BJ36" i="59" s="1"/>
  <c r="BK36" i="59" s="1"/>
  <c r="BL36" i="59" s="1"/>
  <c r="BM36" i="59" s="1"/>
  <c r="BN36" i="59" s="1"/>
  <c r="BO36" i="59" s="1"/>
  <c r="BP36" i="59" s="1"/>
  <c r="BB26" i="59"/>
  <c r="BC26" i="59" s="1"/>
  <c r="BD26" i="59" s="1"/>
  <c r="BE26" i="59" s="1"/>
  <c r="BF26" i="59" s="1"/>
  <c r="BG26" i="59" s="1"/>
  <c r="BH26" i="59" s="1"/>
  <c r="BI26" i="59" s="1"/>
  <c r="BJ26" i="59" s="1"/>
  <c r="BK26" i="59" s="1"/>
  <c r="BL26" i="59" s="1"/>
  <c r="BM26" i="59" s="1"/>
  <c r="BN26" i="59" s="1"/>
  <c r="BO26" i="59" s="1"/>
  <c r="BP26" i="59" s="1"/>
  <c r="BB30" i="59"/>
  <c r="BC30" i="59" s="1"/>
  <c r="BD30" i="59" s="1"/>
  <c r="BE30" i="59" s="1"/>
  <c r="BF30" i="59" s="1"/>
  <c r="BG30" i="59" s="1"/>
  <c r="BH30" i="59" s="1"/>
  <c r="BI30" i="59" s="1"/>
  <c r="BJ30" i="59" s="1"/>
  <c r="BK30" i="59" s="1"/>
  <c r="BL30" i="59" s="1"/>
  <c r="BM30" i="59" s="1"/>
  <c r="BN30" i="59" s="1"/>
  <c r="BO30" i="59" s="1"/>
  <c r="BP30" i="59" s="1"/>
  <c r="BB19" i="59"/>
  <c r="BC19" i="59" s="1"/>
  <c r="BD19" i="59" s="1"/>
  <c r="BE19" i="59" s="1"/>
  <c r="BF19" i="59" s="1"/>
  <c r="BG19" i="59" s="1"/>
  <c r="BH19" i="59" s="1"/>
  <c r="BI19" i="59" s="1"/>
  <c r="BJ19" i="59" s="1"/>
  <c r="BK19" i="59" s="1"/>
  <c r="BL19" i="59" s="1"/>
  <c r="BM19" i="59" s="1"/>
  <c r="BN19" i="59" s="1"/>
  <c r="BO19" i="59" s="1"/>
  <c r="BP19" i="59" s="1"/>
  <c r="BB20" i="59"/>
  <c r="BC20" i="59" s="1"/>
  <c r="BD20" i="59" s="1"/>
  <c r="BE20" i="59" s="1"/>
  <c r="BF20" i="59" s="1"/>
  <c r="BG20" i="59" s="1"/>
  <c r="BH20" i="59" s="1"/>
  <c r="BI20" i="59" s="1"/>
  <c r="BJ20" i="59" s="1"/>
  <c r="BK20" i="59" s="1"/>
  <c r="BL20" i="59" s="1"/>
  <c r="BM20" i="59" s="1"/>
  <c r="BN20" i="59" s="1"/>
  <c r="BO20" i="59" s="1"/>
  <c r="BP20" i="59" s="1"/>
  <c r="BB8" i="59"/>
  <c r="BC8" i="59" s="1"/>
  <c r="BD8" i="59" s="1"/>
  <c r="BE8" i="59" s="1"/>
  <c r="BF8" i="59" s="1"/>
  <c r="BG8" i="59" s="1"/>
  <c r="BH8" i="59" s="1"/>
  <c r="BI8" i="59" s="1"/>
  <c r="BJ8" i="59" s="1"/>
  <c r="BK8" i="59" s="1"/>
  <c r="BL8" i="59" s="1"/>
  <c r="BM8" i="59" s="1"/>
  <c r="BN8" i="59" s="1"/>
  <c r="BO8" i="59" s="1"/>
  <c r="BP8" i="59" s="1"/>
  <c r="BB35" i="59"/>
  <c r="BC35" i="59" s="1"/>
  <c r="BD35" i="59" s="1"/>
  <c r="BE35" i="59" s="1"/>
  <c r="BF35" i="59" s="1"/>
  <c r="BG35" i="59" s="1"/>
  <c r="BH35" i="59" s="1"/>
  <c r="BI35" i="59" s="1"/>
  <c r="BJ35" i="59" s="1"/>
  <c r="BK35" i="59" s="1"/>
  <c r="BL35" i="59" s="1"/>
  <c r="BM35" i="59" s="1"/>
  <c r="BN35" i="59" s="1"/>
  <c r="BO35" i="59" s="1"/>
  <c r="BP35" i="59" s="1"/>
  <c r="BB39" i="59"/>
  <c r="BC39" i="59" s="1"/>
  <c r="BD39" i="59" s="1"/>
  <c r="BE39" i="59" s="1"/>
  <c r="BF39" i="59" s="1"/>
  <c r="BG39" i="59" s="1"/>
  <c r="BH39" i="59" s="1"/>
  <c r="BI39" i="59" s="1"/>
  <c r="BJ39" i="59" s="1"/>
  <c r="BK39" i="59" s="1"/>
  <c r="BL39" i="59" s="1"/>
  <c r="BM39" i="59" s="1"/>
  <c r="BN39" i="59" s="1"/>
  <c r="BO39" i="59" s="1"/>
  <c r="BP39" i="59" s="1"/>
  <c r="BB27" i="59"/>
  <c r="BC27" i="59" s="1"/>
  <c r="BD27" i="59" s="1"/>
  <c r="BE27" i="59" s="1"/>
  <c r="BF27" i="59" s="1"/>
  <c r="BG27" i="59" s="1"/>
  <c r="BH27" i="59" s="1"/>
  <c r="BI27" i="59" s="1"/>
  <c r="BJ27" i="59" s="1"/>
  <c r="BK27" i="59" s="1"/>
  <c r="BL27" i="59" s="1"/>
  <c r="BM27" i="59" s="1"/>
  <c r="BN27" i="59" s="1"/>
  <c r="BO27" i="59" s="1"/>
  <c r="BP27" i="59" s="1"/>
  <c r="BB44" i="59"/>
  <c r="BC44" i="59" s="1"/>
  <c r="BD44" i="59" s="1"/>
  <c r="BE44" i="59" s="1"/>
  <c r="BF44" i="59" s="1"/>
  <c r="BG44" i="59" s="1"/>
  <c r="BH44" i="59" s="1"/>
  <c r="BI44" i="59" s="1"/>
  <c r="BJ44" i="59" s="1"/>
  <c r="BK44" i="59" s="1"/>
  <c r="BL44" i="59" s="1"/>
  <c r="BM44" i="59" s="1"/>
  <c r="BN44" i="59" s="1"/>
  <c r="BO44" i="59" s="1"/>
  <c r="BP44" i="59" s="1"/>
  <c r="BB22" i="59"/>
  <c r="BC22" i="59" s="1"/>
  <c r="BD22" i="59" s="1"/>
  <c r="BE22" i="59" s="1"/>
  <c r="BF22" i="59" s="1"/>
  <c r="BG22" i="59" s="1"/>
  <c r="BH22" i="59" s="1"/>
  <c r="BI22" i="59" s="1"/>
  <c r="BJ22" i="59" s="1"/>
  <c r="BK22" i="59" s="1"/>
  <c r="BL22" i="59" s="1"/>
  <c r="BM22" i="59" s="1"/>
  <c r="BN22" i="59" s="1"/>
  <c r="BO22" i="59" s="1"/>
  <c r="BP22" i="59" s="1"/>
  <c r="BB15" i="59"/>
  <c r="BC15" i="59" s="1"/>
  <c r="BD15" i="59" s="1"/>
  <c r="BE15" i="59" s="1"/>
  <c r="BF15" i="59" s="1"/>
  <c r="BG15" i="59" s="1"/>
  <c r="BH15" i="59" s="1"/>
  <c r="BI15" i="59" s="1"/>
  <c r="BJ15" i="59" s="1"/>
  <c r="BK15" i="59" s="1"/>
  <c r="BL15" i="59" s="1"/>
  <c r="BM15" i="59" s="1"/>
  <c r="BN15" i="59" s="1"/>
  <c r="BO15" i="59" s="1"/>
  <c r="BP15" i="59" s="1"/>
  <c r="BB7" i="59"/>
  <c r="BC7" i="59" s="1"/>
  <c r="BD7" i="59" s="1"/>
  <c r="BE7" i="59" s="1"/>
  <c r="BF7" i="59" s="1"/>
  <c r="BG7" i="59" s="1"/>
  <c r="BH7" i="59" s="1"/>
  <c r="BI7" i="59" s="1"/>
  <c r="BJ7" i="59" s="1"/>
  <c r="BK7" i="59" s="1"/>
  <c r="BL7" i="59" s="1"/>
  <c r="BM7" i="59" s="1"/>
  <c r="BN7" i="59" s="1"/>
  <c r="BO7" i="59" s="1"/>
  <c r="BP7" i="59" s="1"/>
  <c r="BB24" i="59"/>
  <c r="BC24" i="59" s="1"/>
  <c r="BD24" i="59" s="1"/>
  <c r="BE24" i="59" s="1"/>
  <c r="BF24" i="59" s="1"/>
  <c r="BG24" i="59" s="1"/>
  <c r="BH24" i="59" s="1"/>
  <c r="BI24" i="59" s="1"/>
  <c r="BJ24" i="59" s="1"/>
  <c r="BK24" i="59" s="1"/>
  <c r="BL24" i="59" s="1"/>
  <c r="BM24" i="59" s="1"/>
  <c r="BN24" i="59" s="1"/>
  <c r="BO24" i="59" s="1"/>
  <c r="BP24" i="59" s="1"/>
  <c r="BB40" i="59"/>
  <c r="BC40" i="59" s="1"/>
  <c r="BD40" i="59" s="1"/>
  <c r="BE40" i="59" s="1"/>
  <c r="BF40" i="59" s="1"/>
  <c r="BG40" i="59" s="1"/>
  <c r="BH40" i="59" s="1"/>
  <c r="BI40" i="59" s="1"/>
  <c r="BJ40" i="59" s="1"/>
  <c r="BK40" i="59" s="1"/>
  <c r="BL40" i="59" s="1"/>
  <c r="BM40" i="59" s="1"/>
  <c r="BN40" i="59" s="1"/>
  <c r="BO40" i="59" s="1"/>
  <c r="BP40" i="59" s="1"/>
  <c r="BB14" i="59"/>
  <c r="BC14" i="59" s="1"/>
  <c r="BD14" i="59" s="1"/>
  <c r="BE14" i="59" s="1"/>
  <c r="BF14" i="59" s="1"/>
  <c r="BG14" i="59" s="1"/>
  <c r="BH14" i="59" s="1"/>
  <c r="BI14" i="59" s="1"/>
  <c r="BJ14" i="59" s="1"/>
  <c r="BK14" i="59" s="1"/>
  <c r="BL14" i="59" s="1"/>
  <c r="BM14" i="59" s="1"/>
  <c r="BN14" i="59" s="1"/>
  <c r="BO14" i="59" s="1"/>
  <c r="BP14" i="59" s="1"/>
  <c r="BB9" i="59"/>
  <c r="BC9" i="59" s="1"/>
  <c r="BD9" i="59" s="1"/>
  <c r="BE9" i="59" s="1"/>
  <c r="BF9" i="59" s="1"/>
  <c r="BG9" i="59" s="1"/>
  <c r="BH9" i="59" s="1"/>
  <c r="BI9" i="59" s="1"/>
  <c r="BJ9" i="59" s="1"/>
  <c r="BK9" i="59" s="1"/>
  <c r="BL9" i="59" s="1"/>
  <c r="BM9" i="59" s="1"/>
  <c r="BN9" i="59" s="1"/>
  <c r="BO9" i="59" s="1"/>
  <c r="BP9" i="59" s="1"/>
  <c r="BB29" i="59"/>
  <c r="BC29" i="59" s="1"/>
  <c r="BD29" i="59" s="1"/>
  <c r="BE29" i="59" s="1"/>
  <c r="BF29" i="59" s="1"/>
  <c r="BG29" i="59" s="1"/>
  <c r="BH29" i="59" s="1"/>
  <c r="BI29" i="59" s="1"/>
  <c r="BJ29" i="59" s="1"/>
  <c r="BK29" i="59" s="1"/>
  <c r="BL29" i="59" s="1"/>
  <c r="BM29" i="59" s="1"/>
  <c r="BN29" i="59" s="1"/>
  <c r="BO29" i="59" s="1"/>
  <c r="BP29" i="59" s="1"/>
  <c r="BB37" i="56"/>
  <c r="BC37" i="56" s="1"/>
  <c r="BD37" i="56" s="1"/>
  <c r="BE37" i="56" s="1"/>
  <c r="BF37" i="56" s="1"/>
  <c r="BG37" i="56" s="1"/>
  <c r="BH37" i="56" s="1"/>
  <c r="BI37" i="56" s="1"/>
  <c r="BJ37" i="56" s="1"/>
  <c r="BK37" i="56" s="1"/>
  <c r="BL37" i="56" s="1"/>
  <c r="BM37" i="56" s="1"/>
  <c r="BN37" i="56" s="1"/>
  <c r="BO37" i="56" s="1"/>
  <c r="BP37" i="56" s="1"/>
  <c r="BB7" i="56"/>
  <c r="BC7" i="56" s="1"/>
  <c r="BD7" i="56" s="1"/>
  <c r="BE7" i="56" s="1"/>
  <c r="BF7" i="56" s="1"/>
  <c r="BG7" i="56" s="1"/>
  <c r="BH7" i="56" s="1"/>
  <c r="BI7" i="56" s="1"/>
  <c r="BJ7" i="56" s="1"/>
  <c r="BK7" i="56" s="1"/>
  <c r="BL7" i="56" s="1"/>
  <c r="BM7" i="56" s="1"/>
  <c r="BN7" i="56" s="1"/>
  <c r="BO7" i="56" s="1"/>
  <c r="BP7" i="56" s="1"/>
  <c r="BB19" i="56"/>
  <c r="BC19" i="56" s="1"/>
  <c r="BD19" i="56" s="1"/>
  <c r="BE19" i="56" s="1"/>
  <c r="BF19" i="56" s="1"/>
  <c r="BG19" i="56" s="1"/>
  <c r="BH19" i="56" s="1"/>
  <c r="BI19" i="56" s="1"/>
  <c r="BJ19" i="56" s="1"/>
  <c r="BK19" i="56" s="1"/>
  <c r="BL19" i="56" s="1"/>
  <c r="BM19" i="56" s="1"/>
  <c r="BN19" i="56" s="1"/>
  <c r="BO19" i="56" s="1"/>
  <c r="BP19" i="56" s="1"/>
  <c r="BB34" i="56"/>
  <c r="BC34" i="56" s="1"/>
  <c r="BD34" i="56" s="1"/>
  <c r="BE34" i="56" s="1"/>
  <c r="BF34" i="56" s="1"/>
  <c r="BG34" i="56" s="1"/>
  <c r="BH34" i="56" s="1"/>
  <c r="BI34" i="56" s="1"/>
  <c r="BJ34" i="56" s="1"/>
  <c r="BK34" i="56" s="1"/>
  <c r="BL34" i="56" s="1"/>
  <c r="BM34" i="56" s="1"/>
  <c r="BN34" i="56" s="1"/>
  <c r="BO34" i="56" s="1"/>
  <c r="BP34" i="56" s="1"/>
  <c r="BB49" i="56"/>
  <c r="BC49" i="56" s="1"/>
  <c r="BD49" i="56" s="1"/>
  <c r="BE49" i="56" s="1"/>
  <c r="BF49" i="56" s="1"/>
  <c r="BG49" i="56" s="1"/>
  <c r="BH49" i="56" s="1"/>
  <c r="BI49" i="56" s="1"/>
  <c r="BJ49" i="56" s="1"/>
  <c r="BK49" i="56" s="1"/>
  <c r="BL49" i="56" s="1"/>
  <c r="BM49" i="56" s="1"/>
  <c r="BN49" i="56" s="1"/>
  <c r="BO49" i="56" s="1"/>
  <c r="BP49" i="56" s="1"/>
  <c r="BB10" i="56"/>
  <c r="BC10" i="56" s="1"/>
  <c r="BD10" i="56" s="1"/>
  <c r="BE10" i="56" s="1"/>
  <c r="BF10" i="56" s="1"/>
  <c r="BG10" i="56" s="1"/>
  <c r="BH10" i="56" s="1"/>
  <c r="BI10" i="56" s="1"/>
  <c r="BJ10" i="56" s="1"/>
  <c r="BK10" i="56" s="1"/>
  <c r="BL10" i="56" s="1"/>
  <c r="BM10" i="56" s="1"/>
  <c r="BN10" i="56" s="1"/>
  <c r="BO10" i="56" s="1"/>
  <c r="BP10" i="56" s="1"/>
  <c r="BB16" i="56"/>
  <c r="BC16" i="56" s="1"/>
  <c r="BD16" i="56" s="1"/>
  <c r="BE16" i="56" s="1"/>
  <c r="BF16" i="56" s="1"/>
  <c r="BG16" i="56" s="1"/>
  <c r="BH16" i="56" s="1"/>
  <c r="BI16" i="56" s="1"/>
  <c r="BJ16" i="56" s="1"/>
  <c r="BK16" i="56" s="1"/>
  <c r="BL16" i="56" s="1"/>
  <c r="BM16" i="56" s="1"/>
  <c r="BN16" i="56" s="1"/>
  <c r="BO16" i="56" s="1"/>
  <c r="BP16" i="56" s="1"/>
  <c r="BB32" i="56"/>
  <c r="BC32" i="56" s="1"/>
  <c r="BD32" i="56" s="1"/>
  <c r="BE32" i="56" s="1"/>
  <c r="BF32" i="56" s="1"/>
  <c r="BG32" i="56" s="1"/>
  <c r="BH32" i="56" s="1"/>
  <c r="BI32" i="56" s="1"/>
  <c r="BJ32" i="56" s="1"/>
  <c r="BK32" i="56" s="1"/>
  <c r="BL32" i="56" s="1"/>
  <c r="BM32" i="56" s="1"/>
  <c r="BN32" i="56" s="1"/>
  <c r="BO32" i="56" s="1"/>
  <c r="BP32" i="56" s="1"/>
  <c r="BB18" i="56"/>
  <c r="BC18" i="56" s="1"/>
  <c r="BD18" i="56" s="1"/>
  <c r="BE18" i="56" s="1"/>
  <c r="BF18" i="56" s="1"/>
  <c r="BG18" i="56" s="1"/>
  <c r="BH18" i="56" s="1"/>
  <c r="BI18" i="56" s="1"/>
  <c r="BJ18" i="56" s="1"/>
  <c r="BK18" i="56" s="1"/>
  <c r="BL18" i="56" s="1"/>
  <c r="BM18" i="56" s="1"/>
  <c r="BN18" i="56" s="1"/>
  <c r="BO18" i="56" s="1"/>
  <c r="BP18" i="56" s="1"/>
  <c r="BB14" i="56"/>
  <c r="BC14" i="56" s="1"/>
  <c r="BD14" i="56" s="1"/>
  <c r="BE14" i="56" s="1"/>
  <c r="BF14" i="56" s="1"/>
  <c r="BG14" i="56" s="1"/>
  <c r="BH14" i="56" s="1"/>
  <c r="BI14" i="56" s="1"/>
  <c r="BJ14" i="56" s="1"/>
  <c r="BK14" i="56" s="1"/>
  <c r="BL14" i="56" s="1"/>
  <c r="BM14" i="56" s="1"/>
  <c r="BN14" i="56" s="1"/>
  <c r="BO14" i="56" s="1"/>
  <c r="BP14" i="56" s="1"/>
  <c r="BB22" i="56"/>
  <c r="BC22" i="56" s="1"/>
  <c r="BD22" i="56" s="1"/>
  <c r="BE22" i="56" s="1"/>
  <c r="BF22" i="56" s="1"/>
  <c r="BG22" i="56" s="1"/>
  <c r="BH22" i="56" s="1"/>
  <c r="BI22" i="56" s="1"/>
  <c r="BJ22" i="56" s="1"/>
  <c r="BK22" i="56" s="1"/>
  <c r="BL22" i="56" s="1"/>
  <c r="BM22" i="56" s="1"/>
  <c r="BN22" i="56" s="1"/>
  <c r="BO22" i="56" s="1"/>
  <c r="BP22" i="56" s="1"/>
  <c r="BB31" i="56"/>
  <c r="BC31" i="56" s="1"/>
  <c r="BD31" i="56" s="1"/>
  <c r="BE31" i="56" s="1"/>
  <c r="BF31" i="56" s="1"/>
  <c r="BG31" i="56" s="1"/>
  <c r="BH31" i="56" s="1"/>
  <c r="BI31" i="56" s="1"/>
  <c r="BJ31" i="56" s="1"/>
  <c r="BK31" i="56" s="1"/>
  <c r="BL31" i="56" s="1"/>
  <c r="BM31" i="56" s="1"/>
  <c r="BN31" i="56" s="1"/>
  <c r="BO31" i="56" s="1"/>
  <c r="BP31" i="56" s="1"/>
  <c r="BB47" i="56"/>
  <c r="BC47" i="56" s="1"/>
  <c r="BD47" i="56" s="1"/>
  <c r="BE47" i="56" s="1"/>
  <c r="BF47" i="56" s="1"/>
  <c r="BG47" i="56" s="1"/>
  <c r="BH47" i="56" s="1"/>
  <c r="BI47" i="56" s="1"/>
  <c r="BJ47" i="56" s="1"/>
  <c r="BK47" i="56" s="1"/>
  <c r="BL47" i="56" s="1"/>
  <c r="BM47" i="56" s="1"/>
  <c r="BN47" i="56" s="1"/>
  <c r="BO47" i="56" s="1"/>
  <c r="BP47" i="56" s="1"/>
  <c r="BB29" i="56"/>
  <c r="BC29" i="56" s="1"/>
  <c r="BD29" i="56" s="1"/>
  <c r="BE29" i="56" s="1"/>
  <c r="BF29" i="56" s="1"/>
  <c r="BG29" i="56" s="1"/>
  <c r="BH29" i="56" s="1"/>
  <c r="BI29" i="56" s="1"/>
  <c r="BJ29" i="56" s="1"/>
  <c r="BK29" i="56" s="1"/>
  <c r="BL29" i="56" s="1"/>
  <c r="BM29" i="56" s="1"/>
  <c r="BN29" i="56" s="1"/>
  <c r="BO29" i="56" s="1"/>
  <c r="BP29" i="56" s="1"/>
  <c r="BB27" i="56"/>
  <c r="BC27" i="56" s="1"/>
  <c r="BD27" i="56" s="1"/>
  <c r="BE27" i="56" s="1"/>
  <c r="BF27" i="56" s="1"/>
  <c r="BG27" i="56" s="1"/>
  <c r="BH27" i="56" s="1"/>
  <c r="BI27" i="56" s="1"/>
  <c r="BJ27" i="56" s="1"/>
  <c r="BK27" i="56" s="1"/>
  <c r="BL27" i="56" s="1"/>
  <c r="BM27" i="56" s="1"/>
  <c r="BN27" i="56" s="1"/>
  <c r="BO27" i="56" s="1"/>
  <c r="BP27" i="56" s="1"/>
  <c r="BB48" i="56"/>
  <c r="BC48" i="56" s="1"/>
  <c r="BD48" i="56" s="1"/>
  <c r="BE48" i="56" s="1"/>
  <c r="BF48" i="56" s="1"/>
  <c r="BG48" i="56" s="1"/>
  <c r="BH48" i="56" s="1"/>
  <c r="BI48" i="56" s="1"/>
  <c r="BJ48" i="56" s="1"/>
  <c r="BK48" i="56" s="1"/>
  <c r="BL48" i="56" s="1"/>
  <c r="BM48" i="56" s="1"/>
  <c r="BN48" i="56" s="1"/>
  <c r="BO48" i="56" s="1"/>
  <c r="BP48" i="56" s="1"/>
  <c r="BB20" i="56"/>
  <c r="BC20" i="56" s="1"/>
  <c r="BD20" i="56" s="1"/>
  <c r="BE20" i="56" s="1"/>
  <c r="BF20" i="56" s="1"/>
  <c r="BG20" i="56" s="1"/>
  <c r="BH20" i="56" s="1"/>
  <c r="BI20" i="56" s="1"/>
  <c r="BJ20" i="56" s="1"/>
  <c r="BK20" i="56" s="1"/>
  <c r="BL20" i="56" s="1"/>
  <c r="BM20" i="56" s="1"/>
  <c r="BN20" i="56" s="1"/>
  <c r="BO20" i="56" s="1"/>
  <c r="BP20" i="56" s="1"/>
  <c r="BB25" i="56"/>
  <c r="BC25" i="56" s="1"/>
  <c r="BD25" i="56" s="1"/>
  <c r="BE25" i="56" s="1"/>
  <c r="BF25" i="56" s="1"/>
  <c r="BG25" i="56" s="1"/>
  <c r="BH25" i="56" s="1"/>
  <c r="BI25" i="56" s="1"/>
  <c r="BJ25" i="56" s="1"/>
  <c r="BK25" i="56" s="1"/>
  <c r="BL25" i="56" s="1"/>
  <c r="BM25" i="56" s="1"/>
  <c r="BN25" i="56" s="1"/>
  <c r="BO25" i="56" s="1"/>
  <c r="BP25" i="56" s="1"/>
  <c r="BB28" i="56"/>
  <c r="BC28" i="56" s="1"/>
  <c r="BD28" i="56" s="1"/>
  <c r="BE28" i="56" s="1"/>
  <c r="BF28" i="56" s="1"/>
  <c r="BG28" i="56" s="1"/>
  <c r="BH28" i="56" s="1"/>
  <c r="BI28" i="56" s="1"/>
  <c r="BJ28" i="56" s="1"/>
  <c r="BK28" i="56" s="1"/>
  <c r="BL28" i="56" s="1"/>
  <c r="BM28" i="56" s="1"/>
  <c r="BN28" i="56" s="1"/>
  <c r="BO28" i="56" s="1"/>
  <c r="BP28" i="56" s="1"/>
  <c r="BB26" i="56"/>
  <c r="BC26" i="56" s="1"/>
  <c r="BD26" i="56" s="1"/>
  <c r="BE26" i="56" s="1"/>
  <c r="BF26" i="56" s="1"/>
  <c r="BG26" i="56" s="1"/>
  <c r="BH26" i="56" s="1"/>
  <c r="BI26" i="56" s="1"/>
  <c r="BJ26" i="56" s="1"/>
  <c r="BK26" i="56" s="1"/>
  <c r="BL26" i="56" s="1"/>
  <c r="BM26" i="56" s="1"/>
  <c r="BN26" i="56" s="1"/>
  <c r="BO26" i="56" s="1"/>
  <c r="BP26" i="56" s="1"/>
  <c r="BB15" i="56"/>
  <c r="BC15" i="56" s="1"/>
  <c r="BD15" i="56" s="1"/>
  <c r="BE15" i="56" s="1"/>
  <c r="BF15" i="56" s="1"/>
  <c r="BG15" i="56" s="1"/>
  <c r="BH15" i="56" s="1"/>
  <c r="BI15" i="56" s="1"/>
  <c r="BJ15" i="56" s="1"/>
  <c r="BK15" i="56" s="1"/>
  <c r="BL15" i="56" s="1"/>
  <c r="BM15" i="56" s="1"/>
  <c r="BN15" i="56" s="1"/>
  <c r="BO15" i="56" s="1"/>
  <c r="BP15" i="56" s="1"/>
  <c r="BB21" i="56"/>
  <c r="BC21" i="56" s="1"/>
  <c r="BD21" i="56" s="1"/>
  <c r="BE21" i="56" s="1"/>
  <c r="BF21" i="56" s="1"/>
  <c r="BG21" i="56" s="1"/>
  <c r="BH21" i="56" s="1"/>
  <c r="BI21" i="56" s="1"/>
  <c r="BJ21" i="56" s="1"/>
  <c r="BK21" i="56" s="1"/>
  <c r="BL21" i="56" s="1"/>
  <c r="BM21" i="56" s="1"/>
  <c r="BN21" i="56" s="1"/>
  <c r="BO21" i="56" s="1"/>
  <c r="BP21" i="56" s="1"/>
  <c r="BB35" i="56"/>
  <c r="BC35" i="56" s="1"/>
  <c r="BD35" i="56" s="1"/>
  <c r="BE35" i="56" s="1"/>
  <c r="BF35" i="56" s="1"/>
  <c r="BG35" i="56" s="1"/>
  <c r="BH35" i="56" s="1"/>
  <c r="BI35" i="56" s="1"/>
  <c r="BJ35" i="56" s="1"/>
  <c r="BK35" i="56" s="1"/>
  <c r="BL35" i="56" s="1"/>
  <c r="BM35" i="56" s="1"/>
  <c r="BN35" i="56" s="1"/>
  <c r="BO35" i="56" s="1"/>
  <c r="BP35" i="56" s="1"/>
  <c r="BB12" i="56"/>
  <c r="BC12" i="56" s="1"/>
  <c r="BD12" i="56" s="1"/>
  <c r="BE12" i="56" s="1"/>
  <c r="BF12" i="56" s="1"/>
  <c r="BG12" i="56" s="1"/>
  <c r="BH12" i="56" s="1"/>
  <c r="BI12" i="56" s="1"/>
  <c r="BJ12" i="56" s="1"/>
  <c r="BK12" i="56" s="1"/>
  <c r="BL12" i="56" s="1"/>
  <c r="BM12" i="56" s="1"/>
  <c r="BN12" i="56" s="1"/>
  <c r="BO12" i="56" s="1"/>
  <c r="BP12" i="56" s="1"/>
  <c r="BB30" i="55"/>
  <c r="BC30" i="55" s="1"/>
  <c r="BD30" i="55" s="1"/>
  <c r="BE30" i="55" s="1"/>
  <c r="BF30" i="55" s="1"/>
  <c r="BG30" i="55" s="1"/>
  <c r="BH30" i="55" s="1"/>
  <c r="BI30" i="55" s="1"/>
  <c r="BJ30" i="55" s="1"/>
  <c r="BK30" i="55" s="1"/>
  <c r="BL30" i="55" s="1"/>
  <c r="BM30" i="55" s="1"/>
  <c r="BN30" i="55" s="1"/>
  <c r="BO30" i="55" s="1"/>
  <c r="BP30" i="55" s="1"/>
  <c r="BB15" i="55"/>
  <c r="BC15" i="55" s="1"/>
  <c r="BD15" i="55" s="1"/>
  <c r="BE15" i="55" s="1"/>
  <c r="BF15" i="55" s="1"/>
  <c r="BG15" i="55" s="1"/>
  <c r="BH15" i="55" s="1"/>
  <c r="BI15" i="55" s="1"/>
  <c r="BJ15" i="55" s="1"/>
  <c r="BK15" i="55" s="1"/>
  <c r="BL15" i="55" s="1"/>
  <c r="BM15" i="55" s="1"/>
  <c r="BN15" i="55" s="1"/>
  <c r="BO15" i="55" s="1"/>
  <c r="BP15" i="55" s="1"/>
  <c r="BB13" i="55"/>
  <c r="BC13" i="55" s="1"/>
  <c r="BD13" i="55" s="1"/>
  <c r="BE13" i="55" s="1"/>
  <c r="BF13" i="55" s="1"/>
  <c r="BG13" i="55" s="1"/>
  <c r="BH13" i="55" s="1"/>
  <c r="BI13" i="55" s="1"/>
  <c r="BJ13" i="55" s="1"/>
  <c r="BK13" i="55" s="1"/>
  <c r="BL13" i="55" s="1"/>
  <c r="BM13" i="55" s="1"/>
  <c r="BN13" i="55" s="1"/>
  <c r="BO13" i="55" s="1"/>
  <c r="BP13" i="55" s="1"/>
  <c r="BB10" i="55"/>
  <c r="BC10" i="55" s="1"/>
  <c r="BD10" i="55" s="1"/>
  <c r="BE10" i="55" s="1"/>
  <c r="BF10" i="55" s="1"/>
  <c r="BG10" i="55" s="1"/>
  <c r="BH10" i="55" s="1"/>
  <c r="BI10" i="55" s="1"/>
  <c r="BJ10" i="55" s="1"/>
  <c r="BK10" i="55" s="1"/>
  <c r="BL10" i="55" s="1"/>
  <c r="BM10" i="55" s="1"/>
  <c r="BN10" i="55" s="1"/>
  <c r="BO10" i="55" s="1"/>
  <c r="BP10" i="55" s="1"/>
  <c r="BB21" i="55"/>
  <c r="BC21" i="55" s="1"/>
  <c r="BD21" i="55" s="1"/>
  <c r="BE21" i="55" s="1"/>
  <c r="BF21" i="55" s="1"/>
  <c r="BG21" i="55" s="1"/>
  <c r="BH21" i="55" s="1"/>
  <c r="BI21" i="55" s="1"/>
  <c r="BJ21" i="55" s="1"/>
  <c r="BK21" i="55" s="1"/>
  <c r="BL21" i="55" s="1"/>
  <c r="BM21" i="55" s="1"/>
  <c r="BN21" i="55" s="1"/>
  <c r="BO21" i="55" s="1"/>
  <c r="BP21" i="55" s="1"/>
  <c r="BB12" i="55"/>
  <c r="BC12" i="55" s="1"/>
  <c r="BD12" i="55" s="1"/>
  <c r="BE12" i="55" s="1"/>
  <c r="BF12" i="55" s="1"/>
  <c r="BG12" i="55" s="1"/>
  <c r="BH12" i="55" s="1"/>
  <c r="BI12" i="55" s="1"/>
  <c r="BJ12" i="55" s="1"/>
  <c r="BK12" i="55" s="1"/>
  <c r="BL12" i="55" s="1"/>
  <c r="BM12" i="55" s="1"/>
  <c r="BN12" i="55" s="1"/>
  <c r="BO12" i="55" s="1"/>
  <c r="BP12" i="55" s="1"/>
  <c r="BB31" i="55"/>
  <c r="BC31" i="55" s="1"/>
  <c r="BD31" i="55" s="1"/>
  <c r="BE31" i="55" s="1"/>
  <c r="BF31" i="55" s="1"/>
  <c r="BG31" i="55" s="1"/>
  <c r="BH31" i="55" s="1"/>
  <c r="BI31" i="55" s="1"/>
  <c r="BJ31" i="55" s="1"/>
  <c r="BK31" i="55" s="1"/>
  <c r="BL31" i="55" s="1"/>
  <c r="BM31" i="55" s="1"/>
  <c r="BN31" i="55" s="1"/>
  <c r="BO31" i="55" s="1"/>
  <c r="BP31" i="55" s="1"/>
  <c r="BB7" i="55"/>
  <c r="BC7" i="55" s="1"/>
  <c r="BD7" i="55" s="1"/>
  <c r="BE7" i="55" s="1"/>
  <c r="BF7" i="55" s="1"/>
  <c r="BG7" i="55" s="1"/>
  <c r="BH7" i="55" s="1"/>
  <c r="BI7" i="55" s="1"/>
  <c r="BJ7" i="55" s="1"/>
  <c r="BK7" i="55" s="1"/>
  <c r="BL7" i="55" s="1"/>
  <c r="BM7" i="55" s="1"/>
  <c r="BN7" i="55" s="1"/>
  <c r="BO7" i="55" s="1"/>
  <c r="BP7" i="55" s="1"/>
  <c r="BB35" i="55"/>
  <c r="BC35" i="55" s="1"/>
  <c r="BD35" i="55" s="1"/>
  <c r="BE35" i="55" s="1"/>
  <c r="BF35" i="55" s="1"/>
  <c r="BG35" i="55" s="1"/>
  <c r="BH35" i="55" s="1"/>
  <c r="BI35" i="55" s="1"/>
  <c r="BJ35" i="55" s="1"/>
  <c r="BK35" i="55" s="1"/>
  <c r="BL35" i="55" s="1"/>
  <c r="BM35" i="55" s="1"/>
  <c r="BN35" i="55" s="1"/>
  <c r="BO35" i="55" s="1"/>
  <c r="BP35" i="55" s="1"/>
  <c r="BB23" i="55"/>
  <c r="BC23" i="55" s="1"/>
  <c r="BD23" i="55" s="1"/>
  <c r="BE23" i="55" s="1"/>
  <c r="BF23" i="55" s="1"/>
  <c r="BG23" i="55" s="1"/>
  <c r="BH23" i="55" s="1"/>
  <c r="BI23" i="55" s="1"/>
  <c r="BJ23" i="55" s="1"/>
  <c r="BK23" i="55" s="1"/>
  <c r="BL23" i="55" s="1"/>
  <c r="BM23" i="55" s="1"/>
  <c r="BN23" i="55" s="1"/>
  <c r="BO23" i="55" s="1"/>
  <c r="BP23" i="55" s="1"/>
  <c r="BB20" i="55"/>
  <c r="BC20" i="55" s="1"/>
  <c r="BD20" i="55" s="1"/>
  <c r="BE20" i="55" s="1"/>
  <c r="BF20" i="55" s="1"/>
  <c r="BG20" i="55" s="1"/>
  <c r="BH20" i="55" s="1"/>
  <c r="BI20" i="55" s="1"/>
  <c r="BJ20" i="55" s="1"/>
  <c r="BK20" i="55" s="1"/>
  <c r="BL20" i="55" s="1"/>
  <c r="BM20" i="55" s="1"/>
  <c r="BN20" i="55" s="1"/>
  <c r="BO20" i="55" s="1"/>
  <c r="BP20" i="55" s="1"/>
  <c r="BB9" i="55"/>
  <c r="BC9" i="55" s="1"/>
  <c r="BD9" i="55" s="1"/>
  <c r="BE9" i="55" s="1"/>
  <c r="BF9" i="55" s="1"/>
  <c r="BG9" i="55" s="1"/>
  <c r="BH9" i="55" s="1"/>
  <c r="BI9" i="55" s="1"/>
  <c r="BJ9" i="55" s="1"/>
  <c r="BK9" i="55" s="1"/>
  <c r="BL9" i="55" s="1"/>
  <c r="BM9" i="55" s="1"/>
  <c r="BN9" i="55" s="1"/>
  <c r="BO9" i="55" s="1"/>
  <c r="BP9" i="55" s="1"/>
  <c r="BB16" i="55"/>
  <c r="BC16" i="55" s="1"/>
  <c r="BD16" i="55" s="1"/>
  <c r="BE16" i="55" s="1"/>
  <c r="BF16" i="55" s="1"/>
  <c r="BG16" i="55" s="1"/>
  <c r="BH16" i="55" s="1"/>
  <c r="BI16" i="55" s="1"/>
  <c r="BJ16" i="55" s="1"/>
  <c r="BK16" i="55" s="1"/>
  <c r="BL16" i="55" s="1"/>
  <c r="BM16" i="55" s="1"/>
  <c r="BN16" i="55" s="1"/>
  <c r="BO16" i="55" s="1"/>
  <c r="BP16" i="55" s="1"/>
  <c r="BB17" i="55"/>
  <c r="BC17" i="55" s="1"/>
  <c r="BD17" i="55" s="1"/>
  <c r="BE17" i="55" s="1"/>
  <c r="BF17" i="55" s="1"/>
  <c r="BG17" i="55" s="1"/>
  <c r="BH17" i="55" s="1"/>
  <c r="BI17" i="55" s="1"/>
  <c r="BJ17" i="55" s="1"/>
  <c r="BK17" i="55" s="1"/>
  <c r="BL17" i="55" s="1"/>
  <c r="BM17" i="55" s="1"/>
  <c r="BN17" i="55" s="1"/>
  <c r="BO17" i="55" s="1"/>
  <c r="BP17" i="55" s="1"/>
  <c r="BB27" i="55"/>
  <c r="BC27" i="55" s="1"/>
  <c r="BD27" i="55" s="1"/>
  <c r="BE27" i="55" s="1"/>
  <c r="BF27" i="55" s="1"/>
  <c r="BG27" i="55" s="1"/>
  <c r="BH27" i="55" s="1"/>
  <c r="BI27" i="55" s="1"/>
  <c r="BJ27" i="55" s="1"/>
  <c r="BK27" i="55" s="1"/>
  <c r="BL27" i="55" s="1"/>
  <c r="BM27" i="55" s="1"/>
  <c r="BN27" i="55" s="1"/>
  <c r="BO27" i="55" s="1"/>
  <c r="BP27" i="55" s="1"/>
  <c r="AP51" i="64"/>
  <c r="Z42" i="10"/>
  <c r="AR32" i="61"/>
  <c r="BB32" i="61" s="1"/>
  <c r="BC32" i="61" s="1"/>
  <c r="BD32" i="61" s="1"/>
  <c r="BE32" i="61" s="1"/>
  <c r="BF32" i="61" s="1"/>
  <c r="BG32" i="61" s="1"/>
  <c r="BH32" i="61" s="1"/>
  <c r="BI32" i="61" s="1"/>
  <c r="BJ32" i="61" s="1"/>
  <c r="BK32" i="61" s="1"/>
  <c r="BL32" i="61" s="1"/>
  <c r="BM32" i="61" s="1"/>
  <c r="BN32" i="61" s="1"/>
  <c r="BO32" i="61" s="1"/>
  <c r="BP32" i="61" s="1"/>
  <c r="H32" i="61"/>
  <c r="BA36" i="10"/>
  <c r="AL36" i="10"/>
  <c r="H35" i="55"/>
  <c r="AR55" i="55"/>
  <c r="BB55" i="55" s="1"/>
  <c r="BC55" i="55" s="1"/>
  <c r="BD55" i="55" s="1"/>
  <c r="BE55" i="55" s="1"/>
  <c r="BF55" i="55" s="1"/>
  <c r="BG55" i="55" s="1"/>
  <c r="BH55" i="55" s="1"/>
  <c r="BI55" i="55" s="1"/>
  <c r="BJ55" i="55" s="1"/>
  <c r="BK55" i="55" s="1"/>
  <c r="BL55" i="55" s="1"/>
  <c r="BM55" i="55" s="1"/>
  <c r="BN55" i="55" s="1"/>
  <c r="BO55" i="55" s="1"/>
  <c r="BP55" i="55" s="1"/>
  <c r="H55" i="55"/>
  <c r="H49" i="64"/>
  <c r="BA25" i="10"/>
  <c r="H31" i="63"/>
  <c r="H23" i="65"/>
  <c r="T36" i="10"/>
  <c r="H17" i="60"/>
  <c r="AI42" i="10"/>
  <c r="H17" i="63"/>
  <c r="H25" i="63"/>
  <c r="H24" i="63"/>
  <c r="H27" i="63"/>
  <c r="H26" i="63"/>
  <c r="H8" i="63"/>
  <c r="H33" i="63"/>
  <c r="H20" i="63"/>
  <c r="H34" i="63"/>
  <c r="H7" i="63"/>
  <c r="AF24" i="10"/>
  <c r="H52" i="64"/>
  <c r="N25" i="10"/>
  <c r="H19" i="64"/>
  <c r="H25" i="64"/>
  <c r="AR51" i="64"/>
  <c r="H21" i="65"/>
  <c r="AN23" i="65"/>
  <c r="BB23" i="65" s="1"/>
  <c r="BC23" i="65" s="1"/>
  <c r="BD23" i="65" s="1"/>
  <c r="BE23" i="65" s="1"/>
  <c r="BF23" i="65" s="1"/>
  <c r="BG23" i="65" s="1"/>
  <c r="BH23" i="65" s="1"/>
  <c r="H29" i="65"/>
  <c r="H34" i="65"/>
  <c r="BA50" i="66"/>
  <c r="BB50" i="66" s="1"/>
  <c r="BC50" i="66" s="1"/>
  <c r="BD50" i="66" s="1"/>
  <c r="BE50" i="66" s="1"/>
  <c r="BF50" i="66" s="1"/>
  <c r="BG50" i="66" s="1"/>
  <c r="BH50" i="66" s="1"/>
  <c r="BI50" i="66" s="1"/>
  <c r="BJ50" i="66" s="1"/>
  <c r="BK50" i="66" s="1"/>
  <c r="BL50" i="66" s="1"/>
  <c r="BM50" i="66" s="1"/>
  <c r="BN50" i="66" s="1"/>
  <c r="BO50" i="66" s="1"/>
  <c r="BP50" i="66" s="1"/>
  <c r="K33" i="10"/>
  <c r="H28" i="63"/>
  <c r="H37" i="63"/>
  <c r="AQ33" i="63"/>
  <c r="BB33" i="63" s="1"/>
  <c r="BC33" i="63" s="1"/>
  <c r="BD33" i="63" s="1"/>
  <c r="BE33" i="63" s="1"/>
  <c r="BF33" i="63" s="1"/>
  <c r="BG33" i="63" s="1"/>
  <c r="BH33" i="63" s="1"/>
  <c r="H51" i="63"/>
  <c r="H36" i="63"/>
  <c r="AQ34" i="63"/>
  <c r="BB34" i="63" s="1"/>
  <c r="BC34" i="63" s="1"/>
  <c r="BD34" i="63" s="1"/>
  <c r="BE34" i="63" s="1"/>
  <c r="BF34" i="63" s="1"/>
  <c r="BG34" i="63" s="1"/>
  <c r="BH34" i="63" s="1"/>
  <c r="BI34" i="63" s="1"/>
  <c r="BJ34" i="63" s="1"/>
  <c r="BK34" i="63" s="1"/>
  <c r="BL34" i="63" s="1"/>
  <c r="BM34" i="63" s="1"/>
  <c r="BN34" i="63" s="1"/>
  <c r="BO34" i="63" s="1"/>
  <c r="BP34" i="63" s="1"/>
  <c r="AX42" i="10"/>
  <c r="H40" i="61"/>
  <c r="T42" i="10"/>
  <c r="AC42" i="10"/>
  <c r="AF42" i="10"/>
  <c r="BA42" i="10"/>
  <c r="W42" i="10"/>
  <c r="AO42" i="10"/>
  <c r="AU42" i="10"/>
  <c r="AR42" i="10"/>
  <c r="K42" i="10"/>
  <c r="AL42" i="10"/>
  <c r="AN64" i="62"/>
  <c r="BB64" i="62" s="1"/>
  <c r="BC64" i="62" s="1"/>
  <c r="BD64" i="62" s="1"/>
  <c r="BE64" i="62" s="1"/>
  <c r="BF64" i="62" s="1"/>
  <c r="BG64" i="62" s="1"/>
  <c r="BH64" i="62" s="1"/>
  <c r="BI64" i="62" s="1"/>
  <c r="BJ64" i="62" s="1"/>
  <c r="BK64" i="62" s="1"/>
  <c r="BL64" i="62" s="1"/>
  <c r="BM64" i="62" s="1"/>
  <c r="BN64" i="62" s="1"/>
  <c r="BO64" i="62" s="1"/>
  <c r="BP64" i="62" s="1"/>
  <c r="N42" i="10"/>
  <c r="Q42" i="10"/>
  <c r="B81" i="62" a="1"/>
  <c r="B81" i="62" s="1"/>
  <c r="H64" i="62"/>
  <c r="AQ56" i="62"/>
  <c r="BB56" i="62" s="1"/>
  <c r="BC56" i="62" s="1"/>
  <c r="BD56" i="62" s="1"/>
  <c r="BE56" i="62" s="1"/>
  <c r="BF56" i="62" s="1"/>
  <c r="BG56" i="62" s="1"/>
  <c r="BH56" i="62" s="1"/>
  <c r="BI56" i="62" s="1"/>
  <c r="BJ56" i="62" s="1"/>
  <c r="BK56" i="62" s="1"/>
  <c r="BL56" i="62" s="1"/>
  <c r="BM56" i="62" s="1"/>
  <c r="BN56" i="62" s="1"/>
  <c r="BO56" i="62" s="1"/>
  <c r="BP56" i="62" s="1"/>
  <c r="H56" i="62"/>
  <c r="AQ42" i="61"/>
  <c r="BB42" i="61" s="1"/>
  <c r="BC42" i="61" s="1"/>
  <c r="BD42" i="61" s="1"/>
  <c r="BE42" i="61" s="1"/>
  <c r="BF42" i="61" s="1"/>
  <c r="BG42" i="61" s="1"/>
  <c r="BH42" i="61" s="1"/>
  <c r="BI42" i="61" s="1"/>
  <c r="BJ42" i="61" s="1"/>
  <c r="BK42" i="61" s="1"/>
  <c r="BL42" i="61" s="1"/>
  <c r="BM42" i="61" s="1"/>
  <c r="BN42" i="61" s="1"/>
  <c r="BO42" i="61" s="1"/>
  <c r="BP42" i="61" s="1"/>
  <c r="H42" i="61"/>
  <c r="B84" i="60" a="1"/>
  <c r="B84" i="60" s="1"/>
  <c r="H70" i="60"/>
  <c r="H82" i="60"/>
  <c r="AQ83" i="60"/>
  <c r="BB83" i="60" s="1"/>
  <c r="BC83" i="60" s="1"/>
  <c r="BD83" i="60" s="1"/>
  <c r="BE83" i="60" s="1"/>
  <c r="BF83" i="60" s="1"/>
  <c r="BG83" i="60" s="1"/>
  <c r="BH83" i="60" s="1"/>
  <c r="BI83" i="60" s="1"/>
  <c r="BJ83" i="60" s="1"/>
  <c r="BK83" i="60" s="1"/>
  <c r="BL83" i="60" s="1"/>
  <c r="BM83" i="60" s="1"/>
  <c r="BN83" i="60" s="1"/>
  <c r="BO83" i="60" s="1"/>
  <c r="BP83" i="60" s="1"/>
  <c r="H83" i="60"/>
  <c r="H62" i="60"/>
  <c r="H68" i="60"/>
  <c r="B52" i="59" a="1"/>
  <c r="B52" i="59" s="1"/>
  <c r="H30" i="56"/>
  <c r="BA36" i="56"/>
  <c r="BB36" i="56" s="1"/>
  <c r="BC36" i="56" s="1"/>
  <c r="BD36" i="56" s="1"/>
  <c r="BE36" i="56" s="1"/>
  <c r="BF36" i="56" s="1"/>
  <c r="BG36" i="56" s="1"/>
  <c r="BH36" i="56" s="1"/>
  <c r="BI36" i="56" s="1"/>
  <c r="BJ36" i="56" s="1"/>
  <c r="BK36" i="56" s="1"/>
  <c r="BL36" i="56" s="1"/>
  <c r="BM36" i="56" s="1"/>
  <c r="BN36" i="56" s="1"/>
  <c r="BO36" i="56" s="1"/>
  <c r="BP36" i="56" s="1"/>
  <c r="H36" i="56"/>
  <c r="BA40" i="60"/>
  <c r="BB40" i="60" s="1"/>
  <c r="BC40" i="60" s="1"/>
  <c r="BD40" i="60" s="1"/>
  <c r="BE40" i="60" s="1"/>
  <c r="BF40" i="60" s="1"/>
  <c r="BG40" i="60" s="1"/>
  <c r="BH40" i="60" s="1"/>
  <c r="BI40" i="60" s="1"/>
  <c r="BJ40" i="60" s="1"/>
  <c r="BK40" i="60" s="1"/>
  <c r="BL40" i="60" s="1"/>
  <c r="BM40" i="60" s="1"/>
  <c r="BN40" i="60" s="1"/>
  <c r="BO40" i="60" s="1"/>
  <c r="BP40" i="60" s="1"/>
  <c r="H40" i="60"/>
  <c r="H51" i="60"/>
  <c r="AM17" i="56"/>
  <c r="BB17" i="56" s="1"/>
  <c r="BC17" i="56" s="1"/>
  <c r="BD17" i="56" s="1"/>
  <c r="BE17" i="56" s="1"/>
  <c r="BF17" i="56" s="1"/>
  <c r="BG17" i="56" s="1"/>
  <c r="BH17" i="56" s="1"/>
  <c r="BI17" i="56" s="1"/>
  <c r="BJ17" i="56" s="1"/>
  <c r="BK17" i="56" s="1"/>
  <c r="BL17" i="56" s="1"/>
  <c r="BM17" i="56" s="1"/>
  <c r="BN17" i="56" s="1"/>
  <c r="BO17" i="56" s="1"/>
  <c r="BP17" i="56" s="1"/>
  <c r="H17" i="56"/>
  <c r="H32" i="56"/>
  <c r="H6" i="56"/>
  <c r="H7" i="60"/>
  <c r="H41" i="60"/>
  <c r="H8" i="56"/>
  <c r="AM8" i="56"/>
  <c r="AT6" i="56"/>
  <c r="BB6" i="56" s="1"/>
  <c r="BC6" i="56" s="1"/>
  <c r="BD6" i="56" s="1"/>
  <c r="BE6" i="56" s="1"/>
  <c r="BF6" i="56" s="1"/>
  <c r="BG6" i="56" s="1"/>
  <c r="BH6" i="56" s="1"/>
  <c r="BI6" i="56" s="1"/>
  <c r="BJ6" i="56" s="1"/>
  <c r="BK6" i="56" s="1"/>
  <c r="BL6" i="56" s="1"/>
  <c r="BM6" i="56" s="1"/>
  <c r="BN6" i="56" s="1"/>
  <c r="BO6" i="56" s="1"/>
  <c r="BP6" i="56" s="1"/>
  <c r="AF36" i="10"/>
  <c r="AM11" i="56"/>
  <c r="BB11" i="56" s="1"/>
  <c r="BC11" i="56" s="1"/>
  <c r="BD11" i="56" s="1"/>
  <c r="BE11" i="56" s="1"/>
  <c r="BF11" i="56" s="1"/>
  <c r="BG11" i="56" s="1"/>
  <c r="BH11" i="56" s="1"/>
  <c r="BI11" i="56" s="1"/>
  <c r="BJ11" i="56" s="1"/>
  <c r="BK11" i="56" s="1"/>
  <c r="BL11" i="56" s="1"/>
  <c r="BM11" i="56" s="1"/>
  <c r="BN11" i="56" s="1"/>
  <c r="BO11" i="56" s="1"/>
  <c r="BP11" i="56" s="1"/>
  <c r="H11" i="56"/>
  <c r="H7" i="56"/>
  <c r="AM24" i="56"/>
  <c r="BB24" i="56" s="1"/>
  <c r="BC24" i="56" s="1"/>
  <c r="BD24" i="56" s="1"/>
  <c r="BE24" i="56" s="1"/>
  <c r="BF24" i="56" s="1"/>
  <c r="BG24" i="56" s="1"/>
  <c r="BH24" i="56" s="1"/>
  <c r="BI24" i="56" s="1"/>
  <c r="BJ24" i="56" s="1"/>
  <c r="BK24" i="56" s="1"/>
  <c r="BL24" i="56" s="1"/>
  <c r="BM24" i="56" s="1"/>
  <c r="BN24" i="56" s="1"/>
  <c r="BO24" i="56" s="1"/>
  <c r="BP24" i="56" s="1"/>
  <c r="H24" i="56"/>
  <c r="H31" i="56"/>
  <c r="H35" i="56"/>
  <c r="H37" i="56"/>
  <c r="H43" i="60"/>
  <c r="H39" i="60"/>
  <c r="H72" i="60"/>
  <c r="B19" i="65" a="1"/>
  <c r="B19" i="65" s="1"/>
  <c r="H73" i="60"/>
  <c r="H49" i="60"/>
  <c r="H9" i="56"/>
  <c r="H41" i="64"/>
  <c r="BB7" i="64"/>
  <c r="BC7" i="64" s="1"/>
  <c r="BD7" i="64" s="1"/>
  <c r="BE7" i="64" s="1"/>
  <c r="BF7" i="64" s="1"/>
  <c r="BG7" i="64" s="1"/>
  <c r="BH7" i="64" s="1"/>
  <c r="BI7" i="64" s="1"/>
  <c r="BJ7" i="64" s="1"/>
  <c r="BK7" i="64" s="1"/>
  <c r="BL7" i="64" s="1"/>
  <c r="BM7" i="64" s="1"/>
  <c r="BN7" i="64" s="1"/>
  <c r="BO7" i="64" s="1"/>
  <c r="BP7" i="64" s="1"/>
  <c r="H54" i="64"/>
  <c r="H58" i="64"/>
  <c r="AM41" i="64"/>
  <c r="H21" i="64"/>
  <c r="K19" i="10"/>
  <c r="H13" i="60"/>
  <c r="H67" i="60"/>
  <c r="AP13" i="60"/>
  <c r="BB13" i="60" s="1"/>
  <c r="BC13" i="60" s="1"/>
  <c r="BD13" i="60" s="1"/>
  <c r="BE13" i="60" s="1"/>
  <c r="BF13" i="60" s="1"/>
  <c r="BG13" i="60" s="1"/>
  <c r="BH13" i="60" s="1"/>
  <c r="BI13" i="60" s="1"/>
  <c r="BJ13" i="60" s="1"/>
  <c r="BK13" i="60" s="1"/>
  <c r="BL13" i="60" s="1"/>
  <c r="BM13" i="60" s="1"/>
  <c r="BN13" i="60" s="1"/>
  <c r="BO13" i="60" s="1"/>
  <c r="BP13" i="60" s="1"/>
  <c r="AP67" i="60"/>
  <c r="BB67" i="60" s="1"/>
  <c r="BC67" i="60" s="1"/>
  <c r="BD67" i="60" s="1"/>
  <c r="BE67" i="60" s="1"/>
  <c r="BF67" i="60" s="1"/>
  <c r="BG67" i="60" s="1"/>
  <c r="BH67" i="60" s="1"/>
  <c r="BI67" i="60" s="1"/>
  <c r="BJ67" i="60" s="1"/>
  <c r="BK67" i="60" s="1"/>
  <c r="BL67" i="60" s="1"/>
  <c r="BM67" i="60" s="1"/>
  <c r="BN67" i="60" s="1"/>
  <c r="BO67" i="60" s="1"/>
  <c r="BP67" i="60" s="1"/>
  <c r="H81" i="60"/>
  <c r="AP49" i="60"/>
  <c r="BB49" i="60" s="1"/>
  <c r="BC49" i="60" s="1"/>
  <c r="BD49" i="60" s="1"/>
  <c r="BE49" i="60" s="1"/>
  <c r="BF49" i="60" s="1"/>
  <c r="BG49" i="60" s="1"/>
  <c r="BH49" i="60" s="1"/>
  <c r="AP72" i="60"/>
  <c r="BB72" i="60" s="1"/>
  <c r="BC72" i="60" s="1"/>
  <c r="BD72" i="60" s="1"/>
  <c r="BE72" i="60" s="1"/>
  <c r="BF72" i="60" s="1"/>
  <c r="BG72" i="60" s="1"/>
  <c r="BH72" i="60" s="1"/>
  <c r="H38" i="60"/>
  <c r="H33" i="60"/>
  <c r="H23" i="60"/>
  <c r="AY9" i="56"/>
  <c r="BB9" i="56" s="1"/>
  <c r="BC9" i="56" s="1"/>
  <c r="BD9" i="56" s="1"/>
  <c r="BE9" i="56" s="1"/>
  <c r="BF9" i="56" s="1"/>
  <c r="BG9" i="56" s="1"/>
  <c r="BH9" i="56" s="1"/>
  <c r="BI9" i="56" s="1"/>
  <c r="BJ9" i="56" s="1"/>
  <c r="BK9" i="56" s="1"/>
  <c r="BL9" i="56" s="1"/>
  <c r="BM9" i="56" s="1"/>
  <c r="BN9" i="56" s="1"/>
  <c r="BO9" i="56" s="1"/>
  <c r="BP9" i="56" s="1"/>
  <c r="K36" i="10"/>
  <c r="H13" i="56"/>
  <c r="H48" i="56"/>
  <c r="AC36" i="10"/>
  <c r="H33" i="56"/>
  <c r="Z36" i="10"/>
  <c r="W36" i="10"/>
  <c r="Q36" i="10"/>
  <c r="N36" i="10"/>
  <c r="H26" i="56"/>
  <c r="H38" i="56"/>
  <c r="H22" i="56"/>
  <c r="H25" i="56"/>
  <c r="AY13" i="56"/>
  <c r="BB13" i="56" s="1"/>
  <c r="BC13" i="56" s="1"/>
  <c r="BD13" i="56" s="1"/>
  <c r="BE13" i="56" s="1"/>
  <c r="BF13" i="56" s="1"/>
  <c r="BG13" i="56" s="1"/>
  <c r="BH13" i="56" s="1"/>
  <c r="BI13" i="56" s="1"/>
  <c r="BJ13" i="56" s="1"/>
  <c r="BK13" i="56" s="1"/>
  <c r="BL13" i="56" s="1"/>
  <c r="BM13" i="56" s="1"/>
  <c r="BN13" i="56" s="1"/>
  <c r="BO13" i="56" s="1"/>
  <c r="BP13" i="56" s="1"/>
  <c r="AU33" i="56"/>
  <c r="BB33" i="56" s="1"/>
  <c r="BC33" i="56" s="1"/>
  <c r="BD33" i="56" s="1"/>
  <c r="BE33" i="56" s="1"/>
  <c r="BF33" i="56" s="1"/>
  <c r="BG33" i="56" s="1"/>
  <c r="BH33" i="56" s="1"/>
  <c r="BI33" i="56" s="1"/>
  <c r="BJ33" i="56" s="1"/>
  <c r="BK33" i="56" s="1"/>
  <c r="BL33" i="56" s="1"/>
  <c r="BM33" i="56" s="1"/>
  <c r="BN33" i="56" s="1"/>
  <c r="BO33" i="56" s="1"/>
  <c r="BP33" i="56" s="1"/>
  <c r="H20" i="56"/>
  <c r="AU38" i="56"/>
  <c r="BB38" i="56" s="1"/>
  <c r="BC38" i="56" s="1"/>
  <c r="BD38" i="56" s="1"/>
  <c r="BE38" i="56" s="1"/>
  <c r="BF38" i="56" s="1"/>
  <c r="BG38" i="56" s="1"/>
  <c r="BH38" i="56" s="1"/>
  <c r="BI38" i="56" s="1"/>
  <c r="BJ38" i="56" s="1"/>
  <c r="BK38" i="56" s="1"/>
  <c r="BL38" i="56" s="1"/>
  <c r="BM38" i="56" s="1"/>
  <c r="BN38" i="56" s="1"/>
  <c r="BO38" i="56" s="1"/>
  <c r="BP38" i="56" s="1"/>
  <c r="H19" i="56"/>
  <c r="H16" i="56"/>
  <c r="H29" i="56"/>
  <c r="BB6" i="60"/>
  <c r="BC6" i="60" s="1"/>
  <c r="BD6" i="60" s="1"/>
  <c r="BE6" i="60" s="1"/>
  <c r="BF6" i="60" s="1"/>
  <c r="BG6" i="60" s="1"/>
  <c r="BH6" i="60" s="1"/>
  <c r="BI6" i="60" s="1"/>
  <c r="BJ6" i="60" s="1"/>
  <c r="BK6" i="60" s="1"/>
  <c r="BL6" i="60" s="1"/>
  <c r="BM6" i="60" s="1"/>
  <c r="BN6" i="60" s="1"/>
  <c r="BO6" i="60" s="1"/>
  <c r="BP6" i="60" s="1"/>
  <c r="BB6" i="65"/>
  <c r="BC6" i="65" s="1"/>
  <c r="BD6" i="65" s="1"/>
  <c r="BE6" i="65" s="1"/>
  <c r="BF6" i="65" s="1"/>
  <c r="BG6" i="65" s="1"/>
  <c r="BH6" i="65" s="1"/>
  <c r="BB6" i="54"/>
  <c r="BC6" i="54" s="1"/>
  <c r="BD6" i="54" s="1"/>
  <c r="BE6" i="54" s="1"/>
  <c r="BF6" i="54" s="1"/>
  <c r="BG6" i="54" s="1"/>
  <c r="B6" i="54" s="1" a="1"/>
  <c r="B6" i="54" s="1"/>
  <c r="AF20" i="10"/>
  <c r="AO25" i="10"/>
  <c r="H25" i="66"/>
  <c r="AL25" i="10"/>
  <c r="AU26" i="10"/>
  <c r="AX33" i="10"/>
  <c r="BA20" i="10"/>
  <c r="N20" i="10"/>
  <c r="AO20" i="10"/>
  <c r="Q33" i="10"/>
  <c r="AI33" i="10"/>
  <c r="AR25" i="10"/>
  <c r="K26" i="10"/>
  <c r="AL26" i="10"/>
  <c r="Z26" i="10"/>
  <c r="Z20" i="10"/>
  <c r="AF25" i="10"/>
  <c r="AU33" i="10"/>
  <c r="AX26" i="10"/>
  <c r="AF33" i="10"/>
  <c r="AC33" i="10"/>
  <c r="W20" i="10"/>
  <c r="AX25" i="10"/>
  <c r="W26" i="10"/>
  <c r="AX20" i="10"/>
  <c r="T26" i="10"/>
  <c r="Z25" i="10"/>
  <c r="N33" i="10"/>
  <c r="AI26" i="10"/>
  <c r="Z33" i="10"/>
  <c r="T20" i="10"/>
  <c r="W25" i="10"/>
  <c r="W33" i="10"/>
  <c r="BA33" i="10"/>
  <c r="AR33" i="10"/>
  <c r="Q26" i="10"/>
  <c r="Q20" i="10"/>
  <c r="T25" i="10"/>
  <c r="T33" i="10"/>
  <c r="AO33" i="10"/>
  <c r="AL33" i="10"/>
  <c r="Q25" i="10"/>
  <c r="N26" i="10"/>
  <c r="AR26" i="10"/>
  <c r="AF26" i="10"/>
  <c r="AO26" i="10"/>
  <c r="H24" i="65"/>
  <c r="H26" i="65"/>
  <c r="H28" i="65"/>
  <c r="H16" i="65"/>
  <c r="H30" i="65"/>
  <c r="H10" i="65"/>
  <c r="H17" i="65"/>
  <c r="H15" i="65"/>
  <c r="H14" i="65"/>
  <c r="H31" i="64"/>
  <c r="H59" i="64"/>
  <c r="H8" i="64"/>
  <c r="H20" i="64"/>
  <c r="H11" i="64"/>
  <c r="K25" i="10"/>
  <c r="AU20" i="10"/>
  <c r="AC25" i="10"/>
  <c r="H7" i="64"/>
  <c r="H35" i="64"/>
  <c r="H32" i="64"/>
  <c r="H26" i="64"/>
  <c r="AM54" i="64"/>
  <c r="BB54" i="64" s="1"/>
  <c r="BC54" i="64" s="1"/>
  <c r="BD54" i="64" s="1"/>
  <c r="BE54" i="64" s="1"/>
  <c r="BF54" i="64" s="1"/>
  <c r="BG54" i="64" s="1"/>
  <c r="BH54" i="64" s="1"/>
  <c r="BI54" i="64" s="1"/>
  <c r="BJ54" i="64" s="1"/>
  <c r="BK54" i="64" s="1"/>
  <c r="BL54" i="64" s="1"/>
  <c r="BM54" i="64" s="1"/>
  <c r="BN54" i="64" s="1"/>
  <c r="BO54" i="64" s="1"/>
  <c r="BP54" i="64" s="1"/>
  <c r="H18" i="64"/>
  <c r="H45" i="64"/>
  <c r="H12" i="64"/>
  <c r="H42" i="64"/>
  <c r="H44" i="64"/>
  <c r="H17" i="64"/>
  <c r="AC20" i="10"/>
  <c r="H14" i="64"/>
  <c r="H53" i="64"/>
  <c r="H34" i="64"/>
  <c r="B47" i="64" a="1"/>
  <c r="B47" i="64" s="1"/>
  <c r="H39" i="64"/>
  <c r="H60" i="64"/>
  <c r="H55" i="64"/>
  <c r="AI24" i="10"/>
  <c r="H10" i="64"/>
  <c r="K24" i="10"/>
  <c r="AU24" i="10"/>
  <c r="H46" i="64"/>
  <c r="H29" i="64"/>
  <c r="AU25" i="10"/>
  <c r="AI25" i="10"/>
  <c r="H23" i="64"/>
  <c r="H51" i="64"/>
  <c r="H33" i="64"/>
  <c r="AI20" i="10"/>
  <c r="H38" i="64"/>
  <c r="K20" i="10"/>
  <c r="H57" i="64"/>
  <c r="H40" i="64"/>
  <c r="AC24" i="10"/>
  <c r="H36" i="64"/>
  <c r="H12" i="63"/>
  <c r="H41" i="63"/>
  <c r="BB6" i="63"/>
  <c r="BC6" i="63" s="1"/>
  <c r="BD6" i="63" s="1"/>
  <c r="BE6" i="63" s="1"/>
  <c r="BF6" i="63" s="1"/>
  <c r="BG6" i="63" s="1"/>
  <c r="BH6" i="63" s="1"/>
  <c r="B6" i="63" s="1" a="1"/>
  <c r="B6" i="63" s="1"/>
  <c r="H32" i="63"/>
  <c r="H52" i="63"/>
  <c r="H14" i="63"/>
  <c r="H9" i="63"/>
  <c r="H38" i="63"/>
  <c r="H43" i="63"/>
  <c r="H11" i="63"/>
  <c r="H16" i="63"/>
  <c r="H23" i="63"/>
  <c r="H35" i="63"/>
  <c r="H44" i="63"/>
  <c r="H30" i="63"/>
  <c r="BA16" i="10"/>
  <c r="AX19" i="10"/>
  <c r="AX16" i="10"/>
  <c r="W16" i="10"/>
  <c r="Q16" i="10"/>
  <c r="H58" i="60"/>
  <c r="H19" i="60"/>
  <c r="H10" i="60"/>
  <c r="H55" i="60"/>
  <c r="H11" i="60"/>
  <c r="H57" i="60"/>
  <c r="H32" i="60"/>
  <c r="H20" i="60"/>
  <c r="H22" i="60"/>
  <c r="H76" i="60"/>
  <c r="H42" i="60"/>
  <c r="AR16" i="10"/>
  <c r="H29" i="60"/>
  <c r="H77" i="60"/>
  <c r="H30" i="60"/>
  <c r="H54" i="60"/>
  <c r="H25" i="60"/>
  <c r="H56" i="60"/>
  <c r="H65" i="60"/>
  <c r="H35" i="60"/>
  <c r="H71" i="60"/>
  <c r="H26" i="60"/>
  <c r="H64" i="60"/>
  <c r="H74" i="60"/>
  <c r="H78" i="60"/>
  <c r="H16" i="60"/>
  <c r="H80" i="60"/>
  <c r="H53" i="60"/>
  <c r="H59" i="60"/>
  <c r="H15" i="60"/>
  <c r="H66" i="60"/>
  <c r="H46" i="60"/>
  <c r="H31" i="60"/>
  <c r="H6" i="60"/>
  <c r="H52" i="60"/>
  <c r="Z16" i="10"/>
  <c r="N16" i="10"/>
  <c r="AU16" i="10"/>
  <c r="K16" i="10"/>
  <c r="AL16" i="10"/>
  <c r="AI16" i="10"/>
  <c r="AF16" i="10"/>
  <c r="AO16" i="10"/>
  <c r="H50" i="59"/>
  <c r="AC16" i="10"/>
  <c r="AC19" i="10"/>
  <c r="AR19" i="10"/>
  <c r="Z19" i="10"/>
  <c r="W19" i="10"/>
  <c r="K22" i="10"/>
  <c r="T19" i="10"/>
  <c r="Q19" i="10"/>
  <c r="N19" i="10"/>
  <c r="AL19" i="10"/>
  <c r="BA19" i="10"/>
  <c r="AI19" i="10"/>
  <c r="AU19" i="10"/>
  <c r="AF19" i="10"/>
  <c r="AO19" i="10"/>
  <c r="AR17" i="10"/>
  <c r="AO9" i="10"/>
  <c r="AR15" i="10"/>
  <c r="AU17" i="10"/>
  <c r="W9" i="10"/>
  <c r="Z9" i="10"/>
  <c r="AF9" i="10"/>
  <c r="BA17" i="10"/>
  <c r="H28" i="56"/>
  <c r="H18" i="56"/>
  <c r="H12" i="56"/>
  <c r="T16" i="10"/>
  <c r="H10" i="56"/>
  <c r="H15" i="56"/>
  <c r="H27" i="56"/>
  <c r="H14" i="56"/>
  <c r="H23" i="56"/>
  <c r="H21" i="56"/>
  <c r="H47" i="56"/>
  <c r="AI18" i="10"/>
  <c r="Z18" i="10"/>
  <c r="T15" i="10"/>
  <c r="AF14" i="10"/>
  <c r="BA15" i="10"/>
  <c r="Z17" i="10"/>
  <c r="Q17" i="10"/>
  <c r="Q18" i="10"/>
  <c r="AU18" i="10"/>
  <c r="AO15" i="10"/>
  <c r="AX17" i="10"/>
  <c r="Q15" i="10"/>
  <c r="AO18" i="10"/>
  <c r="AI15" i="10"/>
  <c r="AR18" i="10"/>
  <c r="N18" i="10"/>
  <c r="AL14" i="10"/>
  <c r="AL17" i="10"/>
  <c r="AF18" i="10"/>
  <c r="Z15" i="10"/>
  <c r="AO17" i="10"/>
  <c r="AI17" i="10"/>
  <c r="AF15" i="10"/>
  <c r="W18" i="10"/>
  <c r="N15" i="10"/>
  <c r="AX18" i="10"/>
  <c r="AC18" i="10"/>
  <c r="T18" i="10"/>
  <c r="AL18" i="10"/>
  <c r="W17" i="10"/>
  <c r="N17" i="10"/>
  <c r="AF17" i="10"/>
  <c r="AC17" i="10"/>
  <c r="T17" i="10"/>
  <c r="AI14" i="10"/>
  <c r="AU15" i="10"/>
  <c r="AX15" i="10"/>
  <c r="BA18" i="10"/>
  <c r="AL15" i="10"/>
  <c r="AC15" i="10"/>
  <c r="W15" i="10"/>
  <c r="H22" i="54"/>
  <c r="T11" i="10"/>
  <c r="W23" i="10"/>
  <c r="AR22" i="10"/>
  <c r="AO22" i="10"/>
  <c r="AF22" i="10"/>
  <c r="AC22" i="10"/>
  <c r="BA22" i="10"/>
  <c r="Z22" i="10"/>
  <c r="AU22" i="10"/>
  <c r="W22" i="10"/>
  <c r="AX22" i="10"/>
  <c r="T22" i="10"/>
  <c r="AI22" i="10"/>
  <c r="AL22" i="10"/>
  <c r="N22" i="10"/>
  <c r="Q22" i="10"/>
  <c r="AU14" i="10"/>
  <c r="AO14" i="10"/>
  <c r="H17" i="54"/>
  <c r="H23" i="54"/>
  <c r="AU9" i="10"/>
  <c r="AC14" i="10"/>
  <c r="B11" i="54" a="1"/>
  <c r="B11" i="54" s="1"/>
  <c r="AX23" i="10"/>
  <c r="AX11" i="10"/>
  <c r="AF11" i="10"/>
  <c r="AL21" i="10"/>
  <c r="AL13" i="10"/>
  <c r="AI21" i="10"/>
  <c r="H18" i="54"/>
  <c r="H30" i="54"/>
  <c r="N12" i="10"/>
  <c r="N9" i="10"/>
  <c r="N8" i="10"/>
  <c r="Q13" i="10"/>
  <c r="H28" i="54"/>
  <c r="H6" i="54"/>
  <c r="H11" i="54"/>
  <c r="AL9" i="10"/>
  <c r="AX8" i="10"/>
  <c r="K9" i="10"/>
  <c r="AX14" i="10"/>
  <c r="AF8" i="10"/>
  <c r="AL12" i="10"/>
  <c r="AF12" i="10"/>
  <c r="AR8" i="10"/>
  <c r="W14" i="10"/>
  <c r="AO8" i="10"/>
  <c r="AC8" i="10"/>
  <c r="AR9" i="10"/>
  <c r="W8" i="10"/>
  <c r="AF10" i="10"/>
  <c r="Q9" i="10"/>
  <c r="N14" i="10"/>
  <c r="AU23" i="10"/>
  <c r="BA8" i="10"/>
  <c r="AR14" i="10"/>
  <c r="BA9" i="10"/>
  <c r="H7" i="54"/>
  <c r="Q12" i="10"/>
  <c r="BA14" i="10"/>
  <c r="N21" i="10"/>
  <c r="AL8" i="10"/>
  <c r="AX9" i="10"/>
  <c r="H29" i="54"/>
  <c r="Q21" i="10"/>
  <c r="AF21" i="10"/>
  <c r="BA23" i="10"/>
  <c r="AI9" i="10"/>
  <c r="AI8" i="10"/>
  <c r="AU8" i="10"/>
  <c r="Z8" i="10"/>
  <c r="AC9" i="10"/>
  <c r="H13" i="54"/>
  <c r="AF23" i="10"/>
  <c r="BA12" i="10"/>
  <c r="AC21" i="10"/>
  <c r="Q8" i="10"/>
  <c r="Z14" i="10"/>
  <c r="Q14" i="10"/>
  <c r="Z10" i="10"/>
  <c r="AI12" i="10"/>
  <c r="AL11" i="10"/>
  <c r="AO10" i="10"/>
  <c r="AF13" i="10"/>
  <c r="BA10" i="10"/>
  <c r="AI6" i="10"/>
  <c r="BA11" i="10"/>
  <c r="AX21" i="10"/>
  <c r="N10" i="10"/>
  <c r="AR11" i="10"/>
  <c r="AU21" i="10"/>
  <c r="AX12" i="10"/>
  <c r="W12" i="10"/>
  <c r="Z23" i="10"/>
  <c r="Z11" i="10"/>
  <c r="Q6" i="10"/>
  <c r="Q10" i="10"/>
  <c r="Q11" i="10"/>
  <c r="AM12" i="67"/>
  <c r="BB12" i="67" s="1"/>
  <c r="BC12" i="67" s="1"/>
  <c r="BD12" i="67" s="1"/>
  <c r="BE12" i="67" s="1"/>
  <c r="BF12" i="67" s="1"/>
  <c r="BG12" i="67" s="1"/>
  <c r="BH12" i="67" s="1"/>
  <c r="BI12" i="67" s="1"/>
  <c r="BJ12" i="67" s="1"/>
  <c r="BK12" i="67" s="1"/>
  <c r="BL12" i="67" s="1"/>
  <c r="BM12" i="67" s="1"/>
  <c r="BN12" i="67" s="1"/>
  <c r="BO12" i="67" s="1"/>
  <c r="BP12" i="67" s="1"/>
  <c r="H12" i="67"/>
  <c r="AM22" i="67"/>
  <c r="BB22" i="67" s="1"/>
  <c r="BC22" i="67" s="1"/>
  <c r="BD22" i="67" s="1"/>
  <c r="BE22" i="67" s="1"/>
  <c r="BF22" i="67" s="1"/>
  <c r="BG22" i="67" s="1"/>
  <c r="BH22" i="67" s="1"/>
  <c r="BI22" i="67" s="1"/>
  <c r="BJ22" i="67" s="1"/>
  <c r="BK22" i="67" s="1"/>
  <c r="BL22" i="67" s="1"/>
  <c r="BM22" i="67" s="1"/>
  <c r="BN22" i="67" s="1"/>
  <c r="BO22" i="67" s="1"/>
  <c r="BP22" i="67" s="1"/>
  <c r="H22" i="67"/>
  <c r="AC10" i="10"/>
  <c r="AX13" i="10"/>
  <c r="AR10" i="10"/>
  <c r="K7" i="10"/>
  <c r="AL23" i="10"/>
  <c r="AM20" i="67"/>
  <c r="BB20" i="67" s="1"/>
  <c r="BC20" i="67" s="1"/>
  <c r="BD20" i="67" s="1"/>
  <c r="BE20" i="67" s="1"/>
  <c r="BF20" i="67" s="1"/>
  <c r="BG20" i="67" s="1"/>
  <c r="BH20" i="67" s="1"/>
  <c r="BI20" i="67" s="1"/>
  <c r="BJ20" i="67" s="1"/>
  <c r="BK20" i="67" s="1"/>
  <c r="BL20" i="67" s="1"/>
  <c r="BM20" i="67" s="1"/>
  <c r="BN20" i="67" s="1"/>
  <c r="BO20" i="67" s="1"/>
  <c r="BP20" i="67" s="1"/>
  <c r="H20" i="67"/>
  <c r="AM7" i="67"/>
  <c r="BB7" i="67" s="1"/>
  <c r="BC7" i="67" s="1"/>
  <c r="BD7" i="67" s="1"/>
  <c r="BE7" i="67" s="1"/>
  <c r="BF7" i="67" s="1"/>
  <c r="BG7" i="67" s="1"/>
  <c r="BH7" i="67" s="1"/>
  <c r="BI7" i="67" s="1"/>
  <c r="BJ7" i="67" s="1"/>
  <c r="BK7" i="67" s="1"/>
  <c r="BL7" i="67" s="1"/>
  <c r="BM7" i="67" s="1"/>
  <c r="BN7" i="67" s="1"/>
  <c r="BO7" i="67" s="1"/>
  <c r="BP7" i="67" s="1"/>
  <c r="H7" i="67"/>
  <c r="N6" i="10"/>
  <c r="AI23" i="10"/>
  <c r="AF6" i="10"/>
  <c r="AC12" i="10"/>
  <c r="AR23" i="10"/>
  <c r="AR21" i="10"/>
  <c r="AM6" i="67"/>
  <c r="BB6" i="67" s="1"/>
  <c r="BC6" i="67" s="1"/>
  <c r="BD6" i="67" s="1"/>
  <c r="BE6" i="67" s="1"/>
  <c r="BF6" i="67" s="1"/>
  <c r="BG6" i="67" s="1"/>
  <c r="H6" i="67"/>
  <c r="BA21" i="10"/>
  <c r="AC23" i="10"/>
  <c r="AO11" i="10"/>
  <c r="AI10" i="10"/>
  <c r="AI13" i="10"/>
  <c r="AM19" i="67"/>
  <c r="BB19" i="67" s="1"/>
  <c r="BC19" i="67" s="1"/>
  <c r="BD19" i="67" s="1"/>
  <c r="BE19" i="67" s="1"/>
  <c r="BF19" i="67" s="1"/>
  <c r="BG19" i="67" s="1"/>
  <c r="BH19" i="67" s="1"/>
  <c r="BI19" i="67" s="1"/>
  <c r="BJ19" i="67" s="1"/>
  <c r="BK19" i="67" s="1"/>
  <c r="BL19" i="67" s="1"/>
  <c r="BM19" i="67" s="1"/>
  <c r="BN19" i="67" s="1"/>
  <c r="BO19" i="67" s="1"/>
  <c r="BP19" i="67" s="1"/>
  <c r="H19" i="67"/>
  <c r="BA6" i="10"/>
  <c r="AI11" i="10"/>
  <c r="Z21" i="10"/>
  <c r="Z6" i="10"/>
  <c r="AO13" i="10"/>
  <c r="AM10" i="67"/>
  <c r="BB10" i="67" s="1"/>
  <c r="BC10" i="67" s="1"/>
  <c r="BD10" i="67" s="1"/>
  <c r="BE10" i="67" s="1"/>
  <c r="BF10" i="67" s="1"/>
  <c r="BG10" i="67" s="1"/>
  <c r="BH10" i="67" s="1"/>
  <c r="BI10" i="67" s="1"/>
  <c r="BJ10" i="67" s="1"/>
  <c r="BK10" i="67" s="1"/>
  <c r="BL10" i="67" s="1"/>
  <c r="BM10" i="67" s="1"/>
  <c r="BN10" i="67" s="1"/>
  <c r="BO10" i="67" s="1"/>
  <c r="BP10" i="67" s="1"/>
  <c r="H10" i="67"/>
  <c r="AC13" i="10"/>
  <c r="Z13" i="10"/>
  <c r="K11" i="10"/>
  <c r="AM21" i="67"/>
  <c r="BB21" i="67" s="1"/>
  <c r="BC21" i="67" s="1"/>
  <c r="BD21" i="67" s="1"/>
  <c r="BE21" i="67" s="1"/>
  <c r="BF21" i="67" s="1"/>
  <c r="BG21" i="67" s="1"/>
  <c r="BH21" i="67" s="1"/>
  <c r="BI21" i="67" s="1"/>
  <c r="BJ21" i="67" s="1"/>
  <c r="BK21" i="67" s="1"/>
  <c r="BL21" i="67" s="1"/>
  <c r="BM21" i="67" s="1"/>
  <c r="BN21" i="67" s="1"/>
  <c r="BO21" i="67" s="1"/>
  <c r="BP21" i="67" s="1"/>
  <c r="H21" i="67"/>
  <c r="AM14" i="67"/>
  <c r="BB14" i="67" s="1"/>
  <c r="BC14" i="67" s="1"/>
  <c r="BD14" i="67" s="1"/>
  <c r="BE14" i="67" s="1"/>
  <c r="BF14" i="67" s="1"/>
  <c r="BG14" i="67" s="1"/>
  <c r="BH14" i="67" s="1"/>
  <c r="BI14" i="67" s="1"/>
  <c r="BJ14" i="67" s="1"/>
  <c r="BK14" i="67" s="1"/>
  <c r="BL14" i="67" s="1"/>
  <c r="BM14" i="67" s="1"/>
  <c r="BN14" i="67" s="1"/>
  <c r="BO14" i="67" s="1"/>
  <c r="BP14" i="67" s="1"/>
  <c r="H14" i="67"/>
  <c r="H8" i="67"/>
  <c r="AM8" i="67"/>
  <c r="BB8" i="67" s="1"/>
  <c r="BC8" i="67" s="1"/>
  <c r="BD8" i="67" s="1"/>
  <c r="BE8" i="67" s="1"/>
  <c r="BF8" i="67" s="1"/>
  <c r="BG8" i="67" s="1"/>
  <c r="BH8" i="67" s="1"/>
  <c r="BI8" i="67" s="1"/>
  <c r="BJ8" i="67" s="1"/>
  <c r="BK8" i="67" s="1"/>
  <c r="BL8" i="67" s="1"/>
  <c r="BM8" i="67" s="1"/>
  <c r="BN8" i="67" s="1"/>
  <c r="BO8" i="67" s="1"/>
  <c r="BP8" i="67" s="1"/>
  <c r="AR13" i="10"/>
  <c r="AC6" i="10"/>
  <c r="W10" i="10"/>
  <c r="AO6" i="10"/>
  <c r="H16" i="67"/>
  <c r="AM16" i="67"/>
  <c r="BB16" i="67" s="1"/>
  <c r="BC16" i="67" s="1"/>
  <c r="BD16" i="67" s="1"/>
  <c r="BE16" i="67" s="1"/>
  <c r="BF16" i="67" s="1"/>
  <c r="BG16" i="67" s="1"/>
  <c r="BH16" i="67" s="1"/>
  <c r="BI16" i="67" s="1"/>
  <c r="BJ16" i="67" s="1"/>
  <c r="BK16" i="67" s="1"/>
  <c r="BL16" i="67" s="1"/>
  <c r="BM16" i="67" s="1"/>
  <c r="BN16" i="67" s="1"/>
  <c r="BO16" i="67" s="1"/>
  <c r="BP16" i="67" s="1"/>
  <c r="N23" i="10"/>
  <c r="N11" i="10"/>
  <c r="BA13" i="10"/>
  <c r="AC11" i="10"/>
  <c r="AX6" i="10"/>
  <c r="Q23" i="10"/>
  <c r="H15" i="67"/>
  <c r="AM15" i="67"/>
  <c r="BB15" i="67" s="1"/>
  <c r="BC15" i="67" s="1"/>
  <c r="BD15" i="67" s="1"/>
  <c r="BE15" i="67" s="1"/>
  <c r="BF15" i="67" s="1"/>
  <c r="BG15" i="67" s="1"/>
  <c r="BH15" i="67" s="1"/>
  <c r="BI15" i="67" s="1"/>
  <c r="BJ15" i="67" s="1"/>
  <c r="BK15" i="67" s="1"/>
  <c r="BL15" i="67" s="1"/>
  <c r="BM15" i="67" s="1"/>
  <c r="BN15" i="67" s="1"/>
  <c r="BO15" i="67" s="1"/>
  <c r="BP15" i="67" s="1"/>
  <c r="K21" i="10"/>
  <c r="K23" i="10"/>
  <c r="K12" i="10"/>
  <c r="AO21" i="10"/>
  <c r="Z12" i="10"/>
  <c r="AR6" i="10"/>
  <c r="AR12" i="10"/>
  <c r="AU10" i="10"/>
  <c r="AU11" i="10"/>
  <c r="AU12" i="10"/>
  <c r="AL6" i="10"/>
  <c r="N13" i="10"/>
  <c r="AM11" i="67"/>
  <c r="BB11" i="67" s="1"/>
  <c r="BC11" i="67" s="1"/>
  <c r="BD11" i="67" s="1"/>
  <c r="BE11" i="67" s="1"/>
  <c r="BF11" i="67" s="1"/>
  <c r="BG11" i="67" s="1"/>
  <c r="BH11" i="67" s="1"/>
  <c r="BI11" i="67" s="1"/>
  <c r="BJ11" i="67" s="1"/>
  <c r="BK11" i="67" s="1"/>
  <c r="BL11" i="67" s="1"/>
  <c r="BM11" i="67" s="1"/>
  <c r="BN11" i="67" s="1"/>
  <c r="BO11" i="67" s="1"/>
  <c r="BP11" i="67" s="1"/>
  <c r="H11" i="67"/>
  <c r="AU6" i="10"/>
  <c r="AU13" i="10"/>
  <c r="W21" i="10"/>
  <c r="AO12" i="10"/>
  <c r="AM13" i="67"/>
  <c r="BB13" i="67" s="1"/>
  <c r="BC13" i="67" s="1"/>
  <c r="BD13" i="67" s="1"/>
  <c r="BE13" i="67" s="1"/>
  <c r="BF13" i="67" s="1"/>
  <c r="BG13" i="67" s="1"/>
  <c r="BH13" i="67" s="1"/>
  <c r="BI13" i="67" s="1"/>
  <c r="BJ13" i="67" s="1"/>
  <c r="BK13" i="67" s="1"/>
  <c r="BL13" i="67" s="1"/>
  <c r="BM13" i="67" s="1"/>
  <c r="BN13" i="67" s="1"/>
  <c r="BO13" i="67" s="1"/>
  <c r="BP13" i="67" s="1"/>
  <c r="H13" i="67"/>
  <c r="W11" i="10"/>
  <c r="AM9" i="67"/>
  <c r="BB9" i="67" s="1"/>
  <c r="BC9" i="67" s="1"/>
  <c r="BD9" i="67" s="1"/>
  <c r="BE9" i="67" s="1"/>
  <c r="BF9" i="67" s="1"/>
  <c r="BG9" i="67" s="1"/>
  <c r="BH9" i="67" s="1"/>
  <c r="BI9" i="67" s="1"/>
  <c r="BJ9" i="67" s="1"/>
  <c r="BK9" i="67" s="1"/>
  <c r="BL9" i="67" s="1"/>
  <c r="BM9" i="67" s="1"/>
  <c r="BN9" i="67" s="1"/>
  <c r="BO9" i="67" s="1"/>
  <c r="BP9" i="67" s="1"/>
  <c r="H9" i="67"/>
  <c r="AO23" i="10"/>
  <c r="AX10" i="10"/>
  <c r="W6" i="10"/>
  <c r="W13" i="10"/>
  <c r="AL10" i="10"/>
  <c r="N7" i="10"/>
  <c r="AL7" i="10"/>
  <c r="AX7" i="10"/>
  <c r="W7" i="10"/>
  <c r="AR7" i="10"/>
  <c r="AI7" i="10"/>
  <c r="Q7" i="10"/>
  <c r="AC7" i="10"/>
  <c r="AO7" i="10"/>
  <c r="BA7" i="10"/>
  <c r="Z7" i="10"/>
  <c r="AU7" i="10"/>
  <c r="AF7" i="10"/>
  <c r="T9" i="10"/>
  <c r="T14" i="10"/>
  <c r="T12" i="10"/>
  <c r="T13" i="10"/>
  <c r="T10" i="10"/>
  <c r="T23" i="10"/>
  <c r="T21" i="10"/>
  <c r="T6" i="10"/>
  <c r="T7" i="10"/>
  <c r="T8" i="10"/>
  <c r="H19" i="54"/>
  <c r="H27" i="54"/>
  <c r="H49" i="56"/>
  <c r="H34" i="56"/>
  <c r="H48" i="60"/>
  <c r="H8" i="60"/>
  <c r="H9" i="60"/>
  <c r="H14" i="60"/>
  <c r="H6" i="63"/>
  <c r="H45" i="63"/>
  <c r="H48" i="63"/>
  <c r="H49" i="63"/>
  <c r="H54" i="63"/>
  <c r="H46" i="63"/>
  <c r="H22" i="63"/>
  <c r="H15" i="63"/>
  <c r="H29" i="63"/>
  <c r="H21" i="63"/>
  <c r="H10" i="63"/>
  <c r="H47" i="64"/>
  <c r="H27" i="64"/>
  <c r="H37" i="64"/>
  <c r="H22" i="64"/>
  <c r="H28" i="64"/>
  <c r="H11" i="65"/>
  <c r="H27" i="65"/>
  <c r="H6" i="65"/>
  <c r="H18" i="65"/>
  <c r="H33" i="65"/>
  <c r="H7" i="65"/>
  <c r="H35" i="66"/>
  <c r="H44" i="66"/>
  <c r="B41" i="66" a="1"/>
  <c r="B41" i="66" s="1"/>
  <c r="A41" i="66" s="1"/>
  <c r="H20" i="66"/>
  <c r="B47" i="66" a="1"/>
  <c r="B47" i="66" s="1"/>
  <c r="A47" i="66" s="1"/>
  <c r="H13" i="66"/>
  <c r="H40" i="66"/>
  <c r="H9" i="66"/>
  <c r="H17" i="66"/>
  <c r="H38" i="66"/>
  <c r="H22" i="66"/>
  <c r="H37" i="66"/>
  <c r="H15" i="66"/>
  <c r="H47" i="66"/>
  <c r="H41" i="66"/>
  <c r="H14" i="66"/>
  <c r="B6" i="66" a="1"/>
  <c r="B6" i="66" s="1"/>
  <c r="H34" i="66"/>
  <c r="H49" i="66"/>
  <c r="H50" i="66"/>
  <c r="H11" i="66"/>
  <c r="B11" i="66" a="1"/>
  <c r="B11" i="66" s="1"/>
  <c r="H36" i="66"/>
  <c r="H16" i="66"/>
  <c r="H46" i="66"/>
  <c r="H48" i="66"/>
  <c r="H43" i="66"/>
  <c r="BB8" i="66"/>
  <c r="BC8" i="66" s="1"/>
  <c r="BD8" i="66" s="1"/>
  <c r="BE8" i="66" s="1"/>
  <c r="BF8" i="66" s="1"/>
  <c r="BG8" i="66" s="1"/>
  <c r="BH8" i="66" s="1"/>
  <c r="B8" i="66" s="1" a="1"/>
  <c r="B8" i="66" s="1"/>
  <c r="H42" i="66"/>
  <c r="H8" i="66"/>
  <c r="H23" i="66"/>
  <c r="H21" i="66"/>
  <c r="H26" i="66"/>
  <c r="H45" i="66"/>
  <c r="H18" i="66"/>
  <c r="H6" i="66"/>
  <c r="B39" i="66" a="1"/>
  <c r="B39" i="66" s="1"/>
  <c r="A39" i="66" s="1"/>
  <c r="H7" i="66"/>
  <c r="H12" i="66"/>
  <c r="H39" i="66"/>
  <c r="B9" i="66" a="1"/>
  <c r="B9" i="66" s="1"/>
  <c r="H15" i="54"/>
  <c r="H8" i="54"/>
  <c r="H20" i="54"/>
  <c r="H16" i="54"/>
  <c r="H14" i="54"/>
  <c r="H12" i="54"/>
  <c r="H21" i="54"/>
  <c r="H9" i="54"/>
  <c r="H10" i="54"/>
  <c r="H24" i="66"/>
  <c r="H19" i="66"/>
  <c r="H10" i="66"/>
  <c r="H8" i="65"/>
  <c r="H25" i="65"/>
  <c r="H20" i="65"/>
  <c r="H32" i="65"/>
  <c r="H13" i="65"/>
  <c r="H9" i="65"/>
  <c r="H19" i="65"/>
  <c r="H31" i="65"/>
  <c r="H22" i="65"/>
  <c r="H12" i="65"/>
  <c r="B15" i="65" a="1"/>
  <c r="B15" i="65" s="1"/>
  <c r="BI6" i="65"/>
  <c r="BJ6" i="65" s="1"/>
  <c r="BK6" i="65" s="1"/>
  <c r="BL6" i="65" s="1"/>
  <c r="BM6" i="65" s="1"/>
  <c r="BN6" i="65" s="1"/>
  <c r="BO6" i="65" s="1"/>
  <c r="BP6" i="65" s="1"/>
  <c r="B14" i="65" a="1"/>
  <c r="B14" i="65" s="1"/>
  <c r="B25" i="65" a="1"/>
  <c r="B25" i="65" s="1"/>
  <c r="H30" i="64"/>
  <c r="H13" i="64"/>
  <c r="H6" i="64"/>
  <c r="H9" i="64"/>
  <c r="H15" i="64"/>
  <c r="AM18" i="64"/>
  <c r="H48" i="64"/>
  <c r="H43" i="64"/>
  <c r="H24" i="64"/>
  <c r="H16" i="64"/>
  <c r="H50" i="64"/>
  <c r="H56" i="64"/>
  <c r="H13" i="63"/>
  <c r="H50" i="63"/>
  <c r="H47" i="63"/>
  <c r="H42" i="63"/>
  <c r="H53" i="63"/>
  <c r="H40" i="63"/>
  <c r="H19" i="63"/>
  <c r="B32" i="63" a="1"/>
  <c r="B32" i="63" s="1"/>
  <c r="B36" i="63" a="1"/>
  <c r="B36" i="63" s="1"/>
  <c r="B39" i="63" a="1"/>
  <c r="B39" i="63" s="1"/>
  <c r="A39" i="63" s="1"/>
  <c r="B37" i="63" a="1"/>
  <c r="B37" i="63" s="1"/>
  <c r="H22" i="62"/>
  <c r="AM22" i="62"/>
  <c r="BB22" i="62" s="1"/>
  <c r="BC22" i="62" s="1"/>
  <c r="BD22" i="62" s="1"/>
  <c r="BE22" i="62" s="1"/>
  <c r="BF22" i="62" s="1"/>
  <c r="BG22" i="62" s="1"/>
  <c r="BH22" i="62" s="1"/>
  <c r="BI22" i="62" s="1"/>
  <c r="BJ22" i="62" s="1"/>
  <c r="BK22" i="62" s="1"/>
  <c r="BL22" i="62" s="1"/>
  <c r="BM22" i="62" s="1"/>
  <c r="BN22" i="62" s="1"/>
  <c r="BO22" i="62" s="1"/>
  <c r="BP22" i="62" s="1"/>
  <c r="H16" i="62"/>
  <c r="AM16" i="62"/>
  <c r="BB16" i="62" s="1"/>
  <c r="BC16" i="62" s="1"/>
  <c r="BD16" i="62" s="1"/>
  <c r="BE16" i="62" s="1"/>
  <c r="BF16" i="62" s="1"/>
  <c r="BG16" i="62" s="1"/>
  <c r="BH16" i="62" s="1"/>
  <c r="BI16" i="62" s="1"/>
  <c r="BJ16" i="62" s="1"/>
  <c r="BK16" i="62" s="1"/>
  <c r="BL16" i="62" s="1"/>
  <c r="BM16" i="62" s="1"/>
  <c r="BN16" i="62" s="1"/>
  <c r="BO16" i="62" s="1"/>
  <c r="BP16" i="62" s="1"/>
  <c r="H8" i="62"/>
  <c r="AM8" i="62"/>
  <c r="BB8" i="62" s="1"/>
  <c r="BC8" i="62" s="1"/>
  <c r="BD8" i="62" s="1"/>
  <c r="BE8" i="62" s="1"/>
  <c r="BF8" i="62" s="1"/>
  <c r="BG8" i="62" s="1"/>
  <c r="BH8" i="62" s="1"/>
  <c r="BI8" i="62" s="1"/>
  <c r="BJ8" i="62" s="1"/>
  <c r="BK8" i="62" s="1"/>
  <c r="BL8" i="62" s="1"/>
  <c r="BM8" i="62" s="1"/>
  <c r="BN8" i="62" s="1"/>
  <c r="BO8" i="62" s="1"/>
  <c r="BP8" i="62" s="1"/>
  <c r="H50" i="62"/>
  <c r="AM50" i="62"/>
  <c r="BB50" i="62" s="1"/>
  <c r="BC50" i="62" s="1"/>
  <c r="BD50" i="62" s="1"/>
  <c r="BE50" i="62" s="1"/>
  <c r="BF50" i="62" s="1"/>
  <c r="BG50" i="62" s="1"/>
  <c r="BH50" i="62" s="1"/>
  <c r="BI50" i="62" s="1"/>
  <c r="BJ50" i="62" s="1"/>
  <c r="BK50" i="62" s="1"/>
  <c r="BL50" i="62" s="1"/>
  <c r="BM50" i="62" s="1"/>
  <c r="BN50" i="62" s="1"/>
  <c r="BO50" i="62" s="1"/>
  <c r="BP50" i="62" s="1"/>
  <c r="H43" i="62"/>
  <c r="AM43" i="62"/>
  <c r="BB43" i="62" s="1"/>
  <c r="BC43" i="62" s="1"/>
  <c r="BD43" i="62" s="1"/>
  <c r="BE43" i="62" s="1"/>
  <c r="BF43" i="62" s="1"/>
  <c r="BG43" i="62" s="1"/>
  <c r="BH43" i="62" s="1"/>
  <c r="BI43" i="62" s="1"/>
  <c r="BJ43" i="62" s="1"/>
  <c r="BK43" i="62" s="1"/>
  <c r="BL43" i="62" s="1"/>
  <c r="BM43" i="62" s="1"/>
  <c r="BN43" i="62" s="1"/>
  <c r="BO43" i="62" s="1"/>
  <c r="BP43" i="62" s="1"/>
  <c r="H36" i="62"/>
  <c r="AM36" i="62"/>
  <c r="BB36" i="62" s="1"/>
  <c r="BC36" i="62" s="1"/>
  <c r="BD36" i="62" s="1"/>
  <c r="BE36" i="62" s="1"/>
  <c r="BF36" i="62" s="1"/>
  <c r="BG36" i="62" s="1"/>
  <c r="BH36" i="62" s="1"/>
  <c r="BI36" i="62" s="1"/>
  <c r="BJ36" i="62" s="1"/>
  <c r="BK36" i="62" s="1"/>
  <c r="BL36" i="62" s="1"/>
  <c r="BM36" i="62" s="1"/>
  <c r="BN36" i="62" s="1"/>
  <c r="BO36" i="62" s="1"/>
  <c r="BP36" i="62" s="1"/>
  <c r="H42" i="62"/>
  <c r="AM42" i="62"/>
  <c r="BB42" i="62" s="1"/>
  <c r="BC42" i="62" s="1"/>
  <c r="BD42" i="62" s="1"/>
  <c r="BE42" i="62" s="1"/>
  <c r="BF42" i="62" s="1"/>
  <c r="BG42" i="62" s="1"/>
  <c r="BH42" i="62" s="1"/>
  <c r="BI42" i="62" s="1"/>
  <c r="BJ42" i="62" s="1"/>
  <c r="BK42" i="62" s="1"/>
  <c r="BL42" i="62" s="1"/>
  <c r="BM42" i="62" s="1"/>
  <c r="BN42" i="62" s="1"/>
  <c r="BO42" i="62" s="1"/>
  <c r="BP42" i="62" s="1"/>
  <c r="H25" i="62"/>
  <c r="AM25" i="62"/>
  <c r="BB25" i="62" s="1"/>
  <c r="BC25" i="62" s="1"/>
  <c r="BD25" i="62" s="1"/>
  <c r="BE25" i="62" s="1"/>
  <c r="BF25" i="62" s="1"/>
  <c r="BG25" i="62" s="1"/>
  <c r="BH25" i="62" s="1"/>
  <c r="BI25" i="62" s="1"/>
  <c r="BJ25" i="62" s="1"/>
  <c r="BK25" i="62" s="1"/>
  <c r="BL25" i="62" s="1"/>
  <c r="BM25" i="62" s="1"/>
  <c r="BN25" i="62" s="1"/>
  <c r="BO25" i="62" s="1"/>
  <c r="BP25" i="62" s="1"/>
  <c r="H77" i="62"/>
  <c r="AM77" i="62"/>
  <c r="BB77" i="62" s="1"/>
  <c r="BC77" i="62" s="1"/>
  <c r="BD77" i="62" s="1"/>
  <c r="BE77" i="62" s="1"/>
  <c r="BF77" i="62" s="1"/>
  <c r="BG77" i="62" s="1"/>
  <c r="BH77" i="62" s="1"/>
  <c r="BI77" i="62" s="1"/>
  <c r="BJ77" i="62" s="1"/>
  <c r="BK77" i="62" s="1"/>
  <c r="BL77" i="62" s="1"/>
  <c r="BM77" i="62" s="1"/>
  <c r="BN77" i="62" s="1"/>
  <c r="BO77" i="62" s="1"/>
  <c r="BP77" i="62" s="1"/>
  <c r="H76" i="62"/>
  <c r="AM76" i="62"/>
  <c r="BB76" i="62" s="1"/>
  <c r="BC76" i="62" s="1"/>
  <c r="BD76" i="62" s="1"/>
  <c r="BE76" i="62" s="1"/>
  <c r="BF76" i="62" s="1"/>
  <c r="BG76" i="62" s="1"/>
  <c r="BH76" i="62" s="1"/>
  <c r="BI76" i="62" s="1"/>
  <c r="BJ76" i="62" s="1"/>
  <c r="BK76" i="62" s="1"/>
  <c r="BL76" i="62" s="1"/>
  <c r="BM76" i="62" s="1"/>
  <c r="BN76" i="62" s="1"/>
  <c r="BO76" i="62" s="1"/>
  <c r="BP76" i="62" s="1"/>
  <c r="H37" i="62"/>
  <c r="AM37" i="62"/>
  <c r="BB37" i="62" s="1"/>
  <c r="BC37" i="62" s="1"/>
  <c r="BD37" i="62" s="1"/>
  <c r="BE37" i="62" s="1"/>
  <c r="BF37" i="62" s="1"/>
  <c r="BG37" i="62" s="1"/>
  <c r="BH37" i="62" s="1"/>
  <c r="BI37" i="62" s="1"/>
  <c r="BJ37" i="62" s="1"/>
  <c r="BK37" i="62" s="1"/>
  <c r="BL37" i="62" s="1"/>
  <c r="BM37" i="62" s="1"/>
  <c r="BN37" i="62" s="1"/>
  <c r="BO37" i="62" s="1"/>
  <c r="BP37" i="62" s="1"/>
  <c r="H21" i="62"/>
  <c r="AM21" i="62"/>
  <c r="BB21" i="62" s="1"/>
  <c r="BC21" i="62" s="1"/>
  <c r="BD21" i="62" s="1"/>
  <c r="BE21" i="62" s="1"/>
  <c r="BF21" i="62" s="1"/>
  <c r="BG21" i="62" s="1"/>
  <c r="BH21" i="62" s="1"/>
  <c r="BI21" i="62" s="1"/>
  <c r="BJ21" i="62" s="1"/>
  <c r="BK21" i="62" s="1"/>
  <c r="BL21" i="62" s="1"/>
  <c r="BM21" i="62" s="1"/>
  <c r="BN21" i="62" s="1"/>
  <c r="BO21" i="62" s="1"/>
  <c r="BP21" i="62" s="1"/>
  <c r="H23" i="62"/>
  <c r="AM23" i="62"/>
  <c r="BB23" i="62" s="1"/>
  <c r="BC23" i="62" s="1"/>
  <c r="BD23" i="62" s="1"/>
  <c r="BE23" i="62" s="1"/>
  <c r="BF23" i="62" s="1"/>
  <c r="BG23" i="62" s="1"/>
  <c r="BH23" i="62" s="1"/>
  <c r="BI23" i="62" s="1"/>
  <c r="BJ23" i="62" s="1"/>
  <c r="BK23" i="62" s="1"/>
  <c r="BL23" i="62" s="1"/>
  <c r="BM23" i="62" s="1"/>
  <c r="BN23" i="62" s="1"/>
  <c r="BO23" i="62" s="1"/>
  <c r="BP23" i="62" s="1"/>
  <c r="H7" i="62"/>
  <c r="AM7" i="62"/>
  <c r="BB7" i="62" s="1"/>
  <c r="BC7" i="62" s="1"/>
  <c r="BD7" i="62" s="1"/>
  <c r="BE7" i="62" s="1"/>
  <c r="BF7" i="62" s="1"/>
  <c r="BG7" i="62" s="1"/>
  <c r="BH7" i="62" s="1"/>
  <c r="BI7" i="62" s="1"/>
  <c r="BJ7" i="62" s="1"/>
  <c r="BK7" i="62" s="1"/>
  <c r="BL7" i="62" s="1"/>
  <c r="BM7" i="62" s="1"/>
  <c r="BN7" i="62" s="1"/>
  <c r="BO7" i="62" s="1"/>
  <c r="BP7" i="62" s="1"/>
  <c r="H68" i="62"/>
  <c r="AM68" i="62"/>
  <c r="BB68" i="62" s="1"/>
  <c r="BC68" i="62" s="1"/>
  <c r="BD68" i="62" s="1"/>
  <c r="BE68" i="62" s="1"/>
  <c r="BF68" i="62" s="1"/>
  <c r="BG68" i="62" s="1"/>
  <c r="BH68" i="62" s="1"/>
  <c r="BI68" i="62" s="1"/>
  <c r="BJ68" i="62" s="1"/>
  <c r="BK68" i="62" s="1"/>
  <c r="BL68" i="62" s="1"/>
  <c r="BM68" i="62" s="1"/>
  <c r="BN68" i="62" s="1"/>
  <c r="BO68" i="62" s="1"/>
  <c r="BP68" i="62" s="1"/>
  <c r="H47" i="62"/>
  <c r="AM47" i="62"/>
  <c r="BB47" i="62" s="1"/>
  <c r="BC47" i="62" s="1"/>
  <c r="BD47" i="62" s="1"/>
  <c r="BE47" i="62" s="1"/>
  <c r="BF47" i="62" s="1"/>
  <c r="BG47" i="62" s="1"/>
  <c r="BH47" i="62" s="1"/>
  <c r="BI47" i="62" s="1"/>
  <c r="BJ47" i="62" s="1"/>
  <c r="BK47" i="62" s="1"/>
  <c r="BL47" i="62" s="1"/>
  <c r="BM47" i="62" s="1"/>
  <c r="BN47" i="62" s="1"/>
  <c r="BO47" i="62" s="1"/>
  <c r="BP47" i="62" s="1"/>
  <c r="H17" i="62"/>
  <c r="AM17" i="62"/>
  <c r="BB17" i="62" s="1"/>
  <c r="BC17" i="62" s="1"/>
  <c r="BD17" i="62" s="1"/>
  <c r="BE17" i="62" s="1"/>
  <c r="BF17" i="62" s="1"/>
  <c r="BG17" i="62" s="1"/>
  <c r="BH17" i="62" s="1"/>
  <c r="BI17" i="62" s="1"/>
  <c r="BJ17" i="62" s="1"/>
  <c r="BK17" i="62" s="1"/>
  <c r="BL17" i="62" s="1"/>
  <c r="BM17" i="62" s="1"/>
  <c r="BN17" i="62" s="1"/>
  <c r="BO17" i="62" s="1"/>
  <c r="BP17" i="62" s="1"/>
  <c r="H20" i="62"/>
  <c r="AM20" i="62"/>
  <c r="BB20" i="62" s="1"/>
  <c r="BC20" i="62" s="1"/>
  <c r="BD20" i="62" s="1"/>
  <c r="BE20" i="62" s="1"/>
  <c r="BF20" i="62" s="1"/>
  <c r="BG20" i="62" s="1"/>
  <c r="BH20" i="62" s="1"/>
  <c r="BI20" i="62" s="1"/>
  <c r="BJ20" i="62" s="1"/>
  <c r="BK20" i="62" s="1"/>
  <c r="BL20" i="62" s="1"/>
  <c r="BM20" i="62" s="1"/>
  <c r="BN20" i="62" s="1"/>
  <c r="BO20" i="62" s="1"/>
  <c r="BP20" i="62" s="1"/>
  <c r="H80" i="62"/>
  <c r="AM80" i="62"/>
  <c r="BB80" i="62" s="1"/>
  <c r="BC80" i="62" s="1"/>
  <c r="BD80" i="62" s="1"/>
  <c r="BE80" i="62" s="1"/>
  <c r="BF80" i="62" s="1"/>
  <c r="BG80" i="62" s="1"/>
  <c r="BH80" i="62" s="1"/>
  <c r="BI80" i="62" s="1"/>
  <c r="BJ80" i="62" s="1"/>
  <c r="BK80" i="62" s="1"/>
  <c r="BL80" i="62" s="1"/>
  <c r="BM80" i="62" s="1"/>
  <c r="BN80" i="62" s="1"/>
  <c r="BO80" i="62" s="1"/>
  <c r="BP80" i="62" s="1"/>
  <c r="H52" i="62"/>
  <c r="AM52" i="62"/>
  <c r="BB52" i="62" s="1"/>
  <c r="BC52" i="62" s="1"/>
  <c r="BD52" i="62" s="1"/>
  <c r="BE52" i="62" s="1"/>
  <c r="BF52" i="62" s="1"/>
  <c r="BG52" i="62" s="1"/>
  <c r="BH52" i="62" s="1"/>
  <c r="BI52" i="62" s="1"/>
  <c r="BJ52" i="62" s="1"/>
  <c r="BK52" i="62" s="1"/>
  <c r="BL52" i="62" s="1"/>
  <c r="BM52" i="62" s="1"/>
  <c r="BN52" i="62" s="1"/>
  <c r="BO52" i="62" s="1"/>
  <c r="BP52" i="62" s="1"/>
  <c r="H34" i="62"/>
  <c r="AM34" i="62"/>
  <c r="BB34" i="62" s="1"/>
  <c r="BC34" i="62" s="1"/>
  <c r="BD34" i="62" s="1"/>
  <c r="BE34" i="62" s="1"/>
  <c r="BF34" i="62" s="1"/>
  <c r="BG34" i="62" s="1"/>
  <c r="BH34" i="62" s="1"/>
  <c r="BI34" i="62" s="1"/>
  <c r="BJ34" i="62" s="1"/>
  <c r="BK34" i="62" s="1"/>
  <c r="BL34" i="62" s="1"/>
  <c r="BM34" i="62" s="1"/>
  <c r="BN34" i="62" s="1"/>
  <c r="BO34" i="62" s="1"/>
  <c r="BP34" i="62" s="1"/>
  <c r="H12" i="62"/>
  <c r="AM12" i="62"/>
  <c r="BB12" i="62" s="1"/>
  <c r="BC12" i="62" s="1"/>
  <c r="BD12" i="62" s="1"/>
  <c r="BE12" i="62" s="1"/>
  <c r="BF12" i="62" s="1"/>
  <c r="BG12" i="62" s="1"/>
  <c r="BH12" i="62" s="1"/>
  <c r="BI12" i="62" s="1"/>
  <c r="BJ12" i="62" s="1"/>
  <c r="BK12" i="62" s="1"/>
  <c r="BL12" i="62" s="1"/>
  <c r="BM12" i="62" s="1"/>
  <c r="BN12" i="62" s="1"/>
  <c r="BO12" i="62" s="1"/>
  <c r="BP12" i="62" s="1"/>
  <c r="H6" i="62"/>
  <c r="AM6" i="62"/>
  <c r="BB6" i="62" s="1"/>
  <c r="BC6" i="62" s="1"/>
  <c r="BD6" i="62" s="1"/>
  <c r="BE6" i="62" s="1"/>
  <c r="BF6" i="62" s="1"/>
  <c r="BG6" i="62" s="1"/>
  <c r="BH6" i="62" s="1"/>
  <c r="H70" i="62"/>
  <c r="AM70" i="62"/>
  <c r="BB70" i="62" s="1"/>
  <c r="BC70" i="62" s="1"/>
  <c r="BD70" i="62" s="1"/>
  <c r="BE70" i="62" s="1"/>
  <c r="BF70" i="62" s="1"/>
  <c r="BG70" i="62" s="1"/>
  <c r="BH70" i="62" s="1"/>
  <c r="BI70" i="62" s="1"/>
  <c r="BJ70" i="62" s="1"/>
  <c r="BK70" i="62" s="1"/>
  <c r="BL70" i="62" s="1"/>
  <c r="BM70" i="62" s="1"/>
  <c r="BN70" i="62" s="1"/>
  <c r="BO70" i="62" s="1"/>
  <c r="BP70" i="62" s="1"/>
  <c r="AM33" i="62"/>
  <c r="BB33" i="62" s="1"/>
  <c r="BC33" i="62" s="1"/>
  <c r="BD33" i="62" s="1"/>
  <c r="BE33" i="62" s="1"/>
  <c r="BF33" i="62" s="1"/>
  <c r="BG33" i="62" s="1"/>
  <c r="BH33" i="62" s="1"/>
  <c r="BI33" i="62" s="1"/>
  <c r="BJ33" i="62" s="1"/>
  <c r="BK33" i="62" s="1"/>
  <c r="BL33" i="62" s="1"/>
  <c r="BM33" i="62" s="1"/>
  <c r="BN33" i="62" s="1"/>
  <c r="BO33" i="62" s="1"/>
  <c r="BP33" i="62" s="1"/>
  <c r="H33" i="62"/>
  <c r="H38" i="62"/>
  <c r="AM38" i="62"/>
  <c r="BB38" i="62" s="1"/>
  <c r="BC38" i="62" s="1"/>
  <c r="BD38" i="62" s="1"/>
  <c r="BE38" i="62" s="1"/>
  <c r="BF38" i="62" s="1"/>
  <c r="BG38" i="62" s="1"/>
  <c r="BH38" i="62" s="1"/>
  <c r="BI38" i="62" s="1"/>
  <c r="BJ38" i="62" s="1"/>
  <c r="BK38" i="62" s="1"/>
  <c r="BL38" i="62" s="1"/>
  <c r="BM38" i="62" s="1"/>
  <c r="BN38" i="62" s="1"/>
  <c r="BO38" i="62" s="1"/>
  <c r="BP38" i="62" s="1"/>
  <c r="H27" i="62"/>
  <c r="AM27" i="62"/>
  <c r="BB27" i="62" s="1"/>
  <c r="BC27" i="62" s="1"/>
  <c r="BD27" i="62" s="1"/>
  <c r="BE27" i="62" s="1"/>
  <c r="BF27" i="62" s="1"/>
  <c r="BG27" i="62" s="1"/>
  <c r="BH27" i="62" s="1"/>
  <c r="BI27" i="62" s="1"/>
  <c r="BJ27" i="62" s="1"/>
  <c r="BK27" i="62" s="1"/>
  <c r="BL27" i="62" s="1"/>
  <c r="BM27" i="62" s="1"/>
  <c r="BN27" i="62" s="1"/>
  <c r="BO27" i="62" s="1"/>
  <c r="BP27" i="62" s="1"/>
  <c r="H73" i="62"/>
  <c r="AM73" i="62"/>
  <c r="BB73" i="62" s="1"/>
  <c r="BC73" i="62" s="1"/>
  <c r="BD73" i="62" s="1"/>
  <c r="BE73" i="62" s="1"/>
  <c r="BF73" i="62" s="1"/>
  <c r="BG73" i="62" s="1"/>
  <c r="BH73" i="62" s="1"/>
  <c r="BI73" i="62" s="1"/>
  <c r="BJ73" i="62" s="1"/>
  <c r="BK73" i="62" s="1"/>
  <c r="BL73" i="62" s="1"/>
  <c r="BM73" i="62" s="1"/>
  <c r="BN73" i="62" s="1"/>
  <c r="BO73" i="62" s="1"/>
  <c r="BP73" i="62" s="1"/>
  <c r="H72" i="62"/>
  <c r="AM72" i="62"/>
  <c r="BB72" i="62" s="1"/>
  <c r="BC72" i="62" s="1"/>
  <c r="BD72" i="62" s="1"/>
  <c r="BE72" i="62" s="1"/>
  <c r="BF72" i="62" s="1"/>
  <c r="BG72" i="62" s="1"/>
  <c r="BH72" i="62" s="1"/>
  <c r="BI72" i="62" s="1"/>
  <c r="BJ72" i="62" s="1"/>
  <c r="BK72" i="62" s="1"/>
  <c r="BL72" i="62" s="1"/>
  <c r="BM72" i="62" s="1"/>
  <c r="BN72" i="62" s="1"/>
  <c r="BO72" i="62" s="1"/>
  <c r="BP72" i="62" s="1"/>
  <c r="H55" i="62"/>
  <c r="AM55" i="62"/>
  <c r="BB55" i="62" s="1"/>
  <c r="BC55" i="62" s="1"/>
  <c r="BD55" i="62" s="1"/>
  <c r="BE55" i="62" s="1"/>
  <c r="BF55" i="62" s="1"/>
  <c r="BG55" i="62" s="1"/>
  <c r="BH55" i="62" s="1"/>
  <c r="BI55" i="62" s="1"/>
  <c r="BJ55" i="62" s="1"/>
  <c r="BK55" i="62" s="1"/>
  <c r="BL55" i="62" s="1"/>
  <c r="BM55" i="62" s="1"/>
  <c r="BN55" i="62" s="1"/>
  <c r="BO55" i="62" s="1"/>
  <c r="BP55" i="62" s="1"/>
  <c r="H14" i="62"/>
  <c r="AM14" i="62"/>
  <c r="BB14" i="62" s="1"/>
  <c r="BC14" i="62" s="1"/>
  <c r="BD14" i="62" s="1"/>
  <c r="BE14" i="62" s="1"/>
  <c r="BF14" i="62" s="1"/>
  <c r="BG14" i="62" s="1"/>
  <c r="BH14" i="62" s="1"/>
  <c r="BI14" i="62" s="1"/>
  <c r="BJ14" i="62" s="1"/>
  <c r="BK14" i="62" s="1"/>
  <c r="BL14" i="62" s="1"/>
  <c r="BM14" i="62" s="1"/>
  <c r="BN14" i="62" s="1"/>
  <c r="BO14" i="62" s="1"/>
  <c r="BP14" i="62" s="1"/>
  <c r="H11" i="62"/>
  <c r="AM11" i="62"/>
  <c r="BB11" i="62" s="1"/>
  <c r="BC11" i="62" s="1"/>
  <c r="BD11" i="62" s="1"/>
  <c r="BE11" i="62" s="1"/>
  <c r="BF11" i="62" s="1"/>
  <c r="BG11" i="62" s="1"/>
  <c r="BH11" i="62" s="1"/>
  <c r="BI11" i="62" s="1"/>
  <c r="BJ11" i="62" s="1"/>
  <c r="BK11" i="62" s="1"/>
  <c r="BL11" i="62" s="1"/>
  <c r="BM11" i="62" s="1"/>
  <c r="BN11" i="62" s="1"/>
  <c r="BO11" i="62" s="1"/>
  <c r="BP11" i="62" s="1"/>
  <c r="H39" i="62"/>
  <c r="AM39" i="62"/>
  <c r="BB39" i="62" s="1"/>
  <c r="BC39" i="62" s="1"/>
  <c r="BD39" i="62" s="1"/>
  <c r="BE39" i="62" s="1"/>
  <c r="BF39" i="62" s="1"/>
  <c r="BG39" i="62" s="1"/>
  <c r="BH39" i="62" s="1"/>
  <c r="BI39" i="62" s="1"/>
  <c r="BJ39" i="62" s="1"/>
  <c r="BK39" i="62" s="1"/>
  <c r="BL39" i="62" s="1"/>
  <c r="BM39" i="62" s="1"/>
  <c r="BN39" i="62" s="1"/>
  <c r="BO39" i="62" s="1"/>
  <c r="BP39" i="62" s="1"/>
  <c r="H58" i="62"/>
  <c r="AM58" i="62"/>
  <c r="BB58" i="62" s="1"/>
  <c r="BC58" i="62" s="1"/>
  <c r="BD58" i="62" s="1"/>
  <c r="BE58" i="62" s="1"/>
  <c r="BF58" i="62" s="1"/>
  <c r="BG58" i="62" s="1"/>
  <c r="BH58" i="62" s="1"/>
  <c r="BI58" i="62" s="1"/>
  <c r="BJ58" i="62" s="1"/>
  <c r="BK58" i="62" s="1"/>
  <c r="BL58" i="62" s="1"/>
  <c r="BM58" i="62" s="1"/>
  <c r="BN58" i="62" s="1"/>
  <c r="BO58" i="62" s="1"/>
  <c r="BP58" i="62" s="1"/>
  <c r="H41" i="62"/>
  <c r="AM41" i="62"/>
  <c r="BB41" i="62" s="1"/>
  <c r="BC41" i="62" s="1"/>
  <c r="BD41" i="62" s="1"/>
  <c r="BE41" i="62" s="1"/>
  <c r="BF41" i="62" s="1"/>
  <c r="BG41" i="62" s="1"/>
  <c r="BH41" i="62" s="1"/>
  <c r="BI41" i="62" s="1"/>
  <c r="BJ41" i="62" s="1"/>
  <c r="BK41" i="62" s="1"/>
  <c r="BL41" i="62" s="1"/>
  <c r="BM41" i="62" s="1"/>
  <c r="BN41" i="62" s="1"/>
  <c r="BO41" i="62" s="1"/>
  <c r="BP41" i="62" s="1"/>
  <c r="H15" i="62"/>
  <c r="AM15" i="62"/>
  <c r="BB15" i="62" s="1"/>
  <c r="BC15" i="62" s="1"/>
  <c r="BD15" i="62" s="1"/>
  <c r="BE15" i="62" s="1"/>
  <c r="BF15" i="62" s="1"/>
  <c r="BG15" i="62" s="1"/>
  <c r="BH15" i="62" s="1"/>
  <c r="BI15" i="62" s="1"/>
  <c r="BJ15" i="62" s="1"/>
  <c r="BK15" i="62" s="1"/>
  <c r="BL15" i="62" s="1"/>
  <c r="BM15" i="62" s="1"/>
  <c r="BN15" i="62" s="1"/>
  <c r="BO15" i="62" s="1"/>
  <c r="BP15" i="62" s="1"/>
  <c r="H75" i="62"/>
  <c r="AM75" i="62"/>
  <c r="BB75" i="62" s="1"/>
  <c r="BC75" i="62" s="1"/>
  <c r="BD75" i="62" s="1"/>
  <c r="BE75" i="62" s="1"/>
  <c r="BF75" i="62" s="1"/>
  <c r="BG75" i="62" s="1"/>
  <c r="BH75" i="62" s="1"/>
  <c r="BI75" i="62" s="1"/>
  <c r="BJ75" i="62" s="1"/>
  <c r="BK75" i="62" s="1"/>
  <c r="BL75" i="62" s="1"/>
  <c r="BM75" i="62" s="1"/>
  <c r="BN75" i="62" s="1"/>
  <c r="BO75" i="62" s="1"/>
  <c r="BP75" i="62" s="1"/>
  <c r="H49" i="62"/>
  <c r="AM49" i="62"/>
  <c r="BB49" i="62" s="1"/>
  <c r="BC49" i="62" s="1"/>
  <c r="BD49" i="62" s="1"/>
  <c r="BE49" i="62" s="1"/>
  <c r="BF49" i="62" s="1"/>
  <c r="BG49" i="62" s="1"/>
  <c r="BH49" i="62" s="1"/>
  <c r="BI49" i="62" s="1"/>
  <c r="BJ49" i="62" s="1"/>
  <c r="BK49" i="62" s="1"/>
  <c r="BL49" i="62" s="1"/>
  <c r="BM49" i="62" s="1"/>
  <c r="BN49" i="62" s="1"/>
  <c r="BO49" i="62" s="1"/>
  <c r="BP49" i="62" s="1"/>
  <c r="H46" i="62"/>
  <c r="AM46" i="62"/>
  <c r="BB46" i="62" s="1"/>
  <c r="BC46" i="62" s="1"/>
  <c r="BD46" i="62" s="1"/>
  <c r="BE46" i="62" s="1"/>
  <c r="BF46" i="62" s="1"/>
  <c r="BG46" i="62" s="1"/>
  <c r="BH46" i="62" s="1"/>
  <c r="BI46" i="62" s="1"/>
  <c r="BJ46" i="62" s="1"/>
  <c r="BK46" i="62" s="1"/>
  <c r="BL46" i="62" s="1"/>
  <c r="BM46" i="62" s="1"/>
  <c r="BN46" i="62" s="1"/>
  <c r="BO46" i="62" s="1"/>
  <c r="BP46" i="62" s="1"/>
  <c r="H30" i="62"/>
  <c r="AM30" i="62"/>
  <c r="BB30" i="62" s="1"/>
  <c r="BC30" i="62" s="1"/>
  <c r="BD30" i="62" s="1"/>
  <c r="BE30" i="62" s="1"/>
  <c r="BF30" i="62" s="1"/>
  <c r="BG30" i="62" s="1"/>
  <c r="BH30" i="62" s="1"/>
  <c r="BI30" i="62" s="1"/>
  <c r="BJ30" i="62" s="1"/>
  <c r="BK30" i="62" s="1"/>
  <c r="BL30" i="62" s="1"/>
  <c r="BM30" i="62" s="1"/>
  <c r="BN30" i="62" s="1"/>
  <c r="BO30" i="62" s="1"/>
  <c r="BP30" i="62" s="1"/>
  <c r="H32" i="62"/>
  <c r="AM32" i="62"/>
  <c r="BB32" i="62" s="1"/>
  <c r="BC32" i="62" s="1"/>
  <c r="BD32" i="62" s="1"/>
  <c r="BE32" i="62" s="1"/>
  <c r="BF32" i="62" s="1"/>
  <c r="BG32" i="62" s="1"/>
  <c r="BH32" i="62" s="1"/>
  <c r="BI32" i="62" s="1"/>
  <c r="BJ32" i="62" s="1"/>
  <c r="BK32" i="62" s="1"/>
  <c r="BL32" i="62" s="1"/>
  <c r="BM32" i="62" s="1"/>
  <c r="BN32" i="62" s="1"/>
  <c r="BO32" i="62" s="1"/>
  <c r="BP32" i="62" s="1"/>
  <c r="H78" i="62"/>
  <c r="AM78" i="62"/>
  <c r="BB78" i="62" s="1"/>
  <c r="BC78" i="62" s="1"/>
  <c r="BD78" i="62" s="1"/>
  <c r="BE78" i="62" s="1"/>
  <c r="BF78" i="62" s="1"/>
  <c r="BG78" i="62" s="1"/>
  <c r="BH78" i="62" s="1"/>
  <c r="BI78" i="62" s="1"/>
  <c r="BJ78" i="62" s="1"/>
  <c r="BK78" i="62" s="1"/>
  <c r="BL78" i="62" s="1"/>
  <c r="BM78" i="62" s="1"/>
  <c r="BN78" i="62" s="1"/>
  <c r="BO78" i="62" s="1"/>
  <c r="BP78" i="62" s="1"/>
  <c r="H35" i="62"/>
  <c r="AM35" i="62"/>
  <c r="BB35" i="62" s="1"/>
  <c r="BC35" i="62" s="1"/>
  <c r="BD35" i="62" s="1"/>
  <c r="BE35" i="62" s="1"/>
  <c r="BF35" i="62" s="1"/>
  <c r="BG35" i="62" s="1"/>
  <c r="BH35" i="62" s="1"/>
  <c r="BI35" i="62" s="1"/>
  <c r="BJ35" i="62" s="1"/>
  <c r="BK35" i="62" s="1"/>
  <c r="BL35" i="62" s="1"/>
  <c r="BM35" i="62" s="1"/>
  <c r="BN35" i="62" s="1"/>
  <c r="BO35" i="62" s="1"/>
  <c r="BP35" i="62" s="1"/>
  <c r="H45" i="62"/>
  <c r="AM45" i="62"/>
  <c r="BB45" i="62" s="1"/>
  <c r="BC45" i="62" s="1"/>
  <c r="BD45" i="62" s="1"/>
  <c r="BE45" i="62" s="1"/>
  <c r="BF45" i="62" s="1"/>
  <c r="BG45" i="62" s="1"/>
  <c r="BH45" i="62" s="1"/>
  <c r="BI45" i="62" s="1"/>
  <c r="BJ45" i="62" s="1"/>
  <c r="BK45" i="62" s="1"/>
  <c r="BL45" i="62" s="1"/>
  <c r="BM45" i="62" s="1"/>
  <c r="BN45" i="62" s="1"/>
  <c r="BO45" i="62" s="1"/>
  <c r="BP45" i="62" s="1"/>
  <c r="H24" i="62"/>
  <c r="AM24" i="62"/>
  <c r="BB24" i="62" s="1"/>
  <c r="BC24" i="62" s="1"/>
  <c r="BD24" i="62" s="1"/>
  <c r="BE24" i="62" s="1"/>
  <c r="BF24" i="62" s="1"/>
  <c r="BG24" i="62" s="1"/>
  <c r="BH24" i="62" s="1"/>
  <c r="BI24" i="62" s="1"/>
  <c r="BJ24" i="62" s="1"/>
  <c r="BK24" i="62" s="1"/>
  <c r="BL24" i="62" s="1"/>
  <c r="BM24" i="62" s="1"/>
  <c r="BN24" i="62" s="1"/>
  <c r="BO24" i="62" s="1"/>
  <c r="BP24" i="62" s="1"/>
  <c r="H26" i="62"/>
  <c r="AM26" i="62"/>
  <c r="BB26" i="62" s="1"/>
  <c r="BC26" i="62" s="1"/>
  <c r="BD26" i="62" s="1"/>
  <c r="BE26" i="62" s="1"/>
  <c r="BF26" i="62" s="1"/>
  <c r="BG26" i="62" s="1"/>
  <c r="BH26" i="62" s="1"/>
  <c r="BI26" i="62" s="1"/>
  <c r="BJ26" i="62" s="1"/>
  <c r="BK26" i="62" s="1"/>
  <c r="BL26" i="62" s="1"/>
  <c r="BM26" i="62" s="1"/>
  <c r="BN26" i="62" s="1"/>
  <c r="BO26" i="62" s="1"/>
  <c r="BP26" i="62" s="1"/>
  <c r="H19" i="62"/>
  <c r="AM19" i="62"/>
  <c r="BB19" i="62" s="1"/>
  <c r="BC19" i="62" s="1"/>
  <c r="BD19" i="62" s="1"/>
  <c r="BE19" i="62" s="1"/>
  <c r="BF19" i="62" s="1"/>
  <c r="BG19" i="62" s="1"/>
  <c r="BH19" i="62" s="1"/>
  <c r="BI19" i="62" s="1"/>
  <c r="BJ19" i="62" s="1"/>
  <c r="BK19" i="62" s="1"/>
  <c r="BL19" i="62" s="1"/>
  <c r="BM19" i="62" s="1"/>
  <c r="BN19" i="62" s="1"/>
  <c r="BO19" i="62" s="1"/>
  <c r="BP19" i="62" s="1"/>
  <c r="B66" i="62" a="1"/>
  <c r="B66" i="62" s="1"/>
  <c r="H48" i="62"/>
  <c r="AM48" i="62"/>
  <c r="BB48" i="62" s="1"/>
  <c r="BC48" i="62" s="1"/>
  <c r="BD48" i="62" s="1"/>
  <c r="BE48" i="62" s="1"/>
  <c r="BF48" i="62" s="1"/>
  <c r="BG48" i="62" s="1"/>
  <c r="BH48" i="62" s="1"/>
  <c r="BI48" i="62" s="1"/>
  <c r="BJ48" i="62" s="1"/>
  <c r="BK48" i="62" s="1"/>
  <c r="BL48" i="62" s="1"/>
  <c r="BM48" i="62" s="1"/>
  <c r="BN48" i="62" s="1"/>
  <c r="BO48" i="62" s="1"/>
  <c r="BP48" i="62" s="1"/>
  <c r="H59" i="62"/>
  <c r="AM59" i="62"/>
  <c r="BB59" i="62" s="1"/>
  <c r="BC59" i="62" s="1"/>
  <c r="BD59" i="62" s="1"/>
  <c r="BE59" i="62" s="1"/>
  <c r="BF59" i="62" s="1"/>
  <c r="BG59" i="62" s="1"/>
  <c r="BH59" i="62" s="1"/>
  <c r="BI59" i="62" s="1"/>
  <c r="BJ59" i="62" s="1"/>
  <c r="BK59" i="62" s="1"/>
  <c r="BL59" i="62" s="1"/>
  <c r="BM59" i="62" s="1"/>
  <c r="BN59" i="62" s="1"/>
  <c r="BO59" i="62" s="1"/>
  <c r="BP59" i="62" s="1"/>
  <c r="H44" i="62"/>
  <c r="AM44" i="62"/>
  <c r="BB44" i="62" s="1"/>
  <c r="BC44" i="62" s="1"/>
  <c r="BD44" i="62" s="1"/>
  <c r="BE44" i="62" s="1"/>
  <c r="BF44" i="62" s="1"/>
  <c r="BG44" i="62" s="1"/>
  <c r="BH44" i="62" s="1"/>
  <c r="BI44" i="62" s="1"/>
  <c r="BJ44" i="62" s="1"/>
  <c r="BK44" i="62" s="1"/>
  <c r="BL44" i="62" s="1"/>
  <c r="BM44" i="62" s="1"/>
  <c r="BN44" i="62" s="1"/>
  <c r="BO44" i="62" s="1"/>
  <c r="BP44" i="62" s="1"/>
  <c r="H29" i="62"/>
  <c r="AM29" i="62"/>
  <c r="BB29" i="62" s="1"/>
  <c r="BC29" i="62" s="1"/>
  <c r="BD29" i="62" s="1"/>
  <c r="BE29" i="62" s="1"/>
  <c r="BF29" i="62" s="1"/>
  <c r="BG29" i="62" s="1"/>
  <c r="BH29" i="62" s="1"/>
  <c r="BI29" i="62" s="1"/>
  <c r="BJ29" i="62" s="1"/>
  <c r="BK29" i="62" s="1"/>
  <c r="BL29" i="62" s="1"/>
  <c r="BM29" i="62" s="1"/>
  <c r="BN29" i="62" s="1"/>
  <c r="BO29" i="62" s="1"/>
  <c r="BP29" i="62" s="1"/>
  <c r="H13" i="62"/>
  <c r="AM13" i="62"/>
  <c r="BB13" i="62" s="1"/>
  <c r="BC13" i="62" s="1"/>
  <c r="BD13" i="62" s="1"/>
  <c r="BE13" i="62" s="1"/>
  <c r="BF13" i="62" s="1"/>
  <c r="BG13" i="62" s="1"/>
  <c r="BH13" i="62" s="1"/>
  <c r="BI13" i="62" s="1"/>
  <c r="BJ13" i="62" s="1"/>
  <c r="BK13" i="62" s="1"/>
  <c r="BL13" i="62" s="1"/>
  <c r="BM13" i="62" s="1"/>
  <c r="BN13" i="62" s="1"/>
  <c r="BO13" i="62" s="1"/>
  <c r="BP13" i="62" s="1"/>
  <c r="H31" i="62"/>
  <c r="AM31" i="62"/>
  <c r="BB31" i="62" s="1"/>
  <c r="BC31" i="62" s="1"/>
  <c r="BD31" i="62" s="1"/>
  <c r="BE31" i="62" s="1"/>
  <c r="BF31" i="62" s="1"/>
  <c r="BG31" i="62" s="1"/>
  <c r="BH31" i="62" s="1"/>
  <c r="BI31" i="62" s="1"/>
  <c r="BJ31" i="62" s="1"/>
  <c r="BK31" i="62" s="1"/>
  <c r="BL31" i="62" s="1"/>
  <c r="BM31" i="62" s="1"/>
  <c r="BN31" i="62" s="1"/>
  <c r="BO31" i="62" s="1"/>
  <c r="BP31" i="62" s="1"/>
  <c r="H79" i="62"/>
  <c r="AM79" i="62"/>
  <c r="BB79" i="62" s="1"/>
  <c r="BC79" i="62" s="1"/>
  <c r="BD79" i="62" s="1"/>
  <c r="BE79" i="62" s="1"/>
  <c r="BF79" i="62" s="1"/>
  <c r="BG79" i="62" s="1"/>
  <c r="BH79" i="62" s="1"/>
  <c r="BI79" i="62" s="1"/>
  <c r="BJ79" i="62" s="1"/>
  <c r="BK79" i="62" s="1"/>
  <c r="BL79" i="62" s="1"/>
  <c r="BM79" i="62" s="1"/>
  <c r="BN79" i="62" s="1"/>
  <c r="BO79" i="62" s="1"/>
  <c r="BP79" i="62" s="1"/>
  <c r="H74" i="62"/>
  <c r="AM74" i="62"/>
  <c r="BB74" i="62" s="1"/>
  <c r="BC74" i="62" s="1"/>
  <c r="BD74" i="62" s="1"/>
  <c r="BE74" i="62" s="1"/>
  <c r="BF74" i="62" s="1"/>
  <c r="BG74" i="62" s="1"/>
  <c r="BH74" i="62" s="1"/>
  <c r="BI74" i="62" s="1"/>
  <c r="BJ74" i="62" s="1"/>
  <c r="BK74" i="62" s="1"/>
  <c r="BL74" i="62" s="1"/>
  <c r="BM74" i="62" s="1"/>
  <c r="BN74" i="62" s="1"/>
  <c r="BO74" i="62" s="1"/>
  <c r="BP74" i="62" s="1"/>
  <c r="H53" i="62"/>
  <c r="AM53" i="62"/>
  <c r="BB53" i="62" s="1"/>
  <c r="BC53" i="62" s="1"/>
  <c r="BD53" i="62" s="1"/>
  <c r="BE53" i="62" s="1"/>
  <c r="BF53" i="62" s="1"/>
  <c r="BG53" i="62" s="1"/>
  <c r="BH53" i="62" s="1"/>
  <c r="BI53" i="62" s="1"/>
  <c r="BJ53" i="62" s="1"/>
  <c r="BK53" i="62" s="1"/>
  <c r="BL53" i="62" s="1"/>
  <c r="BM53" i="62" s="1"/>
  <c r="BN53" i="62" s="1"/>
  <c r="BO53" i="62" s="1"/>
  <c r="BP53" i="62" s="1"/>
  <c r="H51" i="62"/>
  <c r="AM51" i="62"/>
  <c r="BB51" i="62" s="1"/>
  <c r="BC51" i="62" s="1"/>
  <c r="BD51" i="62" s="1"/>
  <c r="BE51" i="62" s="1"/>
  <c r="BF51" i="62" s="1"/>
  <c r="BG51" i="62" s="1"/>
  <c r="BH51" i="62" s="1"/>
  <c r="BI51" i="62" s="1"/>
  <c r="BJ51" i="62" s="1"/>
  <c r="BK51" i="62" s="1"/>
  <c r="BL51" i="62" s="1"/>
  <c r="BM51" i="62" s="1"/>
  <c r="BN51" i="62" s="1"/>
  <c r="BO51" i="62" s="1"/>
  <c r="BP51" i="62" s="1"/>
  <c r="H18" i="62"/>
  <c r="AM18" i="62"/>
  <c r="BB18" i="62" s="1"/>
  <c r="BC18" i="62" s="1"/>
  <c r="BD18" i="62" s="1"/>
  <c r="BE18" i="62" s="1"/>
  <c r="BF18" i="62" s="1"/>
  <c r="BG18" i="62" s="1"/>
  <c r="BH18" i="62" s="1"/>
  <c r="BI18" i="62" s="1"/>
  <c r="BJ18" i="62" s="1"/>
  <c r="BK18" i="62" s="1"/>
  <c r="BL18" i="62" s="1"/>
  <c r="BM18" i="62" s="1"/>
  <c r="BN18" i="62" s="1"/>
  <c r="BO18" i="62" s="1"/>
  <c r="BP18" i="62" s="1"/>
  <c r="H10" i="62"/>
  <c r="AM10" i="62"/>
  <c r="BB10" i="62" s="1"/>
  <c r="BC10" i="62" s="1"/>
  <c r="BD10" i="62" s="1"/>
  <c r="BE10" i="62" s="1"/>
  <c r="BF10" i="62" s="1"/>
  <c r="BG10" i="62" s="1"/>
  <c r="BH10" i="62" s="1"/>
  <c r="BI10" i="62" s="1"/>
  <c r="BJ10" i="62" s="1"/>
  <c r="BK10" i="62" s="1"/>
  <c r="BL10" i="62" s="1"/>
  <c r="BM10" i="62" s="1"/>
  <c r="BN10" i="62" s="1"/>
  <c r="BO10" i="62" s="1"/>
  <c r="BP10" i="62" s="1"/>
  <c r="H71" i="62"/>
  <c r="AM71" i="62"/>
  <c r="BB71" i="62" s="1"/>
  <c r="BC71" i="62" s="1"/>
  <c r="BD71" i="62" s="1"/>
  <c r="BE71" i="62" s="1"/>
  <c r="BF71" i="62" s="1"/>
  <c r="BG71" i="62" s="1"/>
  <c r="BH71" i="62" s="1"/>
  <c r="BI71" i="62" s="1"/>
  <c r="BJ71" i="62" s="1"/>
  <c r="BK71" i="62" s="1"/>
  <c r="BL71" i="62" s="1"/>
  <c r="BM71" i="62" s="1"/>
  <c r="BN71" i="62" s="1"/>
  <c r="BO71" i="62" s="1"/>
  <c r="BP71" i="62" s="1"/>
  <c r="H69" i="62"/>
  <c r="AM69" i="62"/>
  <c r="BB69" i="62" s="1"/>
  <c r="BC69" i="62" s="1"/>
  <c r="BD69" i="62" s="1"/>
  <c r="BE69" i="62" s="1"/>
  <c r="BF69" i="62" s="1"/>
  <c r="BG69" i="62" s="1"/>
  <c r="BH69" i="62" s="1"/>
  <c r="BI69" i="62" s="1"/>
  <c r="BJ69" i="62" s="1"/>
  <c r="BK69" i="62" s="1"/>
  <c r="BL69" i="62" s="1"/>
  <c r="BM69" i="62" s="1"/>
  <c r="BN69" i="62" s="1"/>
  <c r="BO69" i="62" s="1"/>
  <c r="BP69" i="62" s="1"/>
  <c r="B67" i="62" a="1"/>
  <c r="B67" i="62" s="1"/>
  <c r="H28" i="62"/>
  <c r="AM28" i="62"/>
  <c r="BB28" i="62" s="1"/>
  <c r="BC28" i="62" s="1"/>
  <c r="BD28" i="62" s="1"/>
  <c r="BE28" i="62" s="1"/>
  <c r="BF28" i="62" s="1"/>
  <c r="BG28" i="62" s="1"/>
  <c r="BH28" i="62" s="1"/>
  <c r="BI28" i="62" s="1"/>
  <c r="BJ28" i="62" s="1"/>
  <c r="BK28" i="62" s="1"/>
  <c r="BL28" i="62" s="1"/>
  <c r="BM28" i="62" s="1"/>
  <c r="BN28" i="62" s="1"/>
  <c r="BO28" i="62" s="1"/>
  <c r="BP28" i="62" s="1"/>
  <c r="H40" i="62"/>
  <c r="AM40" i="62"/>
  <c r="BB40" i="62" s="1"/>
  <c r="BC40" i="62" s="1"/>
  <c r="BD40" i="62" s="1"/>
  <c r="BE40" i="62" s="1"/>
  <c r="BF40" i="62" s="1"/>
  <c r="BG40" i="62" s="1"/>
  <c r="BH40" i="62" s="1"/>
  <c r="BI40" i="62" s="1"/>
  <c r="BJ40" i="62" s="1"/>
  <c r="BK40" i="62" s="1"/>
  <c r="BL40" i="62" s="1"/>
  <c r="BM40" i="62" s="1"/>
  <c r="BN40" i="62" s="1"/>
  <c r="BO40" i="62" s="1"/>
  <c r="BP40" i="62" s="1"/>
  <c r="H9" i="62"/>
  <c r="AM9" i="62"/>
  <c r="BB9" i="62" s="1"/>
  <c r="BC9" i="62" s="1"/>
  <c r="BD9" i="62" s="1"/>
  <c r="BE9" i="62" s="1"/>
  <c r="BF9" i="62" s="1"/>
  <c r="BG9" i="62" s="1"/>
  <c r="BH9" i="62" s="1"/>
  <c r="BI9" i="62" s="1"/>
  <c r="BJ9" i="62" s="1"/>
  <c r="BK9" i="62" s="1"/>
  <c r="BL9" i="62" s="1"/>
  <c r="BM9" i="62" s="1"/>
  <c r="BN9" i="62" s="1"/>
  <c r="BO9" i="62" s="1"/>
  <c r="BP9" i="62" s="1"/>
  <c r="H60" i="62"/>
  <c r="AM60" i="62"/>
  <c r="BB60" i="62" s="1"/>
  <c r="BC60" i="62" s="1"/>
  <c r="BD60" i="62" s="1"/>
  <c r="BE60" i="62" s="1"/>
  <c r="BF60" i="62" s="1"/>
  <c r="BG60" i="62" s="1"/>
  <c r="BH60" i="62" s="1"/>
  <c r="BI60" i="62" s="1"/>
  <c r="BJ60" i="62" s="1"/>
  <c r="BK60" i="62" s="1"/>
  <c r="BL60" i="62" s="1"/>
  <c r="BM60" i="62" s="1"/>
  <c r="BN60" i="62" s="1"/>
  <c r="BO60" i="62" s="1"/>
  <c r="BP60" i="62" s="1"/>
  <c r="H57" i="62"/>
  <c r="AM57" i="62"/>
  <c r="BB57" i="62" s="1"/>
  <c r="BC57" i="62" s="1"/>
  <c r="BD57" i="62" s="1"/>
  <c r="BE57" i="62" s="1"/>
  <c r="BF57" i="62" s="1"/>
  <c r="BG57" i="62" s="1"/>
  <c r="BH57" i="62" s="1"/>
  <c r="BI57" i="62" s="1"/>
  <c r="BJ57" i="62" s="1"/>
  <c r="BK57" i="62" s="1"/>
  <c r="BL57" i="62" s="1"/>
  <c r="BM57" i="62" s="1"/>
  <c r="BN57" i="62" s="1"/>
  <c r="BO57" i="62" s="1"/>
  <c r="BP57" i="62" s="1"/>
  <c r="H54" i="62"/>
  <c r="AM54" i="62"/>
  <c r="BB54" i="62" s="1"/>
  <c r="BC54" i="62" s="1"/>
  <c r="BD54" i="62" s="1"/>
  <c r="BE54" i="62" s="1"/>
  <c r="BF54" i="62" s="1"/>
  <c r="BG54" i="62" s="1"/>
  <c r="BH54" i="62" s="1"/>
  <c r="BI54" i="62" s="1"/>
  <c r="BJ54" i="62" s="1"/>
  <c r="BK54" i="62" s="1"/>
  <c r="BL54" i="62" s="1"/>
  <c r="BM54" i="62" s="1"/>
  <c r="BN54" i="62" s="1"/>
  <c r="BO54" i="62" s="1"/>
  <c r="BP54" i="62" s="1"/>
  <c r="H35" i="61"/>
  <c r="AM35" i="61"/>
  <c r="BB35" i="61" s="1"/>
  <c r="BC35" i="61" s="1"/>
  <c r="BD35" i="61" s="1"/>
  <c r="BE35" i="61" s="1"/>
  <c r="BF35" i="61" s="1"/>
  <c r="BG35" i="61" s="1"/>
  <c r="BH35" i="61" s="1"/>
  <c r="BI35" i="61" s="1"/>
  <c r="BJ35" i="61" s="1"/>
  <c r="BK35" i="61" s="1"/>
  <c r="BL35" i="61" s="1"/>
  <c r="BM35" i="61" s="1"/>
  <c r="BN35" i="61" s="1"/>
  <c r="BO35" i="61" s="1"/>
  <c r="BP35" i="61" s="1"/>
  <c r="H13" i="61"/>
  <c r="AM13" i="61"/>
  <c r="BB13" i="61" s="1"/>
  <c r="BC13" i="61" s="1"/>
  <c r="BD13" i="61" s="1"/>
  <c r="BE13" i="61" s="1"/>
  <c r="BF13" i="61" s="1"/>
  <c r="BG13" i="61" s="1"/>
  <c r="BH13" i="61" s="1"/>
  <c r="BI13" i="61" s="1"/>
  <c r="BJ13" i="61" s="1"/>
  <c r="BK13" i="61" s="1"/>
  <c r="BL13" i="61" s="1"/>
  <c r="BM13" i="61" s="1"/>
  <c r="BN13" i="61" s="1"/>
  <c r="BO13" i="61" s="1"/>
  <c r="BP13" i="61" s="1"/>
  <c r="H26" i="61"/>
  <c r="AM26" i="61"/>
  <c r="BB26" i="61" s="1"/>
  <c r="BC26" i="61" s="1"/>
  <c r="BD26" i="61" s="1"/>
  <c r="BE26" i="61" s="1"/>
  <c r="BF26" i="61" s="1"/>
  <c r="BG26" i="61" s="1"/>
  <c r="BH26" i="61" s="1"/>
  <c r="BI26" i="61" s="1"/>
  <c r="BJ26" i="61" s="1"/>
  <c r="BK26" i="61" s="1"/>
  <c r="BL26" i="61" s="1"/>
  <c r="BM26" i="61" s="1"/>
  <c r="BN26" i="61" s="1"/>
  <c r="BO26" i="61" s="1"/>
  <c r="BP26" i="61" s="1"/>
  <c r="H18" i="61"/>
  <c r="AM18" i="61"/>
  <c r="BB18" i="61" s="1"/>
  <c r="BC18" i="61" s="1"/>
  <c r="BD18" i="61" s="1"/>
  <c r="BE18" i="61" s="1"/>
  <c r="BF18" i="61" s="1"/>
  <c r="BG18" i="61" s="1"/>
  <c r="BH18" i="61" s="1"/>
  <c r="BI18" i="61" s="1"/>
  <c r="BJ18" i="61" s="1"/>
  <c r="BK18" i="61" s="1"/>
  <c r="BL18" i="61" s="1"/>
  <c r="BM18" i="61" s="1"/>
  <c r="BN18" i="61" s="1"/>
  <c r="BO18" i="61" s="1"/>
  <c r="BP18" i="61" s="1"/>
  <c r="H36" i="61"/>
  <c r="AM36" i="61"/>
  <c r="BB36" i="61" s="1"/>
  <c r="BC36" i="61" s="1"/>
  <c r="BD36" i="61" s="1"/>
  <c r="BE36" i="61" s="1"/>
  <c r="BF36" i="61" s="1"/>
  <c r="BG36" i="61" s="1"/>
  <c r="BH36" i="61" s="1"/>
  <c r="BI36" i="61" s="1"/>
  <c r="BJ36" i="61" s="1"/>
  <c r="BK36" i="61" s="1"/>
  <c r="BL36" i="61" s="1"/>
  <c r="BM36" i="61" s="1"/>
  <c r="BN36" i="61" s="1"/>
  <c r="BO36" i="61" s="1"/>
  <c r="BP36" i="61" s="1"/>
  <c r="H56" i="61"/>
  <c r="AM56" i="61"/>
  <c r="BB56" i="61" s="1"/>
  <c r="BC56" i="61" s="1"/>
  <c r="BD56" i="61" s="1"/>
  <c r="BE56" i="61" s="1"/>
  <c r="BF56" i="61" s="1"/>
  <c r="BG56" i="61" s="1"/>
  <c r="BH56" i="61" s="1"/>
  <c r="BI56" i="61" s="1"/>
  <c r="BJ56" i="61" s="1"/>
  <c r="BK56" i="61" s="1"/>
  <c r="BL56" i="61" s="1"/>
  <c r="BM56" i="61" s="1"/>
  <c r="BN56" i="61" s="1"/>
  <c r="BO56" i="61" s="1"/>
  <c r="BP56" i="61" s="1"/>
  <c r="H52" i="61"/>
  <c r="AM52" i="61"/>
  <c r="BB52" i="61" s="1"/>
  <c r="BC52" i="61" s="1"/>
  <c r="BD52" i="61" s="1"/>
  <c r="BE52" i="61" s="1"/>
  <c r="BF52" i="61" s="1"/>
  <c r="BG52" i="61" s="1"/>
  <c r="BH52" i="61" s="1"/>
  <c r="BI52" i="61" s="1"/>
  <c r="BJ52" i="61" s="1"/>
  <c r="BK52" i="61" s="1"/>
  <c r="BL52" i="61" s="1"/>
  <c r="BM52" i="61" s="1"/>
  <c r="BN52" i="61" s="1"/>
  <c r="BO52" i="61" s="1"/>
  <c r="BP52" i="61" s="1"/>
  <c r="H14" i="61"/>
  <c r="AM14" i="61"/>
  <c r="BB14" i="61" s="1"/>
  <c r="BC14" i="61" s="1"/>
  <c r="BD14" i="61" s="1"/>
  <c r="BE14" i="61" s="1"/>
  <c r="BF14" i="61" s="1"/>
  <c r="BG14" i="61" s="1"/>
  <c r="BH14" i="61" s="1"/>
  <c r="BI14" i="61" s="1"/>
  <c r="BJ14" i="61" s="1"/>
  <c r="BK14" i="61" s="1"/>
  <c r="BL14" i="61" s="1"/>
  <c r="BM14" i="61" s="1"/>
  <c r="BN14" i="61" s="1"/>
  <c r="BO14" i="61" s="1"/>
  <c r="BP14" i="61" s="1"/>
  <c r="H12" i="61"/>
  <c r="AM12" i="61"/>
  <c r="BB12" i="61" s="1"/>
  <c r="BC12" i="61" s="1"/>
  <c r="BD12" i="61" s="1"/>
  <c r="BE12" i="61" s="1"/>
  <c r="BF12" i="61" s="1"/>
  <c r="BG12" i="61" s="1"/>
  <c r="BH12" i="61" s="1"/>
  <c r="BI12" i="61" s="1"/>
  <c r="BJ12" i="61" s="1"/>
  <c r="BK12" i="61" s="1"/>
  <c r="BL12" i="61" s="1"/>
  <c r="BM12" i="61" s="1"/>
  <c r="BN12" i="61" s="1"/>
  <c r="BO12" i="61" s="1"/>
  <c r="BP12" i="61" s="1"/>
  <c r="H24" i="61"/>
  <c r="AM24" i="61"/>
  <c r="BB24" i="61" s="1"/>
  <c r="BC24" i="61" s="1"/>
  <c r="BD24" i="61" s="1"/>
  <c r="BE24" i="61" s="1"/>
  <c r="BF24" i="61" s="1"/>
  <c r="BG24" i="61" s="1"/>
  <c r="BH24" i="61" s="1"/>
  <c r="BI24" i="61" s="1"/>
  <c r="BJ24" i="61" s="1"/>
  <c r="BK24" i="61" s="1"/>
  <c r="BL24" i="61" s="1"/>
  <c r="BM24" i="61" s="1"/>
  <c r="BN24" i="61" s="1"/>
  <c r="BO24" i="61" s="1"/>
  <c r="BP24" i="61" s="1"/>
  <c r="H33" i="61"/>
  <c r="AM33" i="61"/>
  <c r="BB33" i="61" s="1"/>
  <c r="BC33" i="61" s="1"/>
  <c r="BD33" i="61" s="1"/>
  <c r="BE33" i="61" s="1"/>
  <c r="BF33" i="61" s="1"/>
  <c r="BG33" i="61" s="1"/>
  <c r="BH33" i="61" s="1"/>
  <c r="BI33" i="61" s="1"/>
  <c r="BJ33" i="61" s="1"/>
  <c r="BK33" i="61" s="1"/>
  <c r="BL33" i="61" s="1"/>
  <c r="BM33" i="61" s="1"/>
  <c r="BN33" i="61" s="1"/>
  <c r="BO33" i="61" s="1"/>
  <c r="BP33" i="61" s="1"/>
  <c r="H60" i="61"/>
  <c r="AM60" i="61"/>
  <c r="BB60" i="61" s="1"/>
  <c r="BC60" i="61" s="1"/>
  <c r="BD60" i="61" s="1"/>
  <c r="BE60" i="61" s="1"/>
  <c r="BF60" i="61" s="1"/>
  <c r="BG60" i="61" s="1"/>
  <c r="BH60" i="61" s="1"/>
  <c r="BI60" i="61" s="1"/>
  <c r="BJ60" i="61" s="1"/>
  <c r="BK60" i="61" s="1"/>
  <c r="BL60" i="61" s="1"/>
  <c r="BM60" i="61" s="1"/>
  <c r="BN60" i="61" s="1"/>
  <c r="BO60" i="61" s="1"/>
  <c r="BP60" i="61" s="1"/>
  <c r="H57" i="61"/>
  <c r="AM57" i="61"/>
  <c r="BB57" i="61" s="1"/>
  <c r="BC57" i="61" s="1"/>
  <c r="BD57" i="61" s="1"/>
  <c r="BE57" i="61" s="1"/>
  <c r="BF57" i="61" s="1"/>
  <c r="BG57" i="61" s="1"/>
  <c r="BH57" i="61" s="1"/>
  <c r="BI57" i="61" s="1"/>
  <c r="BJ57" i="61" s="1"/>
  <c r="BK57" i="61" s="1"/>
  <c r="BL57" i="61" s="1"/>
  <c r="BM57" i="61" s="1"/>
  <c r="BN57" i="61" s="1"/>
  <c r="BO57" i="61" s="1"/>
  <c r="BP57" i="61" s="1"/>
  <c r="H16" i="61"/>
  <c r="AM16" i="61"/>
  <c r="BB16" i="61" s="1"/>
  <c r="BC16" i="61" s="1"/>
  <c r="BD16" i="61" s="1"/>
  <c r="BE16" i="61" s="1"/>
  <c r="BF16" i="61" s="1"/>
  <c r="BG16" i="61" s="1"/>
  <c r="BH16" i="61" s="1"/>
  <c r="BI16" i="61" s="1"/>
  <c r="BJ16" i="61" s="1"/>
  <c r="BK16" i="61" s="1"/>
  <c r="BL16" i="61" s="1"/>
  <c r="BM16" i="61" s="1"/>
  <c r="BN16" i="61" s="1"/>
  <c r="BO16" i="61" s="1"/>
  <c r="BP16" i="61" s="1"/>
  <c r="H6" i="61"/>
  <c r="AM6" i="61"/>
  <c r="BB6" i="61" s="1"/>
  <c r="BC6" i="61" s="1"/>
  <c r="BD6" i="61" s="1"/>
  <c r="BE6" i="61" s="1"/>
  <c r="BF6" i="61" s="1"/>
  <c r="BG6" i="61" s="1"/>
  <c r="BH6" i="61" s="1"/>
  <c r="H34" i="61"/>
  <c r="AM34" i="61"/>
  <c r="BB34" i="61" s="1"/>
  <c r="BC34" i="61" s="1"/>
  <c r="BD34" i="61" s="1"/>
  <c r="BE34" i="61" s="1"/>
  <c r="BF34" i="61" s="1"/>
  <c r="BG34" i="61" s="1"/>
  <c r="BH34" i="61" s="1"/>
  <c r="BI34" i="61" s="1"/>
  <c r="BJ34" i="61" s="1"/>
  <c r="BK34" i="61" s="1"/>
  <c r="BL34" i="61" s="1"/>
  <c r="BM34" i="61" s="1"/>
  <c r="BN34" i="61" s="1"/>
  <c r="BO34" i="61" s="1"/>
  <c r="BP34" i="61" s="1"/>
  <c r="H20" i="61"/>
  <c r="AM20" i="61"/>
  <c r="BB20" i="61" s="1"/>
  <c r="BC20" i="61" s="1"/>
  <c r="BD20" i="61" s="1"/>
  <c r="BE20" i="61" s="1"/>
  <c r="BF20" i="61" s="1"/>
  <c r="BG20" i="61" s="1"/>
  <c r="BH20" i="61" s="1"/>
  <c r="BI20" i="61" s="1"/>
  <c r="BJ20" i="61" s="1"/>
  <c r="BK20" i="61" s="1"/>
  <c r="BL20" i="61" s="1"/>
  <c r="BM20" i="61" s="1"/>
  <c r="BN20" i="61" s="1"/>
  <c r="BO20" i="61" s="1"/>
  <c r="BP20" i="61" s="1"/>
  <c r="H30" i="61"/>
  <c r="AM30" i="61"/>
  <c r="BB30" i="61" s="1"/>
  <c r="BC30" i="61" s="1"/>
  <c r="BD30" i="61" s="1"/>
  <c r="BE30" i="61" s="1"/>
  <c r="BF30" i="61" s="1"/>
  <c r="BG30" i="61" s="1"/>
  <c r="BH30" i="61" s="1"/>
  <c r="BI30" i="61" s="1"/>
  <c r="BJ30" i="61" s="1"/>
  <c r="BK30" i="61" s="1"/>
  <c r="BL30" i="61" s="1"/>
  <c r="BM30" i="61" s="1"/>
  <c r="BN30" i="61" s="1"/>
  <c r="BO30" i="61" s="1"/>
  <c r="BP30" i="61" s="1"/>
  <c r="H55" i="61"/>
  <c r="AM55" i="61"/>
  <c r="BB55" i="61" s="1"/>
  <c r="BC55" i="61" s="1"/>
  <c r="BD55" i="61" s="1"/>
  <c r="BE55" i="61" s="1"/>
  <c r="BF55" i="61" s="1"/>
  <c r="BG55" i="61" s="1"/>
  <c r="BH55" i="61" s="1"/>
  <c r="BI55" i="61" s="1"/>
  <c r="BJ55" i="61" s="1"/>
  <c r="BK55" i="61" s="1"/>
  <c r="BL55" i="61" s="1"/>
  <c r="BM55" i="61" s="1"/>
  <c r="BN55" i="61" s="1"/>
  <c r="BO55" i="61" s="1"/>
  <c r="BP55" i="61" s="1"/>
  <c r="H51" i="61"/>
  <c r="AM51" i="61"/>
  <c r="BB51" i="61" s="1"/>
  <c r="BC51" i="61" s="1"/>
  <c r="BD51" i="61" s="1"/>
  <c r="BE51" i="61" s="1"/>
  <c r="BF51" i="61" s="1"/>
  <c r="BG51" i="61" s="1"/>
  <c r="BH51" i="61" s="1"/>
  <c r="BI51" i="61" s="1"/>
  <c r="BJ51" i="61" s="1"/>
  <c r="BK51" i="61" s="1"/>
  <c r="BL51" i="61" s="1"/>
  <c r="BM51" i="61" s="1"/>
  <c r="BN51" i="61" s="1"/>
  <c r="BO51" i="61" s="1"/>
  <c r="BP51" i="61" s="1"/>
  <c r="H25" i="61"/>
  <c r="AM25" i="61"/>
  <c r="BB25" i="61" s="1"/>
  <c r="BC25" i="61" s="1"/>
  <c r="BD25" i="61" s="1"/>
  <c r="BE25" i="61" s="1"/>
  <c r="BF25" i="61" s="1"/>
  <c r="BG25" i="61" s="1"/>
  <c r="BH25" i="61" s="1"/>
  <c r="BI25" i="61" s="1"/>
  <c r="BJ25" i="61" s="1"/>
  <c r="BK25" i="61" s="1"/>
  <c r="BL25" i="61" s="1"/>
  <c r="BM25" i="61" s="1"/>
  <c r="BN25" i="61" s="1"/>
  <c r="BO25" i="61" s="1"/>
  <c r="BP25" i="61" s="1"/>
  <c r="H17" i="61"/>
  <c r="AM17" i="61"/>
  <c r="BB17" i="61" s="1"/>
  <c r="BC17" i="61" s="1"/>
  <c r="BD17" i="61" s="1"/>
  <c r="BE17" i="61" s="1"/>
  <c r="BF17" i="61" s="1"/>
  <c r="BG17" i="61" s="1"/>
  <c r="BH17" i="61" s="1"/>
  <c r="BI17" i="61" s="1"/>
  <c r="BJ17" i="61" s="1"/>
  <c r="BK17" i="61" s="1"/>
  <c r="BL17" i="61" s="1"/>
  <c r="BM17" i="61" s="1"/>
  <c r="BN17" i="61" s="1"/>
  <c r="BO17" i="61" s="1"/>
  <c r="BP17" i="61" s="1"/>
  <c r="H19" i="61"/>
  <c r="AM19" i="61"/>
  <c r="BB19" i="61" s="1"/>
  <c r="BC19" i="61" s="1"/>
  <c r="BD19" i="61" s="1"/>
  <c r="BE19" i="61" s="1"/>
  <c r="BF19" i="61" s="1"/>
  <c r="BG19" i="61" s="1"/>
  <c r="BH19" i="61" s="1"/>
  <c r="BI19" i="61" s="1"/>
  <c r="BJ19" i="61" s="1"/>
  <c r="BK19" i="61" s="1"/>
  <c r="BL19" i="61" s="1"/>
  <c r="BM19" i="61" s="1"/>
  <c r="BN19" i="61" s="1"/>
  <c r="BO19" i="61" s="1"/>
  <c r="BP19" i="61" s="1"/>
  <c r="H21" i="61"/>
  <c r="AM21" i="61"/>
  <c r="BB21" i="61" s="1"/>
  <c r="BC21" i="61" s="1"/>
  <c r="BD21" i="61" s="1"/>
  <c r="BE21" i="61" s="1"/>
  <c r="BF21" i="61" s="1"/>
  <c r="BG21" i="61" s="1"/>
  <c r="BH21" i="61" s="1"/>
  <c r="BI21" i="61" s="1"/>
  <c r="BJ21" i="61" s="1"/>
  <c r="BK21" i="61" s="1"/>
  <c r="BL21" i="61" s="1"/>
  <c r="BM21" i="61" s="1"/>
  <c r="BN21" i="61" s="1"/>
  <c r="BO21" i="61" s="1"/>
  <c r="BP21" i="61" s="1"/>
  <c r="H8" i="61"/>
  <c r="AM8" i="61"/>
  <c r="BB8" i="61" s="1"/>
  <c r="BC8" i="61" s="1"/>
  <c r="BD8" i="61" s="1"/>
  <c r="BE8" i="61" s="1"/>
  <c r="BF8" i="61" s="1"/>
  <c r="BG8" i="61" s="1"/>
  <c r="BH8" i="61" s="1"/>
  <c r="BI8" i="61" s="1"/>
  <c r="BJ8" i="61" s="1"/>
  <c r="BK8" i="61" s="1"/>
  <c r="BL8" i="61" s="1"/>
  <c r="BM8" i="61" s="1"/>
  <c r="BN8" i="61" s="1"/>
  <c r="BO8" i="61" s="1"/>
  <c r="BP8" i="61" s="1"/>
  <c r="H7" i="61"/>
  <c r="AM7" i="61"/>
  <c r="BB7" i="61" s="1"/>
  <c r="BC7" i="61" s="1"/>
  <c r="BD7" i="61" s="1"/>
  <c r="BE7" i="61" s="1"/>
  <c r="BF7" i="61" s="1"/>
  <c r="BG7" i="61" s="1"/>
  <c r="BH7" i="61" s="1"/>
  <c r="BI7" i="61" s="1"/>
  <c r="BJ7" i="61" s="1"/>
  <c r="BK7" i="61" s="1"/>
  <c r="BL7" i="61" s="1"/>
  <c r="BM7" i="61" s="1"/>
  <c r="BN7" i="61" s="1"/>
  <c r="BO7" i="61" s="1"/>
  <c r="BP7" i="61" s="1"/>
  <c r="H22" i="61"/>
  <c r="AM22" i="61"/>
  <c r="BB22" i="61" s="1"/>
  <c r="BC22" i="61" s="1"/>
  <c r="BD22" i="61" s="1"/>
  <c r="BE22" i="61" s="1"/>
  <c r="BF22" i="61" s="1"/>
  <c r="BG22" i="61" s="1"/>
  <c r="BH22" i="61" s="1"/>
  <c r="BI22" i="61" s="1"/>
  <c r="BJ22" i="61" s="1"/>
  <c r="BK22" i="61" s="1"/>
  <c r="BL22" i="61" s="1"/>
  <c r="BM22" i="61" s="1"/>
  <c r="BN22" i="61" s="1"/>
  <c r="BO22" i="61" s="1"/>
  <c r="BP22" i="61" s="1"/>
  <c r="H11" i="61"/>
  <c r="AM11" i="61"/>
  <c r="BB11" i="61" s="1"/>
  <c r="BC11" i="61" s="1"/>
  <c r="BD11" i="61" s="1"/>
  <c r="BE11" i="61" s="1"/>
  <c r="BF11" i="61" s="1"/>
  <c r="BG11" i="61" s="1"/>
  <c r="BH11" i="61" s="1"/>
  <c r="BI11" i="61" s="1"/>
  <c r="BJ11" i="61" s="1"/>
  <c r="BK11" i="61" s="1"/>
  <c r="BL11" i="61" s="1"/>
  <c r="BM11" i="61" s="1"/>
  <c r="BN11" i="61" s="1"/>
  <c r="BO11" i="61" s="1"/>
  <c r="BP11" i="61" s="1"/>
  <c r="H59" i="61"/>
  <c r="AM59" i="61"/>
  <c r="BB59" i="61" s="1"/>
  <c r="BC59" i="61" s="1"/>
  <c r="BD59" i="61" s="1"/>
  <c r="BE59" i="61" s="1"/>
  <c r="BF59" i="61" s="1"/>
  <c r="BG59" i="61" s="1"/>
  <c r="BH59" i="61" s="1"/>
  <c r="BI59" i="61" s="1"/>
  <c r="BJ59" i="61" s="1"/>
  <c r="BK59" i="61" s="1"/>
  <c r="BL59" i="61" s="1"/>
  <c r="BM59" i="61" s="1"/>
  <c r="BN59" i="61" s="1"/>
  <c r="BO59" i="61" s="1"/>
  <c r="BP59" i="61" s="1"/>
  <c r="H54" i="61"/>
  <c r="AM54" i="61"/>
  <c r="BB54" i="61" s="1"/>
  <c r="BC54" i="61" s="1"/>
  <c r="BD54" i="61" s="1"/>
  <c r="BE54" i="61" s="1"/>
  <c r="BF54" i="61" s="1"/>
  <c r="BG54" i="61" s="1"/>
  <c r="BH54" i="61" s="1"/>
  <c r="BI54" i="61" s="1"/>
  <c r="BJ54" i="61" s="1"/>
  <c r="BK54" i="61" s="1"/>
  <c r="BL54" i="61" s="1"/>
  <c r="BM54" i="61" s="1"/>
  <c r="BN54" i="61" s="1"/>
  <c r="BO54" i="61" s="1"/>
  <c r="BP54" i="61" s="1"/>
  <c r="H62" i="61"/>
  <c r="AM62" i="61"/>
  <c r="BB62" i="61" s="1"/>
  <c r="BC62" i="61" s="1"/>
  <c r="BD62" i="61" s="1"/>
  <c r="BE62" i="61" s="1"/>
  <c r="BF62" i="61" s="1"/>
  <c r="BG62" i="61" s="1"/>
  <c r="BH62" i="61" s="1"/>
  <c r="BI62" i="61" s="1"/>
  <c r="BJ62" i="61" s="1"/>
  <c r="BK62" i="61" s="1"/>
  <c r="BL62" i="61" s="1"/>
  <c r="BM62" i="61" s="1"/>
  <c r="BN62" i="61" s="1"/>
  <c r="BO62" i="61" s="1"/>
  <c r="BP62" i="61" s="1"/>
  <c r="H27" i="61"/>
  <c r="AM27" i="61"/>
  <c r="BB27" i="61" s="1"/>
  <c r="BC27" i="61" s="1"/>
  <c r="BD27" i="61" s="1"/>
  <c r="BE27" i="61" s="1"/>
  <c r="BF27" i="61" s="1"/>
  <c r="BG27" i="61" s="1"/>
  <c r="BH27" i="61" s="1"/>
  <c r="BI27" i="61" s="1"/>
  <c r="BJ27" i="61" s="1"/>
  <c r="BK27" i="61" s="1"/>
  <c r="BL27" i="61" s="1"/>
  <c r="BM27" i="61" s="1"/>
  <c r="BN27" i="61" s="1"/>
  <c r="BO27" i="61" s="1"/>
  <c r="BP27" i="61" s="1"/>
  <c r="B50" i="61" a="1"/>
  <c r="B50" i="61" s="1"/>
  <c r="A50" i="61" s="1"/>
  <c r="H31" i="61"/>
  <c r="AM31" i="61"/>
  <c r="BB31" i="61" s="1"/>
  <c r="BC31" i="61" s="1"/>
  <c r="BD31" i="61" s="1"/>
  <c r="BE31" i="61" s="1"/>
  <c r="BF31" i="61" s="1"/>
  <c r="BG31" i="61" s="1"/>
  <c r="BH31" i="61" s="1"/>
  <c r="BI31" i="61" s="1"/>
  <c r="BJ31" i="61" s="1"/>
  <c r="BK31" i="61" s="1"/>
  <c r="BL31" i="61" s="1"/>
  <c r="BM31" i="61" s="1"/>
  <c r="BN31" i="61" s="1"/>
  <c r="BO31" i="61" s="1"/>
  <c r="BP31" i="61" s="1"/>
  <c r="AM28" i="61"/>
  <c r="BB28" i="61" s="1"/>
  <c r="BC28" i="61" s="1"/>
  <c r="BD28" i="61" s="1"/>
  <c r="BE28" i="61" s="1"/>
  <c r="BF28" i="61" s="1"/>
  <c r="BG28" i="61" s="1"/>
  <c r="BH28" i="61" s="1"/>
  <c r="BI28" i="61" s="1"/>
  <c r="BJ28" i="61" s="1"/>
  <c r="BK28" i="61" s="1"/>
  <c r="BL28" i="61" s="1"/>
  <c r="BM28" i="61" s="1"/>
  <c r="BN28" i="61" s="1"/>
  <c r="BO28" i="61" s="1"/>
  <c r="BP28" i="61" s="1"/>
  <c r="H28" i="61"/>
  <c r="H23" i="61"/>
  <c r="AM23" i="61"/>
  <c r="BB23" i="61" s="1"/>
  <c r="BC23" i="61" s="1"/>
  <c r="BD23" i="61" s="1"/>
  <c r="BE23" i="61" s="1"/>
  <c r="BF23" i="61" s="1"/>
  <c r="BG23" i="61" s="1"/>
  <c r="BH23" i="61" s="1"/>
  <c r="BI23" i="61" s="1"/>
  <c r="BJ23" i="61" s="1"/>
  <c r="BK23" i="61" s="1"/>
  <c r="BL23" i="61" s="1"/>
  <c r="BM23" i="61" s="1"/>
  <c r="BN23" i="61" s="1"/>
  <c r="BO23" i="61" s="1"/>
  <c r="BP23" i="61" s="1"/>
  <c r="H15" i="61"/>
  <c r="AM15" i="61"/>
  <c r="BB15" i="61" s="1"/>
  <c r="BC15" i="61" s="1"/>
  <c r="BD15" i="61" s="1"/>
  <c r="BE15" i="61" s="1"/>
  <c r="BF15" i="61" s="1"/>
  <c r="BG15" i="61" s="1"/>
  <c r="BH15" i="61" s="1"/>
  <c r="BI15" i="61" s="1"/>
  <c r="BJ15" i="61" s="1"/>
  <c r="BK15" i="61" s="1"/>
  <c r="BL15" i="61" s="1"/>
  <c r="BM15" i="61" s="1"/>
  <c r="BN15" i="61" s="1"/>
  <c r="BO15" i="61" s="1"/>
  <c r="BP15" i="61" s="1"/>
  <c r="H9" i="61"/>
  <c r="AM9" i="61"/>
  <c r="BB9" i="61" s="1"/>
  <c r="BC9" i="61" s="1"/>
  <c r="BD9" i="61" s="1"/>
  <c r="BE9" i="61" s="1"/>
  <c r="BF9" i="61" s="1"/>
  <c r="BG9" i="61" s="1"/>
  <c r="BH9" i="61" s="1"/>
  <c r="BI9" i="61" s="1"/>
  <c r="BJ9" i="61" s="1"/>
  <c r="BK9" i="61" s="1"/>
  <c r="BL9" i="61" s="1"/>
  <c r="BM9" i="61" s="1"/>
  <c r="BN9" i="61" s="1"/>
  <c r="BO9" i="61" s="1"/>
  <c r="BP9" i="61" s="1"/>
  <c r="H10" i="61"/>
  <c r="AM10" i="61"/>
  <c r="BB10" i="61" s="1"/>
  <c r="BC10" i="61" s="1"/>
  <c r="BD10" i="61" s="1"/>
  <c r="BE10" i="61" s="1"/>
  <c r="BF10" i="61" s="1"/>
  <c r="BG10" i="61" s="1"/>
  <c r="BH10" i="61" s="1"/>
  <c r="BI10" i="61" s="1"/>
  <c r="BJ10" i="61" s="1"/>
  <c r="BK10" i="61" s="1"/>
  <c r="BL10" i="61" s="1"/>
  <c r="BM10" i="61" s="1"/>
  <c r="BN10" i="61" s="1"/>
  <c r="BO10" i="61" s="1"/>
  <c r="BP10" i="61" s="1"/>
  <c r="H53" i="61"/>
  <c r="AM53" i="61"/>
  <c r="BB53" i="61" s="1"/>
  <c r="BC53" i="61" s="1"/>
  <c r="BD53" i="61" s="1"/>
  <c r="BE53" i="61" s="1"/>
  <c r="BF53" i="61" s="1"/>
  <c r="BG53" i="61" s="1"/>
  <c r="BH53" i="61" s="1"/>
  <c r="BI53" i="61" s="1"/>
  <c r="BJ53" i="61" s="1"/>
  <c r="BK53" i="61" s="1"/>
  <c r="BL53" i="61" s="1"/>
  <c r="BM53" i="61" s="1"/>
  <c r="BN53" i="61" s="1"/>
  <c r="BO53" i="61" s="1"/>
  <c r="BP53" i="61" s="1"/>
  <c r="H61" i="61"/>
  <c r="AM61" i="61"/>
  <c r="BB61" i="61" s="1"/>
  <c r="BC61" i="61" s="1"/>
  <c r="BD61" i="61" s="1"/>
  <c r="BE61" i="61" s="1"/>
  <c r="BF61" i="61" s="1"/>
  <c r="BG61" i="61" s="1"/>
  <c r="BH61" i="61" s="1"/>
  <c r="BI61" i="61" s="1"/>
  <c r="BJ61" i="61" s="1"/>
  <c r="BK61" i="61" s="1"/>
  <c r="BL61" i="61" s="1"/>
  <c r="BM61" i="61" s="1"/>
  <c r="BN61" i="61" s="1"/>
  <c r="BO61" i="61" s="1"/>
  <c r="BP61" i="61" s="1"/>
  <c r="H58" i="61"/>
  <c r="AM58" i="61"/>
  <c r="BB58" i="61" s="1"/>
  <c r="BC58" i="61" s="1"/>
  <c r="BD58" i="61" s="1"/>
  <c r="BE58" i="61" s="1"/>
  <c r="BF58" i="61" s="1"/>
  <c r="BG58" i="61" s="1"/>
  <c r="BH58" i="61" s="1"/>
  <c r="BI58" i="61" s="1"/>
  <c r="BJ58" i="61" s="1"/>
  <c r="BK58" i="61" s="1"/>
  <c r="BL58" i="61" s="1"/>
  <c r="BM58" i="61" s="1"/>
  <c r="BN58" i="61" s="1"/>
  <c r="BO58" i="61" s="1"/>
  <c r="BP58" i="61" s="1"/>
  <c r="H36" i="60"/>
  <c r="H24" i="60"/>
  <c r="H37" i="60"/>
  <c r="H21" i="60"/>
  <c r="H69" i="60"/>
  <c r="H27" i="60"/>
  <c r="H50" i="60"/>
  <c r="H47" i="60"/>
  <c r="H28" i="60"/>
  <c r="H44" i="60"/>
  <c r="H79" i="60"/>
  <c r="H75" i="60"/>
  <c r="H45" i="60"/>
  <c r="H61" i="60"/>
  <c r="H18" i="60"/>
  <c r="H12" i="60"/>
  <c r="H60" i="60"/>
  <c r="B19" i="60" a="1"/>
  <c r="B19" i="60" s="1"/>
  <c r="B12" i="60" a="1"/>
  <c r="B12" i="60" s="1"/>
  <c r="B63" i="60" a="1"/>
  <c r="B63" i="60" s="1"/>
  <c r="A63" i="60" s="1"/>
  <c r="H27" i="59"/>
  <c r="B26" i="59" a="1"/>
  <c r="B26" i="59" s="1"/>
  <c r="H21" i="59"/>
  <c r="H7" i="59"/>
  <c r="B18" i="59" a="1"/>
  <c r="B18" i="59" s="1"/>
  <c r="H49" i="59"/>
  <c r="B12" i="59" a="1"/>
  <c r="B12" i="59" s="1"/>
  <c r="BB6" i="59"/>
  <c r="BC6" i="59" s="1"/>
  <c r="BD6" i="59" s="1"/>
  <c r="BE6" i="59" s="1"/>
  <c r="BF6" i="59" s="1"/>
  <c r="BG6" i="59" s="1"/>
  <c r="BH6" i="59" s="1"/>
  <c r="BI6" i="59" s="1"/>
  <c r="BJ6" i="59" s="1"/>
  <c r="BK6" i="59" s="1"/>
  <c r="BL6" i="59" s="1"/>
  <c r="BM6" i="59" s="1"/>
  <c r="BN6" i="59" s="1"/>
  <c r="BO6" i="59" s="1"/>
  <c r="BP6" i="59" s="1"/>
  <c r="B11" i="59" a="1"/>
  <c r="B11" i="59" s="1"/>
  <c r="B25" i="59" a="1"/>
  <c r="B25" i="59" s="1"/>
  <c r="H13" i="59"/>
  <c r="H44" i="59"/>
  <c r="H10" i="59"/>
  <c r="H9" i="59"/>
  <c r="H20" i="59"/>
  <c r="B48" i="59" a="1"/>
  <c r="B48" i="59" s="1"/>
  <c r="A48" i="59" s="1"/>
  <c r="H16" i="59"/>
  <c r="H40" i="59"/>
  <c r="H31" i="59"/>
  <c r="B47" i="59" a="1"/>
  <c r="B47" i="59" s="1"/>
  <c r="A47" i="59" s="1"/>
  <c r="H28" i="59"/>
  <c r="H48" i="59"/>
  <c r="H6" i="59"/>
  <c r="H38" i="59"/>
  <c r="H42" i="59"/>
  <c r="H14" i="59"/>
  <c r="AM10" i="59"/>
  <c r="BB10" i="59" s="1"/>
  <c r="BC10" i="59" s="1"/>
  <c r="BD10" i="59" s="1"/>
  <c r="BE10" i="59" s="1"/>
  <c r="BF10" i="59" s="1"/>
  <c r="BG10" i="59" s="1"/>
  <c r="BH10" i="59" s="1"/>
  <c r="BI10" i="59" s="1"/>
  <c r="BJ10" i="59" s="1"/>
  <c r="BK10" i="59" s="1"/>
  <c r="BL10" i="59" s="1"/>
  <c r="BM10" i="59" s="1"/>
  <c r="BN10" i="59" s="1"/>
  <c r="BO10" i="59" s="1"/>
  <c r="BP10" i="59" s="1"/>
  <c r="H35" i="59"/>
  <c r="H34" i="59"/>
  <c r="H17" i="59"/>
  <c r="H25" i="59"/>
  <c r="H46" i="59"/>
  <c r="H39" i="59"/>
  <c r="H37" i="59"/>
  <c r="H51" i="59"/>
  <c r="H47" i="59"/>
  <c r="H8" i="59"/>
  <c r="H26" i="59"/>
  <c r="H23" i="59"/>
  <c r="H18" i="59"/>
  <c r="H41" i="59"/>
  <c r="H45" i="59"/>
  <c r="B34" i="59" a="1"/>
  <c r="B34" i="59" s="1"/>
  <c r="H36" i="59"/>
  <c r="H15" i="59"/>
  <c r="H22" i="59"/>
  <c r="H12" i="59"/>
  <c r="H19" i="59"/>
  <c r="B29" i="59" a="1"/>
  <c r="B29" i="59" s="1"/>
  <c r="H29" i="59"/>
  <c r="H30" i="59"/>
  <c r="H11" i="59"/>
  <c r="H24" i="59"/>
  <c r="H43" i="59"/>
  <c r="B32" i="59" a="1"/>
  <c r="B32" i="59" s="1"/>
  <c r="H27" i="58"/>
  <c r="AM27" i="58"/>
  <c r="BB27" i="58" s="1"/>
  <c r="BC27" i="58" s="1"/>
  <c r="BD27" i="58" s="1"/>
  <c r="BE27" i="58" s="1"/>
  <c r="BF27" i="58" s="1"/>
  <c r="BG27" i="58" s="1"/>
  <c r="BH27" i="58" s="1"/>
  <c r="BI27" i="58" s="1"/>
  <c r="BJ27" i="58" s="1"/>
  <c r="BK27" i="58" s="1"/>
  <c r="BL27" i="58" s="1"/>
  <c r="BM27" i="58" s="1"/>
  <c r="BN27" i="58" s="1"/>
  <c r="BO27" i="58" s="1"/>
  <c r="BP27" i="58" s="1"/>
  <c r="H48" i="58"/>
  <c r="AM48" i="58"/>
  <c r="BB48" i="58" s="1"/>
  <c r="BC48" i="58" s="1"/>
  <c r="BD48" i="58" s="1"/>
  <c r="BE48" i="58" s="1"/>
  <c r="BF48" i="58" s="1"/>
  <c r="BG48" i="58" s="1"/>
  <c r="BH48" i="58" s="1"/>
  <c r="BI48" i="58" s="1"/>
  <c r="BJ48" i="58" s="1"/>
  <c r="BK48" i="58" s="1"/>
  <c r="BL48" i="58" s="1"/>
  <c r="BM48" i="58" s="1"/>
  <c r="BN48" i="58" s="1"/>
  <c r="BO48" i="58" s="1"/>
  <c r="BP48" i="58" s="1"/>
  <c r="H19" i="58"/>
  <c r="AM19" i="58"/>
  <c r="BB19" i="58" s="1"/>
  <c r="BC19" i="58" s="1"/>
  <c r="BD19" i="58" s="1"/>
  <c r="BE19" i="58" s="1"/>
  <c r="BF19" i="58" s="1"/>
  <c r="BG19" i="58" s="1"/>
  <c r="BH19" i="58" s="1"/>
  <c r="BI19" i="58" s="1"/>
  <c r="BJ19" i="58" s="1"/>
  <c r="BK19" i="58" s="1"/>
  <c r="BL19" i="58" s="1"/>
  <c r="BM19" i="58" s="1"/>
  <c r="BN19" i="58" s="1"/>
  <c r="BO19" i="58" s="1"/>
  <c r="BP19" i="58" s="1"/>
  <c r="H7" i="58"/>
  <c r="AM7" i="58"/>
  <c r="BB7" i="58" s="1"/>
  <c r="BC7" i="58" s="1"/>
  <c r="BD7" i="58" s="1"/>
  <c r="BE7" i="58" s="1"/>
  <c r="BF7" i="58" s="1"/>
  <c r="BG7" i="58" s="1"/>
  <c r="BH7" i="58" s="1"/>
  <c r="BI7" i="58" s="1"/>
  <c r="BJ7" i="58" s="1"/>
  <c r="BK7" i="58" s="1"/>
  <c r="BL7" i="58" s="1"/>
  <c r="BM7" i="58" s="1"/>
  <c r="BN7" i="58" s="1"/>
  <c r="BO7" i="58" s="1"/>
  <c r="BP7" i="58" s="1"/>
  <c r="AM37" i="58"/>
  <c r="BB37" i="58" s="1"/>
  <c r="BC37" i="58" s="1"/>
  <c r="BD37" i="58" s="1"/>
  <c r="BE37" i="58" s="1"/>
  <c r="BF37" i="58" s="1"/>
  <c r="BG37" i="58" s="1"/>
  <c r="BH37" i="58" s="1"/>
  <c r="BI37" i="58" s="1"/>
  <c r="BJ37" i="58" s="1"/>
  <c r="BK37" i="58" s="1"/>
  <c r="BL37" i="58" s="1"/>
  <c r="BM37" i="58" s="1"/>
  <c r="BN37" i="58" s="1"/>
  <c r="BO37" i="58" s="1"/>
  <c r="BP37" i="58" s="1"/>
  <c r="H37" i="58"/>
  <c r="H34" i="58"/>
  <c r="AM34" i="58"/>
  <c r="BB34" i="58" s="1"/>
  <c r="BC34" i="58" s="1"/>
  <c r="BD34" i="58" s="1"/>
  <c r="BE34" i="58" s="1"/>
  <c r="BF34" i="58" s="1"/>
  <c r="BG34" i="58" s="1"/>
  <c r="BH34" i="58" s="1"/>
  <c r="BI34" i="58" s="1"/>
  <c r="BJ34" i="58" s="1"/>
  <c r="BK34" i="58" s="1"/>
  <c r="BL34" i="58" s="1"/>
  <c r="BM34" i="58" s="1"/>
  <c r="BN34" i="58" s="1"/>
  <c r="BO34" i="58" s="1"/>
  <c r="BP34" i="58" s="1"/>
  <c r="H6" i="58"/>
  <c r="AM6" i="58"/>
  <c r="BB6" i="58" s="1"/>
  <c r="BC6" i="58" s="1"/>
  <c r="BD6" i="58" s="1"/>
  <c r="BE6" i="58" s="1"/>
  <c r="BF6" i="58" s="1"/>
  <c r="BG6" i="58" s="1"/>
  <c r="H39" i="58"/>
  <c r="AM39" i="58"/>
  <c r="BB39" i="58" s="1"/>
  <c r="BC39" i="58" s="1"/>
  <c r="BD39" i="58" s="1"/>
  <c r="BE39" i="58" s="1"/>
  <c r="BF39" i="58" s="1"/>
  <c r="BG39" i="58" s="1"/>
  <c r="BH39" i="58" s="1"/>
  <c r="BI39" i="58" s="1"/>
  <c r="BJ39" i="58" s="1"/>
  <c r="BK39" i="58" s="1"/>
  <c r="BL39" i="58" s="1"/>
  <c r="BM39" i="58" s="1"/>
  <c r="BN39" i="58" s="1"/>
  <c r="BO39" i="58" s="1"/>
  <c r="BP39" i="58" s="1"/>
  <c r="AM31" i="58"/>
  <c r="BB31" i="58" s="1"/>
  <c r="BC31" i="58" s="1"/>
  <c r="BD31" i="58" s="1"/>
  <c r="BE31" i="58" s="1"/>
  <c r="BF31" i="58" s="1"/>
  <c r="BG31" i="58" s="1"/>
  <c r="BH31" i="58" s="1"/>
  <c r="BI31" i="58" s="1"/>
  <c r="BJ31" i="58" s="1"/>
  <c r="BK31" i="58" s="1"/>
  <c r="BL31" i="58" s="1"/>
  <c r="BM31" i="58" s="1"/>
  <c r="BN31" i="58" s="1"/>
  <c r="BO31" i="58" s="1"/>
  <c r="BP31" i="58" s="1"/>
  <c r="H31" i="58"/>
  <c r="H56" i="58"/>
  <c r="AM56" i="58"/>
  <c r="BB56" i="58" s="1"/>
  <c r="BC56" i="58" s="1"/>
  <c r="BD56" i="58" s="1"/>
  <c r="BE56" i="58" s="1"/>
  <c r="BF56" i="58" s="1"/>
  <c r="BG56" i="58" s="1"/>
  <c r="BH56" i="58" s="1"/>
  <c r="BI56" i="58" s="1"/>
  <c r="BJ56" i="58" s="1"/>
  <c r="BK56" i="58" s="1"/>
  <c r="BL56" i="58" s="1"/>
  <c r="BM56" i="58" s="1"/>
  <c r="BN56" i="58" s="1"/>
  <c r="BO56" i="58" s="1"/>
  <c r="BP56" i="58" s="1"/>
  <c r="H18" i="58"/>
  <c r="AM18" i="58"/>
  <c r="BB18" i="58" s="1"/>
  <c r="BC18" i="58" s="1"/>
  <c r="BD18" i="58" s="1"/>
  <c r="BE18" i="58" s="1"/>
  <c r="BF18" i="58" s="1"/>
  <c r="BG18" i="58" s="1"/>
  <c r="BH18" i="58" s="1"/>
  <c r="BI18" i="58" s="1"/>
  <c r="BJ18" i="58" s="1"/>
  <c r="BK18" i="58" s="1"/>
  <c r="BL18" i="58" s="1"/>
  <c r="BM18" i="58" s="1"/>
  <c r="BN18" i="58" s="1"/>
  <c r="BO18" i="58" s="1"/>
  <c r="BP18" i="58" s="1"/>
  <c r="H54" i="58"/>
  <c r="AM54" i="58"/>
  <c r="BB54" i="58" s="1"/>
  <c r="BC54" i="58" s="1"/>
  <c r="BD54" i="58" s="1"/>
  <c r="BE54" i="58" s="1"/>
  <c r="BF54" i="58" s="1"/>
  <c r="BG54" i="58" s="1"/>
  <c r="BH54" i="58" s="1"/>
  <c r="BI54" i="58" s="1"/>
  <c r="BJ54" i="58" s="1"/>
  <c r="BK54" i="58" s="1"/>
  <c r="BL54" i="58" s="1"/>
  <c r="BM54" i="58" s="1"/>
  <c r="BN54" i="58" s="1"/>
  <c r="BO54" i="58" s="1"/>
  <c r="BP54" i="58" s="1"/>
  <c r="AM33" i="58"/>
  <c r="BB33" i="58" s="1"/>
  <c r="BC33" i="58" s="1"/>
  <c r="BD33" i="58" s="1"/>
  <c r="BE33" i="58" s="1"/>
  <c r="BF33" i="58" s="1"/>
  <c r="BG33" i="58" s="1"/>
  <c r="BH33" i="58" s="1"/>
  <c r="BI33" i="58" s="1"/>
  <c r="BJ33" i="58" s="1"/>
  <c r="BK33" i="58" s="1"/>
  <c r="BL33" i="58" s="1"/>
  <c r="BM33" i="58" s="1"/>
  <c r="BN33" i="58" s="1"/>
  <c r="BO33" i="58" s="1"/>
  <c r="BP33" i="58" s="1"/>
  <c r="H33" i="58"/>
  <c r="AM22" i="58"/>
  <c r="BB22" i="58" s="1"/>
  <c r="BC22" i="58" s="1"/>
  <c r="BD22" i="58" s="1"/>
  <c r="BE22" i="58" s="1"/>
  <c r="BF22" i="58" s="1"/>
  <c r="BG22" i="58" s="1"/>
  <c r="BH22" i="58" s="1"/>
  <c r="BI22" i="58" s="1"/>
  <c r="BJ22" i="58" s="1"/>
  <c r="BK22" i="58" s="1"/>
  <c r="BL22" i="58" s="1"/>
  <c r="BM22" i="58" s="1"/>
  <c r="BN22" i="58" s="1"/>
  <c r="BO22" i="58" s="1"/>
  <c r="BP22" i="58" s="1"/>
  <c r="H22" i="58"/>
  <c r="H10" i="58"/>
  <c r="AM10" i="58"/>
  <c r="BB10" i="58" s="1"/>
  <c r="BC10" i="58" s="1"/>
  <c r="BD10" i="58" s="1"/>
  <c r="BE10" i="58" s="1"/>
  <c r="BF10" i="58" s="1"/>
  <c r="BG10" i="58" s="1"/>
  <c r="BH10" i="58" s="1"/>
  <c r="BI10" i="58" s="1"/>
  <c r="BJ10" i="58" s="1"/>
  <c r="BK10" i="58" s="1"/>
  <c r="BL10" i="58" s="1"/>
  <c r="BM10" i="58" s="1"/>
  <c r="BN10" i="58" s="1"/>
  <c r="BO10" i="58" s="1"/>
  <c r="BP10" i="58" s="1"/>
  <c r="H41" i="58"/>
  <c r="AM41" i="58"/>
  <c r="BB41" i="58" s="1"/>
  <c r="BC41" i="58" s="1"/>
  <c r="BD41" i="58" s="1"/>
  <c r="BE41" i="58" s="1"/>
  <c r="BF41" i="58" s="1"/>
  <c r="BG41" i="58" s="1"/>
  <c r="BH41" i="58" s="1"/>
  <c r="BI41" i="58" s="1"/>
  <c r="BJ41" i="58" s="1"/>
  <c r="BK41" i="58" s="1"/>
  <c r="BL41" i="58" s="1"/>
  <c r="BM41" i="58" s="1"/>
  <c r="BN41" i="58" s="1"/>
  <c r="BO41" i="58" s="1"/>
  <c r="BP41" i="58" s="1"/>
  <c r="H35" i="58"/>
  <c r="AM35" i="58"/>
  <c r="BB35" i="58" s="1"/>
  <c r="BC35" i="58" s="1"/>
  <c r="BD35" i="58" s="1"/>
  <c r="BE35" i="58" s="1"/>
  <c r="BF35" i="58" s="1"/>
  <c r="BG35" i="58" s="1"/>
  <c r="BH35" i="58" s="1"/>
  <c r="BI35" i="58" s="1"/>
  <c r="BJ35" i="58" s="1"/>
  <c r="BK35" i="58" s="1"/>
  <c r="BL35" i="58" s="1"/>
  <c r="BM35" i="58" s="1"/>
  <c r="BN35" i="58" s="1"/>
  <c r="BO35" i="58" s="1"/>
  <c r="BP35" i="58" s="1"/>
  <c r="AM25" i="58"/>
  <c r="BB25" i="58" s="1"/>
  <c r="BC25" i="58" s="1"/>
  <c r="BD25" i="58" s="1"/>
  <c r="BE25" i="58" s="1"/>
  <c r="BF25" i="58" s="1"/>
  <c r="BG25" i="58" s="1"/>
  <c r="BH25" i="58" s="1"/>
  <c r="BI25" i="58" s="1"/>
  <c r="BJ25" i="58" s="1"/>
  <c r="BK25" i="58" s="1"/>
  <c r="BL25" i="58" s="1"/>
  <c r="BM25" i="58" s="1"/>
  <c r="BN25" i="58" s="1"/>
  <c r="BO25" i="58" s="1"/>
  <c r="BP25" i="58" s="1"/>
  <c r="H25" i="58"/>
  <c r="B44" i="58" a="1"/>
  <c r="B44" i="58" s="1"/>
  <c r="A44" i="58" s="1"/>
  <c r="AM14" i="58"/>
  <c r="BB14" i="58" s="1"/>
  <c r="BC14" i="58" s="1"/>
  <c r="BD14" i="58" s="1"/>
  <c r="BE14" i="58" s="1"/>
  <c r="BF14" i="58" s="1"/>
  <c r="BG14" i="58" s="1"/>
  <c r="BH14" i="58" s="1"/>
  <c r="BI14" i="58" s="1"/>
  <c r="BJ14" i="58" s="1"/>
  <c r="BK14" i="58" s="1"/>
  <c r="BL14" i="58" s="1"/>
  <c r="BM14" i="58" s="1"/>
  <c r="BN14" i="58" s="1"/>
  <c r="BO14" i="58" s="1"/>
  <c r="BP14" i="58" s="1"/>
  <c r="H14" i="58"/>
  <c r="AM21" i="58"/>
  <c r="BB21" i="58" s="1"/>
  <c r="BC21" i="58" s="1"/>
  <c r="BD21" i="58" s="1"/>
  <c r="BE21" i="58" s="1"/>
  <c r="BF21" i="58" s="1"/>
  <c r="BG21" i="58" s="1"/>
  <c r="BH21" i="58" s="1"/>
  <c r="BI21" i="58" s="1"/>
  <c r="BJ21" i="58" s="1"/>
  <c r="BK21" i="58" s="1"/>
  <c r="BL21" i="58" s="1"/>
  <c r="BM21" i="58" s="1"/>
  <c r="BN21" i="58" s="1"/>
  <c r="BO21" i="58" s="1"/>
  <c r="BP21" i="58" s="1"/>
  <c r="H21" i="58"/>
  <c r="H12" i="58"/>
  <c r="AM12" i="58"/>
  <c r="BB12" i="58" s="1"/>
  <c r="BC12" i="58" s="1"/>
  <c r="BD12" i="58" s="1"/>
  <c r="BE12" i="58" s="1"/>
  <c r="BF12" i="58" s="1"/>
  <c r="BG12" i="58" s="1"/>
  <c r="BH12" i="58" s="1"/>
  <c r="BI12" i="58" s="1"/>
  <c r="BJ12" i="58" s="1"/>
  <c r="BK12" i="58" s="1"/>
  <c r="BL12" i="58" s="1"/>
  <c r="BM12" i="58" s="1"/>
  <c r="BN12" i="58" s="1"/>
  <c r="BO12" i="58" s="1"/>
  <c r="BP12" i="58" s="1"/>
  <c r="AM9" i="58"/>
  <c r="BB9" i="58" s="1"/>
  <c r="BC9" i="58" s="1"/>
  <c r="BD9" i="58" s="1"/>
  <c r="BE9" i="58" s="1"/>
  <c r="BF9" i="58" s="1"/>
  <c r="BG9" i="58" s="1"/>
  <c r="BH9" i="58" s="1"/>
  <c r="BI9" i="58" s="1"/>
  <c r="BJ9" i="58" s="1"/>
  <c r="BK9" i="58" s="1"/>
  <c r="BL9" i="58" s="1"/>
  <c r="BM9" i="58" s="1"/>
  <c r="BN9" i="58" s="1"/>
  <c r="BO9" i="58" s="1"/>
  <c r="BP9" i="58" s="1"/>
  <c r="H9" i="58"/>
  <c r="H58" i="58"/>
  <c r="AM58" i="58"/>
  <c r="BB58" i="58" s="1"/>
  <c r="BC58" i="58" s="1"/>
  <c r="BD58" i="58" s="1"/>
  <c r="BE58" i="58" s="1"/>
  <c r="BF58" i="58" s="1"/>
  <c r="BG58" i="58" s="1"/>
  <c r="BH58" i="58" s="1"/>
  <c r="BI58" i="58" s="1"/>
  <c r="BJ58" i="58" s="1"/>
  <c r="BK58" i="58" s="1"/>
  <c r="BL58" i="58" s="1"/>
  <c r="BM58" i="58" s="1"/>
  <c r="BN58" i="58" s="1"/>
  <c r="BO58" i="58" s="1"/>
  <c r="BP58" i="58" s="1"/>
  <c r="AM47" i="58"/>
  <c r="BB47" i="58" s="1"/>
  <c r="BC47" i="58" s="1"/>
  <c r="BD47" i="58" s="1"/>
  <c r="BE47" i="58" s="1"/>
  <c r="BF47" i="58" s="1"/>
  <c r="BG47" i="58" s="1"/>
  <c r="BH47" i="58" s="1"/>
  <c r="BI47" i="58" s="1"/>
  <c r="BJ47" i="58" s="1"/>
  <c r="BK47" i="58" s="1"/>
  <c r="BL47" i="58" s="1"/>
  <c r="BM47" i="58" s="1"/>
  <c r="BN47" i="58" s="1"/>
  <c r="BO47" i="58" s="1"/>
  <c r="BP47" i="58" s="1"/>
  <c r="H47" i="58"/>
  <c r="H17" i="58"/>
  <c r="AM17" i="58"/>
  <c r="BB17" i="58" s="1"/>
  <c r="BC17" i="58" s="1"/>
  <c r="BD17" i="58" s="1"/>
  <c r="BE17" i="58" s="1"/>
  <c r="BF17" i="58" s="1"/>
  <c r="BG17" i="58" s="1"/>
  <c r="BH17" i="58" s="1"/>
  <c r="BI17" i="58" s="1"/>
  <c r="BJ17" i="58" s="1"/>
  <c r="BK17" i="58" s="1"/>
  <c r="BL17" i="58" s="1"/>
  <c r="BM17" i="58" s="1"/>
  <c r="BN17" i="58" s="1"/>
  <c r="BO17" i="58" s="1"/>
  <c r="BP17" i="58" s="1"/>
  <c r="AM52" i="58"/>
  <c r="BB52" i="58" s="1"/>
  <c r="BC52" i="58" s="1"/>
  <c r="BD52" i="58" s="1"/>
  <c r="BE52" i="58" s="1"/>
  <c r="BF52" i="58" s="1"/>
  <c r="BG52" i="58" s="1"/>
  <c r="BH52" i="58" s="1"/>
  <c r="BI52" i="58" s="1"/>
  <c r="BJ52" i="58" s="1"/>
  <c r="BK52" i="58" s="1"/>
  <c r="BL52" i="58" s="1"/>
  <c r="BM52" i="58" s="1"/>
  <c r="BN52" i="58" s="1"/>
  <c r="BO52" i="58" s="1"/>
  <c r="BP52" i="58" s="1"/>
  <c r="H52" i="58"/>
  <c r="H50" i="58"/>
  <c r="AM50" i="58"/>
  <c r="BB50" i="58" s="1"/>
  <c r="BC50" i="58" s="1"/>
  <c r="BD50" i="58" s="1"/>
  <c r="BE50" i="58" s="1"/>
  <c r="BF50" i="58" s="1"/>
  <c r="BG50" i="58" s="1"/>
  <c r="BH50" i="58" s="1"/>
  <c r="BI50" i="58" s="1"/>
  <c r="BJ50" i="58" s="1"/>
  <c r="BK50" i="58" s="1"/>
  <c r="BL50" i="58" s="1"/>
  <c r="BM50" i="58" s="1"/>
  <c r="BN50" i="58" s="1"/>
  <c r="BO50" i="58" s="1"/>
  <c r="BP50" i="58" s="1"/>
  <c r="AM57" i="58"/>
  <c r="BB57" i="58" s="1"/>
  <c r="BC57" i="58" s="1"/>
  <c r="BD57" i="58" s="1"/>
  <c r="BE57" i="58" s="1"/>
  <c r="BF57" i="58" s="1"/>
  <c r="BG57" i="58" s="1"/>
  <c r="BH57" i="58" s="1"/>
  <c r="BI57" i="58" s="1"/>
  <c r="BJ57" i="58" s="1"/>
  <c r="BK57" i="58" s="1"/>
  <c r="BL57" i="58" s="1"/>
  <c r="BM57" i="58" s="1"/>
  <c r="BN57" i="58" s="1"/>
  <c r="BO57" i="58" s="1"/>
  <c r="BP57" i="58" s="1"/>
  <c r="H57" i="58"/>
  <c r="AM20" i="58"/>
  <c r="BB20" i="58" s="1"/>
  <c r="BC20" i="58" s="1"/>
  <c r="BD20" i="58" s="1"/>
  <c r="BE20" i="58" s="1"/>
  <c r="BF20" i="58" s="1"/>
  <c r="BG20" i="58" s="1"/>
  <c r="BH20" i="58" s="1"/>
  <c r="BI20" i="58" s="1"/>
  <c r="BJ20" i="58" s="1"/>
  <c r="BK20" i="58" s="1"/>
  <c r="BL20" i="58" s="1"/>
  <c r="BM20" i="58" s="1"/>
  <c r="BN20" i="58" s="1"/>
  <c r="BO20" i="58" s="1"/>
  <c r="BP20" i="58" s="1"/>
  <c r="H20" i="58"/>
  <c r="H30" i="58"/>
  <c r="AM30" i="58"/>
  <c r="BB30" i="58" s="1"/>
  <c r="BC30" i="58" s="1"/>
  <c r="BD30" i="58" s="1"/>
  <c r="BE30" i="58" s="1"/>
  <c r="BF30" i="58" s="1"/>
  <c r="BG30" i="58" s="1"/>
  <c r="BH30" i="58" s="1"/>
  <c r="BI30" i="58" s="1"/>
  <c r="BJ30" i="58" s="1"/>
  <c r="BK30" i="58" s="1"/>
  <c r="BL30" i="58" s="1"/>
  <c r="BM30" i="58" s="1"/>
  <c r="BN30" i="58" s="1"/>
  <c r="BO30" i="58" s="1"/>
  <c r="BP30" i="58" s="1"/>
  <c r="AM40" i="58"/>
  <c r="BB40" i="58" s="1"/>
  <c r="BC40" i="58" s="1"/>
  <c r="BD40" i="58" s="1"/>
  <c r="BE40" i="58" s="1"/>
  <c r="BF40" i="58" s="1"/>
  <c r="BG40" i="58" s="1"/>
  <c r="BH40" i="58" s="1"/>
  <c r="BI40" i="58" s="1"/>
  <c r="BJ40" i="58" s="1"/>
  <c r="BK40" i="58" s="1"/>
  <c r="BL40" i="58" s="1"/>
  <c r="BM40" i="58" s="1"/>
  <c r="BN40" i="58" s="1"/>
  <c r="BO40" i="58" s="1"/>
  <c r="BP40" i="58" s="1"/>
  <c r="H40" i="58"/>
  <c r="H36" i="58"/>
  <c r="AM36" i="58"/>
  <c r="BB36" i="58" s="1"/>
  <c r="BC36" i="58" s="1"/>
  <c r="BD36" i="58" s="1"/>
  <c r="BE36" i="58" s="1"/>
  <c r="BF36" i="58" s="1"/>
  <c r="BG36" i="58" s="1"/>
  <c r="BH36" i="58" s="1"/>
  <c r="BI36" i="58" s="1"/>
  <c r="BJ36" i="58" s="1"/>
  <c r="BK36" i="58" s="1"/>
  <c r="BL36" i="58" s="1"/>
  <c r="BM36" i="58" s="1"/>
  <c r="BN36" i="58" s="1"/>
  <c r="BO36" i="58" s="1"/>
  <c r="BP36" i="58" s="1"/>
  <c r="AM49" i="58"/>
  <c r="BB49" i="58" s="1"/>
  <c r="BC49" i="58" s="1"/>
  <c r="BD49" i="58" s="1"/>
  <c r="BE49" i="58" s="1"/>
  <c r="BF49" i="58" s="1"/>
  <c r="BG49" i="58" s="1"/>
  <c r="BH49" i="58" s="1"/>
  <c r="BI49" i="58" s="1"/>
  <c r="BJ49" i="58" s="1"/>
  <c r="BK49" i="58" s="1"/>
  <c r="BL49" i="58" s="1"/>
  <c r="BM49" i="58" s="1"/>
  <c r="BN49" i="58" s="1"/>
  <c r="BO49" i="58" s="1"/>
  <c r="BP49" i="58" s="1"/>
  <c r="H49" i="58"/>
  <c r="AM13" i="58"/>
  <c r="BB13" i="58" s="1"/>
  <c r="BC13" i="58" s="1"/>
  <c r="BD13" i="58" s="1"/>
  <c r="BE13" i="58" s="1"/>
  <c r="BF13" i="58" s="1"/>
  <c r="BG13" i="58" s="1"/>
  <c r="BH13" i="58" s="1"/>
  <c r="BI13" i="58" s="1"/>
  <c r="BJ13" i="58" s="1"/>
  <c r="BK13" i="58" s="1"/>
  <c r="BL13" i="58" s="1"/>
  <c r="BM13" i="58" s="1"/>
  <c r="BN13" i="58" s="1"/>
  <c r="BO13" i="58" s="1"/>
  <c r="BP13" i="58" s="1"/>
  <c r="H13" i="58"/>
  <c r="H45" i="58"/>
  <c r="AM45" i="58"/>
  <c r="BB45" i="58" s="1"/>
  <c r="BC45" i="58" s="1"/>
  <c r="BD45" i="58" s="1"/>
  <c r="BE45" i="58" s="1"/>
  <c r="BF45" i="58" s="1"/>
  <c r="BG45" i="58" s="1"/>
  <c r="BH45" i="58" s="1"/>
  <c r="BI45" i="58" s="1"/>
  <c r="BJ45" i="58" s="1"/>
  <c r="BK45" i="58" s="1"/>
  <c r="BL45" i="58" s="1"/>
  <c r="BM45" i="58" s="1"/>
  <c r="BN45" i="58" s="1"/>
  <c r="BO45" i="58" s="1"/>
  <c r="BP45" i="58" s="1"/>
  <c r="AM26" i="58"/>
  <c r="BB26" i="58" s="1"/>
  <c r="BC26" i="58" s="1"/>
  <c r="BD26" i="58" s="1"/>
  <c r="BE26" i="58" s="1"/>
  <c r="BF26" i="58" s="1"/>
  <c r="BG26" i="58" s="1"/>
  <c r="BH26" i="58" s="1"/>
  <c r="BI26" i="58" s="1"/>
  <c r="BJ26" i="58" s="1"/>
  <c r="BK26" i="58" s="1"/>
  <c r="BL26" i="58" s="1"/>
  <c r="BM26" i="58" s="1"/>
  <c r="BN26" i="58" s="1"/>
  <c r="BO26" i="58" s="1"/>
  <c r="BP26" i="58" s="1"/>
  <c r="H26" i="58"/>
  <c r="H24" i="58"/>
  <c r="AM24" i="58"/>
  <c r="BB24" i="58" s="1"/>
  <c r="BC24" i="58" s="1"/>
  <c r="BD24" i="58" s="1"/>
  <c r="BE24" i="58" s="1"/>
  <c r="BF24" i="58" s="1"/>
  <c r="BG24" i="58" s="1"/>
  <c r="BH24" i="58" s="1"/>
  <c r="BI24" i="58" s="1"/>
  <c r="BJ24" i="58" s="1"/>
  <c r="BK24" i="58" s="1"/>
  <c r="BL24" i="58" s="1"/>
  <c r="BM24" i="58" s="1"/>
  <c r="BN24" i="58" s="1"/>
  <c r="BO24" i="58" s="1"/>
  <c r="BP24" i="58" s="1"/>
  <c r="H32" i="58"/>
  <c r="AM32" i="58"/>
  <c r="BB32" i="58" s="1"/>
  <c r="BC32" i="58" s="1"/>
  <c r="BD32" i="58" s="1"/>
  <c r="BE32" i="58" s="1"/>
  <c r="BF32" i="58" s="1"/>
  <c r="BG32" i="58" s="1"/>
  <c r="BH32" i="58" s="1"/>
  <c r="BI32" i="58" s="1"/>
  <c r="BJ32" i="58" s="1"/>
  <c r="BK32" i="58" s="1"/>
  <c r="BL32" i="58" s="1"/>
  <c r="BM32" i="58" s="1"/>
  <c r="BN32" i="58" s="1"/>
  <c r="BO32" i="58" s="1"/>
  <c r="BP32" i="58" s="1"/>
  <c r="AM38" i="58"/>
  <c r="BB38" i="58" s="1"/>
  <c r="BC38" i="58" s="1"/>
  <c r="BD38" i="58" s="1"/>
  <c r="BE38" i="58" s="1"/>
  <c r="BF38" i="58" s="1"/>
  <c r="BG38" i="58" s="1"/>
  <c r="BH38" i="58" s="1"/>
  <c r="BI38" i="58" s="1"/>
  <c r="BJ38" i="58" s="1"/>
  <c r="BK38" i="58" s="1"/>
  <c r="BL38" i="58" s="1"/>
  <c r="BM38" i="58" s="1"/>
  <c r="BN38" i="58" s="1"/>
  <c r="BO38" i="58" s="1"/>
  <c r="BP38" i="58" s="1"/>
  <c r="H38" i="58"/>
  <c r="AM8" i="58"/>
  <c r="BB8" i="58" s="1"/>
  <c r="BC8" i="58" s="1"/>
  <c r="BD8" i="58" s="1"/>
  <c r="BE8" i="58" s="1"/>
  <c r="BF8" i="58" s="1"/>
  <c r="BG8" i="58" s="1"/>
  <c r="BH8" i="58" s="1"/>
  <c r="BI8" i="58" s="1"/>
  <c r="BJ8" i="58" s="1"/>
  <c r="BK8" i="58" s="1"/>
  <c r="BL8" i="58" s="1"/>
  <c r="BM8" i="58" s="1"/>
  <c r="BN8" i="58" s="1"/>
  <c r="BO8" i="58" s="1"/>
  <c r="BP8" i="58" s="1"/>
  <c r="H8" i="58"/>
  <c r="H16" i="58"/>
  <c r="AM16" i="58"/>
  <c r="BB16" i="58" s="1"/>
  <c r="BC16" i="58" s="1"/>
  <c r="BD16" i="58" s="1"/>
  <c r="BE16" i="58" s="1"/>
  <c r="BF16" i="58" s="1"/>
  <c r="BG16" i="58" s="1"/>
  <c r="BH16" i="58" s="1"/>
  <c r="BI16" i="58" s="1"/>
  <c r="BJ16" i="58" s="1"/>
  <c r="BK16" i="58" s="1"/>
  <c r="BL16" i="58" s="1"/>
  <c r="BM16" i="58" s="1"/>
  <c r="BN16" i="58" s="1"/>
  <c r="BO16" i="58" s="1"/>
  <c r="BP16" i="58" s="1"/>
  <c r="AM28" i="58"/>
  <c r="BB28" i="58" s="1"/>
  <c r="BC28" i="58" s="1"/>
  <c r="BD28" i="58" s="1"/>
  <c r="BE28" i="58" s="1"/>
  <c r="BF28" i="58" s="1"/>
  <c r="BG28" i="58" s="1"/>
  <c r="BH28" i="58" s="1"/>
  <c r="BI28" i="58" s="1"/>
  <c r="BJ28" i="58" s="1"/>
  <c r="BK28" i="58" s="1"/>
  <c r="BL28" i="58" s="1"/>
  <c r="BM28" i="58" s="1"/>
  <c r="BN28" i="58" s="1"/>
  <c r="BO28" i="58" s="1"/>
  <c r="BP28" i="58" s="1"/>
  <c r="H28" i="58"/>
  <c r="H15" i="58"/>
  <c r="AM15" i="58"/>
  <c r="BB15" i="58" s="1"/>
  <c r="BC15" i="58" s="1"/>
  <c r="BD15" i="58" s="1"/>
  <c r="BE15" i="58" s="1"/>
  <c r="BF15" i="58" s="1"/>
  <c r="BG15" i="58" s="1"/>
  <c r="BH15" i="58" s="1"/>
  <c r="BI15" i="58" s="1"/>
  <c r="BJ15" i="58" s="1"/>
  <c r="BK15" i="58" s="1"/>
  <c r="BL15" i="58" s="1"/>
  <c r="BM15" i="58" s="1"/>
  <c r="BN15" i="58" s="1"/>
  <c r="BO15" i="58" s="1"/>
  <c r="BP15" i="58" s="1"/>
  <c r="AM29" i="58"/>
  <c r="BB29" i="58" s="1"/>
  <c r="BC29" i="58" s="1"/>
  <c r="BD29" i="58" s="1"/>
  <c r="BE29" i="58" s="1"/>
  <c r="BF29" i="58" s="1"/>
  <c r="BG29" i="58" s="1"/>
  <c r="BH29" i="58" s="1"/>
  <c r="BI29" i="58" s="1"/>
  <c r="BJ29" i="58" s="1"/>
  <c r="BK29" i="58" s="1"/>
  <c r="BL29" i="58" s="1"/>
  <c r="BM29" i="58" s="1"/>
  <c r="BN29" i="58" s="1"/>
  <c r="BO29" i="58" s="1"/>
  <c r="BP29" i="58" s="1"/>
  <c r="H29" i="58"/>
  <c r="H55" i="58"/>
  <c r="AM55" i="58"/>
  <c r="BB55" i="58" s="1"/>
  <c r="BC55" i="58" s="1"/>
  <c r="BD55" i="58" s="1"/>
  <c r="BE55" i="58" s="1"/>
  <c r="BF55" i="58" s="1"/>
  <c r="BG55" i="58" s="1"/>
  <c r="BH55" i="58" s="1"/>
  <c r="BI55" i="58" s="1"/>
  <c r="BJ55" i="58" s="1"/>
  <c r="BK55" i="58" s="1"/>
  <c r="BL55" i="58" s="1"/>
  <c r="BM55" i="58" s="1"/>
  <c r="BN55" i="58" s="1"/>
  <c r="BO55" i="58" s="1"/>
  <c r="BP55" i="58" s="1"/>
  <c r="H53" i="58"/>
  <c r="AM53" i="58"/>
  <c r="BB53" i="58" s="1"/>
  <c r="BC53" i="58" s="1"/>
  <c r="BD53" i="58" s="1"/>
  <c r="BE53" i="58" s="1"/>
  <c r="BF53" i="58" s="1"/>
  <c r="BG53" i="58" s="1"/>
  <c r="BH53" i="58" s="1"/>
  <c r="BI53" i="58" s="1"/>
  <c r="BJ53" i="58" s="1"/>
  <c r="BK53" i="58" s="1"/>
  <c r="BL53" i="58" s="1"/>
  <c r="BM53" i="58" s="1"/>
  <c r="BN53" i="58" s="1"/>
  <c r="BO53" i="58" s="1"/>
  <c r="BP53" i="58" s="1"/>
  <c r="AM51" i="58"/>
  <c r="BB51" i="58" s="1"/>
  <c r="BC51" i="58" s="1"/>
  <c r="BD51" i="58" s="1"/>
  <c r="BE51" i="58" s="1"/>
  <c r="BF51" i="58" s="1"/>
  <c r="BG51" i="58" s="1"/>
  <c r="BH51" i="58" s="1"/>
  <c r="BI51" i="58" s="1"/>
  <c r="BJ51" i="58" s="1"/>
  <c r="BK51" i="58" s="1"/>
  <c r="BL51" i="58" s="1"/>
  <c r="BM51" i="58" s="1"/>
  <c r="BN51" i="58" s="1"/>
  <c r="BO51" i="58" s="1"/>
  <c r="BP51" i="58" s="1"/>
  <c r="H51" i="58"/>
  <c r="AM11" i="58"/>
  <c r="BB11" i="58" s="1"/>
  <c r="BC11" i="58" s="1"/>
  <c r="BD11" i="58" s="1"/>
  <c r="BE11" i="58" s="1"/>
  <c r="BF11" i="58" s="1"/>
  <c r="BG11" i="58" s="1"/>
  <c r="BH11" i="58" s="1"/>
  <c r="BI11" i="58" s="1"/>
  <c r="BJ11" i="58" s="1"/>
  <c r="BK11" i="58" s="1"/>
  <c r="BL11" i="58" s="1"/>
  <c r="BM11" i="58" s="1"/>
  <c r="BN11" i="58" s="1"/>
  <c r="BO11" i="58" s="1"/>
  <c r="BP11" i="58" s="1"/>
  <c r="H11" i="58"/>
  <c r="H46" i="58"/>
  <c r="AM46" i="58"/>
  <c r="BB46" i="58" s="1"/>
  <c r="BC46" i="58" s="1"/>
  <c r="BD46" i="58" s="1"/>
  <c r="BE46" i="58" s="1"/>
  <c r="BF46" i="58" s="1"/>
  <c r="BG46" i="58" s="1"/>
  <c r="BH46" i="58" s="1"/>
  <c r="BI46" i="58" s="1"/>
  <c r="BJ46" i="58" s="1"/>
  <c r="BK46" i="58" s="1"/>
  <c r="BL46" i="58" s="1"/>
  <c r="BM46" i="58" s="1"/>
  <c r="BN46" i="58" s="1"/>
  <c r="BO46" i="58" s="1"/>
  <c r="BP46" i="58" s="1"/>
  <c r="H42" i="58"/>
  <c r="AM42" i="58"/>
  <c r="BB42" i="58" s="1"/>
  <c r="BC42" i="58" s="1"/>
  <c r="BD42" i="58" s="1"/>
  <c r="BE42" i="58" s="1"/>
  <c r="BF42" i="58" s="1"/>
  <c r="BG42" i="58" s="1"/>
  <c r="BH42" i="58" s="1"/>
  <c r="BI42" i="58" s="1"/>
  <c r="BJ42" i="58" s="1"/>
  <c r="BK42" i="58" s="1"/>
  <c r="BL42" i="58" s="1"/>
  <c r="BM42" i="58" s="1"/>
  <c r="BN42" i="58" s="1"/>
  <c r="BO42" i="58" s="1"/>
  <c r="BP42" i="58" s="1"/>
  <c r="AM23" i="58"/>
  <c r="BB23" i="58" s="1"/>
  <c r="BC23" i="58" s="1"/>
  <c r="BD23" i="58" s="1"/>
  <c r="BE23" i="58" s="1"/>
  <c r="BF23" i="58" s="1"/>
  <c r="BG23" i="58" s="1"/>
  <c r="BH23" i="58" s="1"/>
  <c r="BI23" i="58" s="1"/>
  <c r="BJ23" i="58" s="1"/>
  <c r="BK23" i="58" s="1"/>
  <c r="BL23" i="58" s="1"/>
  <c r="BM23" i="58" s="1"/>
  <c r="BN23" i="58" s="1"/>
  <c r="BO23" i="58" s="1"/>
  <c r="BP23" i="58" s="1"/>
  <c r="H23" i="58"/>
  <c r="H18" i="57"/>
  <c r="AM18" i="57"/>
  <c r="BB18" i="57" s="1"/>
  <c r="BC18" i="57" s="1"/>
  <c r="BD18" i="57" s="1"/>
  <c r="BE18" i="57" s="1"/>
  <c r="BF18" i="57" s="1"/>
  <c r="BG18" i="57" s="1"/>
  <c r="BH18" i="57" s="1"/>
  <c r="BI18" i="57" s="1"/>
  <c r="BJ18" i="57" s="1"/>
  <c r="BK18" i="57" s="1"/>
  <c r="BL18" i="57" s="1"/>
  <c r="BM18" i="57" s="1"/>
  <c r="BN18" i="57" s="1"/>
  <c r="BO18" i="57" s="1"/>
  <c r="BP18" i="57" s="1"/>
  <c r="H8" i="57"/>
  <c r="AM8" i="57"/>
  <c r="BB8" i="57" s="1"/>
  <c r="BC8" i="57" s="1"/>
  <c r="BD8" i="57" s="1"/>
  <c r="BE8" i="57" s="1"/>
  <c r="BF8" i="57" s="1"/>
  <c r="BG8" i="57" s="1"/>
  <c r="BH8" i="57" s="1"/>
  <c r="BI8" i="57" s="1"/>
  <c r="BJ8" i="57" s="1"/>
  <c r="BK8" i="57" s="1"/>
  <c r="BL8" i="57" s="1"/>
  <c r="BM8" i="57" s="1"/>
  <c r="BN8" i="57" s="1"/>
  <c r="BO8" i="57" s="1"/>
  <c r="BP8" i="57" s="1"/>
  <c r="AM16" i="57"/>
  <c r="BB16" i="57" s="1"/>
  <c r="BC16" i="57" s="1"/>
  <c r="BD16" i="57" s="1"/>
  <c r="BE16" i="57" s="1"/>
  <c r="BF16" i="57" s="1"/>
  <c r="BG16" i="57" s="1"/>
  <c r="BH16" i="57" s="1"/>
  <c r="BI16" i="57" s="1"/>
  <c r="BJ16" i="57" s="1"/>
  <c r="BK16" i="57" s="1"/>
  <c r="BL16" i="57" s="1"/>
  <c r="BM16" i="57" s="1"/>
  <c r="BN16" i="57" s="1"/>
  <c r="BO16" i="57" s="1"/>
  <c r="BP16" i="57" s="1"/>
  <c r="H16" i="57"/>
  <c r="H31" i="57"/>
  <c r="AM31" i="57"/>
  <c r="BB31" i="57" s="1"/>
  <c r="BC31" i="57" s="1"/>
  <c r="BD31" i="57" s="1"/>
  <c r="BE31" i="57" s="1"/>
  <c r="BF31" i="57" s="1"/>
  <c r="BG31" i="57" s="1"/>
  <c r="BH31" i="57" s="1"/>
  <c r="BI31" i="57" s="1"/>
  <c r="BJ31" i="57" s="1"/>
  <c r="BK31" i="57" s="1"/>
  <c r="BL31" i="57" s="1"/>
  <c r="BM31" i="57" s="1"/>
  <c r="BN31" i="57" s="1"/>
  <c r="BO31" i="57" s="1"/>
  <c r="BP31" i="57" s="1"/>
  <c r="H43" i="57"/>
  <c r="AM43" i="57"/>
  <c r="BB43" i="57" s="1"/>
  <c r="BC43" i="57" s="1"/>
  <c r="BD43" i="57" s="1"/>
  <c r="BE43" i="57" s="1"/>
  <c r="BF43" i="57" s="1"/>
  <c r="BG43" i="57" s="1"/>
  <c r="BH43" i="57" s="1"/>
  <c r="BI43" i="57" s="1"/>
  <c r="BJ43" i="57" s="1"/>
  <c r="BK43" i="57" s="1"/>
  <c r="BL43" i="57" s="1"/>
  <c r="BM43" i="57" s="1"/>
  <c r="BN43" i="57" s="1"/>
  <c r="BO43" i="57" s="1"/>
  <c r="BP43" i="57" s="1"/>
  <c r="AM40" i="57"/>
  <c r="BB40" i="57" s="1"/>
  <c r="BC40" i="57" s="1"/>
  <c r="BD40" i="57" s="1"/>
  <c r="BE40" i="57" s="1"/>
  <c r="BF40" i="57" s="1"/>
  <c r="BG40" i="57" s="1"/>
  <c r="BH40" i="57" s="1"/>
  <c r="BI40" i="57" s="1"/>
  <c r="BJ40" i="57" s="1"/>
  <c r="BK40" i="57" s="1"/>
  <c r="BL40" i="57" s="1"/>
  <c r="BM40" i="57" s="1"/>
  <c r="BN40" i="57" s="1"/>
  <c r="BO40" i="57" s="1"/>
  <c r="BP40" i="57" s="1"/>
  <c r="H40" i="57"/>
  <c r="H39" i="57"/>
  <c r="AM39" i="57"/>
  <c r="BB39" i="57" s="1"/>
  <c r="BC39" i="57" s="1"/>
  <c r="BD39" i="57" s="1"/>
  <c r="BE39" i="57" s="1"/>
  <c r="BF39" i="57" s="1"/>
  <c r="BG39" i="57" s="1"/>
  <c r="BH39" i="57" s="1"/>
  <c r="BI39" i="57" s="1"/>
  <c r="BJ39" i="57" s="1"/>
  <c r="BK39" i="57" s="1"/>
  <c r="BL39" i="57" s="1"/>
  <c r="BM39" i="57" s="1"/>
  <c r="BN39" i="57" s="1"/>
  <c r="BO39" i="57" s="1"/>
  <c r="BP39" i="57" s="1"/>
  <c r="H26" i="57"/>
  <c r="AM26" i="57"/>
  <c r="BB26" i="57" s="1"/>
  <c r="BC26" i="57" s="1"/>
  <c r="BD26" i="57" s="1"/>
  <c r="BE26" i="57" s="1"/>
  <c r="BF26" i="57" s="1"/>
  <c r="BG26" i="57" s="1"/>
  <c r="BH26" i="57" s="1"/>
  <c r="BI26" i="57" s="1"/>
  <c r="BJ26" i="57" s="1"/>
  <c r="BK26" i="57" s="1"/>
  <c r="BL26" i="57" s="1"/>
  <c r="BM26" i="57" s="1"/>
  <c r="BN26" i="57" s="1"/>
  <c r="BO26" i="57" s="1"/>
  <c r="BP26" i="57" s="1"/>
  <c r="AM25" i="57"/>
  <c r="BB25" i="57" s="1"/>
  <c r="BC25" i="57" s="1"/>
  <c r="BD25" i="57" s="1"/>
  <c r="BE25" i="57" s="1"/>
  <c r="BF25" i="57" s="1"/>
  <c r="BG25" i="57" s="1"/>
  <c r="BH25" i="57" s="1"/>
  <c r="BI25" i="57" s="1"/>
  <c r="BJ25" i="57" s="1"/>
  <c r="BK25" i="57" s="1"/>
  <c r="BL25" i="57" s="1"/>
  <c r="BM25" i="57" s="1"/>
  <c r="BN25" i="57" s="1"/>
  <c r="BO25" i="57" s="1"/>
  <c r="BP25" i="57" s="1"/>
  <c r="H25" i="57"/>
  <c r="H20" i="57"/>
  <c r="AM20" i="57"/>
  <c r="BB20" i="57" s="1"/>
  <c r="BC20" i="57" s="1"/>
  <c r="BD20" i="57" s="1"/>
  <c r="BE20" i="57" s="1"/>
  <c r="BF20" i="57" s="1"/>
  <c r="BG20" i="57" s="1"/>
  <c r="BH20" i="57" s="1"/>
  <c r="BI20" i="57" s="1"/>
  <c r="BJ20" i="57" s="1"/>
  <c r="BK20" i="57" s="1"/>
  <c r="BL20" i="57" s="1"/>
  <c r="BM20" i="57" s="1"/>
  <c r="BN20" i="57" s="1"/>
  <c r="BO20" i="57" s="1"/>
  <c r="BP20" i="57" s="1"/>
  <c r="H10" i="57"/>
  <c r="AM10" i="57"/>
  <c r="BB10" i="57" s="1"/>
  <c r="BC10" i="57" s="1"/>
  <c r="BD10" i="57" s="1"/>
  <c r="BE10" i="57" s="1"/>
  <c r="BF10" i="57" s="1"/>
  <c r="BG10" i="57" s="1"/>
  <c r="BH10" i="57" s="1"/>
  <c r="BI10" i="57" s="1"/>
  <c r="BJ10" i="57" s="1"/>
  <c r="BK10" i="57" s="1"/>
  <c r="BL10" i="57" s="1"/>
  <c r="BM10" i="57" s="1"/>
  <c r="BN10" i="57" s="1"/>
  <c r="BO10" i="57" s="1"/>
  <c r="BP10" i="57" s="1"/>
  <c r="H17" i="57"/>
  <c r="AM17" i="57"/>
  <c r="BB17" i="57" s="1"/>
  <c r="BC17" i="57" s="1"/>
  <c r="BD17" i="57" s="1"/>
  <c r="BE17" i="57" s="1"/>
  <c r="BF17" i="57" s="1"/>
  <c r="BG17" i="57" s="1"/>
  <c r="BH17" i="57" s="1"/>
  <c r="BI17" i="57" s="1"/>
  <c r="BJ17" i="57" s="1"/>
  <c r="BK17" i="57" s="1"/>
  <c r="BL17" i="57" s="1"/>
  <c r="BM17" i="57" s="1"/>
  <c r="BN17" i="57" s="1"/>
  <c r="BO17" i="57" s="1"/>
  <c r="BP17" i="57" s="1"/>
  <c r="AM12" i="57"/>
  <c r="BB12" i="57" s="1"/>
  <c r="BC12" i="57" s="1"/>
  <c r="BD12" i="57" s="1"/>
  <c r="BE12" i="57" s="1"/>
  <c r="BF12" i="57" s="1"/>
  <c r="BG12" i="57" s="1"/>
  <c r="BH12" i="57" s="1"/>
  <c r="BI12" i="57" s="1"/>
  <c r="BJ12" i="57" s="1"/>
  <c r="BK12" i="57" s="1"/>
  <c r="BL12" i="57" s="1"/>
  <c r="BM12" i="57" s="1"/>
  <c r="BN12" i="57" s="1"/>
  <c r="BO12" i="57" s="1"/>
  <c r="BP12" i="57" s="1"/>
  <c r="H12" i="57"/>
  <c r="H11" i="57"/>
  <c r="AM11" i="57"/>
  <c r="BB11" i="57" s="1"/>
  <c r="BC11" i="57" s="1"/>
  <c r="BD11" i="57" s="1"/>
  <c r="BE11" i="57" s="1"/>
  <c r="BF11" i="57" s="1"/>
  <c r="BG11" i="57" s="1"/>
  <c r="BH11" i="57" s="1"/>
  <c r="BI11" i="57" s="1"/>
  <c r="BJ11" i="57" s="1"/>
  <c r="BK11" i="57" s="1"/>
  <c r="BL11" i="57" s="1"/>
  <c r="BM11" i="57" s="1"/>
  <c r="BN11" i="57" s="1"/>
  <c r="BO11" i="57" s="1"/>
  <c r="BP11" i="57" s="1"/>
  <c r="H32" i="57"/>
  <c r="AM32" i="57"/>
  <c r="BB32" i="57" s="1"/>
  <c r="BC32" i="57" s="1"/>
  <c r="BD32" i="57" s="1"/>
  <c r="BE32" i="57" s="1"/>
  <c r="BF32" i="57" s="1"/>
  <c r="BG32" i="57" s="1"/>
  <c r="BH32" i="57" s="1"/>
  <c r="BI32" i="57" s="1"/>
  <c r="BJ32" i="57" s="1"/>
  <c r="BK32" i="57" s="1"/>
  <c r="BL32" i="57" s="1"/>
  <c r="BM32" i="57" s="1"/>
  <c r="BN32" i="57" s="1"/>
  <c r="BO32" i="57" s="1"/>
  <c r="BP32" i="57" s="1"/>
  <c r="H6" i="57"/>
  <c r="AM6" i="57"/>
  <c r="BB6" i="57" s="1"/>
  <c r="BC6" i="57" s="1"/>
  <c r="BD6" i="57" s="1"/>
  <c r="BE6" i="57" s="1"/>
  <c r="BF6" i="57" s="1"/>
  <c r="BG6" i="57" s="1"/>
  <c r="H48" i="57"/>
  <c r="AM48" i="57"/>
  <c r="BB48" i="57" s="1"/>
  <c r="BC48" i="57" s="1"/>
  <c r="BD48" i="57" s="1"/>
  <c r="BE48" i="57" s="1"/>
  <c r="BF48" i="57" s="1"/>
  <c r="BG48" i="57" s="1"/>
  <c r="BH48" i="57" s="1"/>
  <c r="BI48" i="57" s="1"/>
  <c r="BJ48" i="57" s="1"/>
  <c r="BK48" i="57" s="1"/>
  <c r="BL48" i="57" s="1"/>
  <c r="BM48" i="57" s="1"/>
  <c r="BN48" i="57" s="1"/>
  <c r="BO48" i="57" s="1"/>
  <c r="BP48" i="57" s="1"/>
  <c r="AM46" i="57"/>
  <c r="BB46" i="57" s="1"/>
  <c r="BC46" i="57" s="1"/>
  <c r="BD46" i="57" s="1"/>
  <c r="BE46" i="57" s="1"/>
  <c r="BF46" i="57" s="1"/>
  <c r="BG46" i="57" s="1"/>
  <c r="BH46" i="57" s="1"/>
  <c r="BI46" i="57" s="1"/>
  <c r="BJ46" i="57" s="1"/>
  <c r="BK46" i="57" s="1"/>
  <c r="BL46" i="57" s="1"/>
  <c r="BM46" i="57" s="1"/>
  <c r="BN46" i="57" s="1"/>
  <c r="BO46" i="57" s="1"/>
  <c r="BP46" i="57" s="1"/>
  <c r="H46" i="57"/>
  <c r="AM24" i="57"/>
  <c r="BB24" i="57" s="1"/>
  <c r="BC24" i="57" s="1"/>
  <c r="BD24" i="57" s="1"/>
  <c r="BE24" i="57" s="1"/>
  <c r="BF24" i="57" s="1"/>
  <c r="BG24" i="57" s="1"/>
  <c r="BH24" i="57" s="1"/>
  <c r="BI24" i="57" s="1"/>
  <c r="BJ24" i="57" s="1"/>
  <c r="BK24" i="57" s="1"/>
  <c r="BL24" i="57" s="1"/>
  <c r="BM24" i="57" s="1"/>
  <c r="BN24" i="57" s="1"/>
  <c r="BO24" i="57" s="1"/>
  <c r="BP24" i="57" s="1"/>
  <c r="H24" i="57"/>
  <c r="H14" i="57"/>
  <c r="AM14" i="57"/>
  <c r="BB14" i="57" s="1"/>
  <c r="BC14" i="57" s="1"/>
  <c r="BD14" i="57" s="1"/>
  <c r="BE14" i="57" s="1"/>
  <c r="BF14" i="57" s="1"/>
  <c r="BG14" i="57" s="1"/>
  <c r="BH14" i="57" s="1"/>
  <c r="BI14" i="57" s="1"/>
  <c r="BJ14" i="57" s="1"/>
  <c r="BK14" i="57" s="1"/>
  <c r="BL14" i="57" s="1"/>
  <c r="BM14" i="57" s="1"/>
  <c r="BN14" i="57" s="1"/>
  <c r="BO14" i="57" s="1"/>
  <c r="BP14" i="57" s="1"/>
  <c r="AM42" i="57"/>
  <c r="BB42" i="57" s="1"/>
  <c r="BC42" i="57" s="1"/>
  <c r="BD42" i="57" s="1"/>
  <c r="BE42" i="57" s="1"/>
  <c r="BF42" i="57" s="1"/>
  <c r="BG42" i="57" s="1"/>
  <c r="BH42" i="57" s="1"/>
  <c r="BI42" i="57" s="1"/>
  <c r="BJ42" i="57" s="1"/>
  <c r="BK42" i="57" s="1"/>
  <c r="BL42" i="57" s="1"/>
  <c r="BM42" i="57" s="1"/>
  <c r="BN42" i="57" s="1"/>
  <c r="BO42" i="57" s="1"/>
  <c r="BP42" i="57" s="1"/>
  <c r="H42" i="57"/>
  <c r="H28" i="57"/>
  <c r="AM28" i="57"/>
  <c r="BB28" i="57" s="1"/>
  <c r="BC28" i="57" s="1"/>
  <c r="BD28" i="57" s="1"/>
  <c r="BE28" i="57" s="1"/>
  <c r="BF28" i="57" s="1"/>
  <c r="BG28" i="57" s="1"/>
  <c r="BH28" i="57" s="1"/>
  <c r="BI28" i="57" s="1"/>
  <c r="BJ28" i="57" s="1"/>
  <c r="BK28" i="57" s="1"/>
  <c r="BL28" i="57" s="1"/>
  <c r="BM28" i="57" s="1"/>
  <c r="BN28" i="57" s="1"/>
  <c r="BO28" i="57" s="1"/>
  <c r="BP28" i="57" s="1"/>
  <c r="AM30" i="57"/>
  <c r="BB30" i="57" s="1"/>
  <c r="BC30" i="57" s="1"/>
  <c r="BD30" i="57" s="1"/>
  <c r="BE30" i="57" s="1"/>
  <c r="BF30" i="57" s="1"/>
  <c r="BG30" i="57" s="1"/>
  <c r="BH30" i="57" s="1"/>
  <c r="BI30" i="57" s="1"/>
  <c r="BJ30" i="57" s="1"/>
  <c r="BK30" i="57" s="1"/>
  <c r="BL30" i="57" s="1"/>
  <c r="BM30" i="57" s="1"/>
  <c r="BN30" i="57" s="1"/>
  <c r="BO30" i="57" s="1"/>
  <c r="BP30" i="57" s="1"/>
  <c r="H30" i="57"/>
  <c r="H45" i="57"/>
  <c r="AM45" i="57"/>
  <c r="BB45" i="57" s="1"/>
  <c r="BC45" i="57" s="1"/>
  <c r="BD45" i="57" s="1"/>
  <c r="BE45" i="57" s="1"/>
  <c r="BF45" i="57" s="1"/>
  <c r="BG45" i="57" s="1"/>
  <c r="BH45" i="57" s="1"/>
  <c r="BI45" i="57" s="1"/>
  <c r="BJ45" i="57" s="1"/>
  <c r="BK45" i="57" s="1"/>
  <c r="BL45" i="57" s="1"/>
  <c r="BM45" i="57" s="1"/>
  <c r="BN45" i="57" s="1"/>
  <c r="BO45" i="57" s="1"/>
  <c r="BP45" i="57" s="1"/>
  <c r="H23" i="57"/>
  <c r="AM23" i="57"/>
  <c r="BB23" i="57" s="1"/>
  <c r="BC23" i="57" s="1"/>
  <c r="BD23" i="57" s="1"/>
  <c r="BE23" i="57" s="1"/>
  <c r="BF23" i="57" s="1"/>
  <c r="BG23" i="57" s="1"/>
  <c r="BH23" i="57" s="1"/>
  <c r="BI23" i="57" s="1"/>
  <c r="BJ23" i="57" s="1"/>
  <c r="BK23" i="57" s="1"/>
  <c r="BL23" i="57" s="1"/>
  <c r="BM23" i="57" s="1"/>
  <c r="BN23" i="57" s="1"/>
  <c r="BO23" i="57" s="1"/>
  <c r="BP23" i="57" s="1"/>
  <c r="H33" i="57"/>
  <c r="AM33" i="57"/>
  <c r="BB33" i="57" s="1"/>
  <c r="BC33" i="57" s="1"/>
  <c r="BD33" i="57" s="1"/>
  <c r="BE33" i="57" s="1"/>
  <c r="BF33" i="57" s="1"/>
  <c r="BG33" i="57" s="1"/>
  <c r="BH33" i="57" s="1"/>
  <c r="BI33" i="57" s="1"/>
  <c r="BJ33" i="57" s="1"/>
  <c r="BK33" i="57" s="1"/>
  <c r="BL33" i="57" s="1"/>
  <c r="BM33" i="57" s="1"/>
  <c r="BN33" i="57" s="1"/>
  <c r="BO33" i="57" s="1"/>
  <c r="BP33" i="57" s="1"/>
  <c r="AM27" i="57"/>
  <c r="BB27" i="57" s="1"/>
  <c r="BC27" i="57" s="1"/>
  <c r="BD27" i="57" s="1"/>
  <c r="BE27" i="57" s="1"/>
  <c r="BF27" i="57" s="1"/>
  <c r="BG27" i="57" s="1"/>
  <c r="BH27" i="57" s="1"/>
  <c r="BI27" i="57" s="1"/>
  <c r="BJ27" i="57" s="1"/>
  <c r="BK27" i="57" s="1"/>
  <c r="BL27" i="57" s="1"/>
  <c r="BM27" i="57" s="1"/>
  <c r="BN27" i="57" s="1"/>
  <c r="BO27" i="57" s="1"/>
  <c r="BP27" i="57" s="1"/>
  <c r="H27" i="57"/>
  <c r="H44" i="57"/>
  <c r="AM44" i="57"/>
  <c r="BB44" i="57" s="1"/>
  <c r="BC44" i="57" s="1"/>
  <c r="BD44" i="57" s="1"/>
  <c r="BE44" i="57" s="1"/>
  <c r="BF44" i="57" s="1"/>
  <c r="BG44" i="57" s="1"/>
  <c r="BH44" i="57" s="1"/>
  <c r="BI44" i="57" s="1"/>
  <c r="BJ44" i="57" s="1"/>
  <c r="BK44" i="57" s="1"/>
  <c r="BL44" i="57" s="1"/>
  <c r="BM44" i="57" s="1"/>
  <c r="BN44" i="57" s="1"/>
  <c r="BO44" i="57" s="1"/>
  <c r="BP44" i="57" s="1"/>
  <c r="H15" i="57"/>
  <c r="AM15" i="57"/>
  <c r="BB15" i="57" s="1"/>
  <c r="BC15" i="57" s="1"/>
  <c r="BD15" i="57" s="1"/>
  <c r="BE15" i="57" s="1"/>
  <c r="BF15" i="57" s="1"/>
  <c r="BG15" i="57" s="1"/>
  <c r="BH15" i="57" s="1"/>
  <c r="BI15" i="57" s="1"/>
  <c r="BJ15" i="57" s="1"/>
  <c r="BK15" i="57" s="1"/>
  <c r="BL15" i="57" s="1"/>
  <c r="BM15" i="57" s="1"/>
  <c r="BN15" i="57" s="1"/>
  <c r="BO15" i="57" s="1"/>
  <c r="BP15" i="57" s="1"/>
  <c r="H13" i="57"/>
  <c r="AM13" i="57"/>
  <c r="BB13" i="57" s="1"/>
  <c r="BC13" i="57" s="1"/>
  <c r="BD13" i="57" s="1"/>
  <c r="BE13" i="57" s="1"/>
  <c r="BF13" i="57" s="1"/>
  <c r="BG13" i="57" s="1"/>
  <c r="BH13" i="57" s="1"/>
  <c r="BI13" i="57" s="1"/>
  <c r="BJ13" i="57" s="1"/>
  <c r="BK13" i="57" s="1"/>
  <c r="BL13" i="57" s="1"/>
  <c r="BM13" i="57" s="1"/>
  <c r="BN13" i="57" s="1"/>
  <c r="BO13" i="57" s="1"/>
  <c r="BP13" i="57" s="1"/>
  <c r="AM9" i="57"/>
  <c r="BB9" i="57" s="1"/>
  <c r="BC9" i="57" s="1"/>
  <c r="BD9" i="57" s="1"/>
  <c r="BE9" i="57" s="1"/>
  <c r="BF9" i="57" s="1"/>
  <c r="BG9" i="57" s="1"/>
  <c r="BH9" i="57" s="1"/>
  <c r="BI9" i="57" s="1"/>
  <c r="BJ9" i="57" s="1"/>
  <c r="BK9" i="57" s="1"/>
  <c r="BL9" i="57" s="1"/>
  <c r="BM9" i="57" s="1"/>
  <c r="BN9" i="57" s="1"/>
  <c r="BO9" i="57" s="1"/>
  <c r="BP9" i="57" s="1"/>
  <c r="H9" i="57"/>
  <c r="B38" i="57" a="1"/>
  <c r="B38" i="57" s="1"/>
  <c r="A38" i="57" s="1"/>
  <c r="H21" i="57"/>
  <c r="AM21" i="57"/>
  <c r="BB21" i="57" s="1"/>
  <c r="BC21" i="57" s="1"/>
  <c r="BD21" i="57" s="1"/>
  <c r="BE21" i="57" s="1"/>
  <c r="BF21" i="57" s="1"/>
  <c r="BG21" i="57" s="1"/>
  <c r="BH21" i="57" s="1"/>
  <c r="BI21" i="57" s="1"/>
  <c r="BJ21" i="57" s="1"/>
  <c r="BK21" i="57" s="1"/>
  <c r="BL21" i="57" s="1"/>
  <c r="BM21" i="57" s="1"/>
  <c r="BN21" i="57" s="1"/>
  <c r="BO21" i="57" s="1"/>
  <c r="BP21" i="57" s="1"/>
  <c r="H41" i="57"/>
  <c r="AM41" i="57"/>
  <c r="BB41" i="57" s="1"/>
  <c r="BC41" i="57" s="1"/>
  <c r="BD41" i="57" s="1"/>
  <c r="BE41" i="57" s="1"/>
  <c r="BF41" i="57" s="1"/>
  <c r="BG41" i="57" s="1"/>
  <c r="BH41" i="57" s="1"/>
  <c r="BI41" i="57" s="1"/>
  <c r="BJ41" i="57" s="1"/>
  <c r="BK41" i="57" s="1"/>
  <c r="BL41" i="57" s="1"/>
  <c r="BM41" i="57" s="1"/>
  <c r="BN41" i="57" s="1"/>
  <c r="BO41" i="57" s="1"/>
  <c r="BP41" i="57" s="1"/>
  <c r="H47" i="57"/>
  <c r="AM47" i="57"/>
  <c r="BB47" i="57" s="1"/>
  <c r="BC47" i="57" s="1"/>
  <c r="BD47" i="57" s="1"/>
  <c r="BE47" i="57" s="1"/>
  <c r="BF47" i="57" s="1"/>
  <c r="BG47" i="57" s="1"/>
  <c r="BH47" i="57" s="1"/>
  <c r="BI47" i="57" s="1"/>
  <c r="BJ47" i="57" s="1"/>
  <c r="BK47" i="57" s="1"/>
  <c r="BL47" i="57" s="1"/>
  <c r="BM47" i="57" s="1"/>
  <c r="BN47" i="57" s="1"/>
  <c r="BO47" i="57" s="1"/>
  <c r="BP47" i="57" s="1"/>
  <c r="H7" i="57"/>
  <c r="AM7" i="57"/>
  <c r="BB7" i="57" s="1"/>
  <c r="BC7" i="57" s="1"/>
  <c r="BD7" i="57" s="1"/>
  <c r="BE7" i="57" s="1"/>
  <c r="BF7" i="57" s="1"/>
  <c r="BG7" i="57" s="1"/>
  <c r="BH7" i="57" s="1"/>
  <c r="BI7" i="57" s="1"/>
  <c r="BJ7" i="57" s="1"/>
  <c r="BK7" i="57" s="1"/>
  <c r="BL7" i="57" s="1"/>
  <c r="BM7" i="57" s="1"/>
  <c r="BN7" i="57" s="1"/>
  <c r="BO7" i="57" s="1"/>
  <c r="BP7" i="57" s="1"/>
  <c r="H19" i="57"/>
  <c r="AM19" i="57"/>
  <c r="BB19" i="57" s="1"/>
  <c r="BC19" i="57" s="1"/>
  <c r="BD19" i="57" s="1"/>
  <c r="BE19" i="57" s="1"/>
  <c r="BF19" i="57" s="1"/>
  <c r="BG19" i="57" s="1"/>
  <c r="BH19" i="57" s="1"/>
  <c r="BI19" i="57" s="1"/>
  <c r="BJ19" i="57" s="1"/>
  <c r="BK19" i="57" s="1"/>
  <c r="BL19" i="57" s="1"/>
  <c r="BM19" i="57" s="1"/>
  <c r="BN19" i="57" s="1"/>
  <c r="BO19" i="57" s="1"/>
  <c r="BP19" i="57" s="1"/>
  <c r="H35" i="57"/>
  <c r="AM35" i="57"/>
  <c r="BB35" i="57" s="1"/>
  <c r="BC35" i="57" s="1"/>
  <c r="BD35" i="57" s="1"/>
  <c r="BE35" i="57" s="1"/>
  <c r="BF35" i="57" s="1"/>
  <c r="BG35" i="57" s="1"/>
  <c r="BH35" i="57" s="1"/>
  <c r="BI35" i="57" s="1"/>
  <c r="BJ35" i="57" s="1"/>
  <c r="BK35" i="57" s="1"/>
  <c r="BL35" i="57" s="1"/>
  <c r="BM35" i="57" s="1"/>
  <c r="BN35" i="57" s="1"/>
  <c r="BO35" i="57" s="1"/>
  <c r="BP35" i="57" s="1"/>
  <c r="H34" i="57"/>
  <c r="AM34" i="57"/>
  <c r="BB34" i="57" s="1"/>
  <c r="BC34" i="57" s="1"/>
  <c r="BD34" i="57" s="1"/>
  <c r="BE34" i="57" s="1"/>
  <c r="BF34" i="57" s="1"/>
  <c r="BG34" i="57" s="1"/>
  <c r="BH34" i="57" s="1"/>
  <c r="BI34" i="57" s="1"/>
  <c r="BJ34" i="57" s="1"/>
  <c r="BK34" i="57" s="1"/>
  <c r="BL34" i="57" s="1"/>
  <c r="BM34" i="57" s="1"/>
  <c r="BN34" i="57" s="1"/>
  <c r="BO34" i="57" s="1"/>
  <c r="BP34" i="57" s="1"/>
  <c r="AM22" i="57"/>
  <c r="BB22" i="57" s="1"/>
  <c r="BC22" i="57" s="1"/>
  <c r="BD22" i="57" s="1"/>
  <c r="BE22" i="57" s="1"/>
  <c r="BF22" i="57" s="1"/>
  <c r="BG22" i="57" s="1"/>
  <c r="BH22" i="57" s="1"/>
  <c r="BI22" i="57" s="1"/>
  <c r="BJ22" i="57" s="1"/>
  <c r="BK22" i="57" s="1"/>
  <c r="BL22" i="57" s="1"/>
  <c r="BM22" i="57" s="1"/>
  <c r="BN22" i="57" s="1"/>
  <c r="BO22" i="57" s="1"/>
  <c r="BP22" i="57" s="1"/>
  <c r="H22" i="57"/>
  <c r="H29" i="57"/>
  <c r="AM29" i="57"/>
  <c r="BB29" i="57" s="1"/>
  <c r="BC29" i="57" s="1"/>
  <c r="BD29" i="57" s="1"/>
  <c r="BE29" i="57" s="1"/>
  <c r="BF29" i="57" s="1"/>
  <c r="BG29" i="57" s="1"/>
  <c r="BH29" i="57" s="1"/>
  <c r="BI29" i="57" s="1"/>
  <c r="BJ29" i="57" s="1"/>
  <c r="BK29" i="57" s="1"/>
  <c r="BL29" i="57" s="1"/>
  <c r="BM29" i="57" s="1"/>
  <c r="BN29" i="57" s="1"/>
  <c r="BO29" i="57" s="1"/>
  <c r="BP29" i="57" s="1"/>
  <c r="B45" i="56" a="1"/>
  <c r="B45" i="56" s="1"/>
  <c r="A45" i="56" s="1"/>
  <c r="B32" i="56" a="1"/>
  <c r="B32" i="56" s="1"/>
  <c r="B46" i="56" a="1"/>
  <c r="B46" i="56" s="1"/>
  <c r="B42" i="56" a="1"/>
  <c r="B42" i="56" s="1"/>
  <c r="A42" i="56" s="1"/>
  <c r="B17" i="55" a="1"/>
  <c r="B17" i="55" s="1"/>
  <c r="B10" i="55" a="1"/>
  <c r="B10" i="55" s="1"/>
  <c r="H23" i="55"/>
  <c r="BB6" i="55"/>
  <c r="BC6" i="55" s="1"/>
  <c r="BD6" i="55" s="1"/>
  <c r="BE6" i="55" s="1"/>
  <c r="BF6" i="55" s="1"/>
  <c r="BG6" i="55" s="1"/>
  <c r="B6" i="55" s="1" a="1"/>
  <c r="B6" i="55" s="1"/>
  <c r="H8" i="55"/>
  <c r="H27" i="55"/>
  <c r="B31" i="55" a="1"/>
  <c r="B31" i="55" s="1"/>
  <c r="H6" i="55"/>
  <c r="H31" i="55"/>
  <c r="H7" i="55"/>
  <c r="H30" i="55"/>
  <c r="H21" i="55"/>
  <c r="H10" i="55"/>
  <c r="H15" i="55"/>
  <c r="H16" i="55"/>
  <c r="B8" i="55" a="1"/>
  <c r="B8" i="55" s="1"/>
  <c r="H12" i="55"/>
  <c r="H9" i="55"/>
  <c r="H13" i="55"/>
  <c r="H20" i="55"/>
  <c r="H14" i="55"/>
  <c r="H17" i="55"/>
  <c r="B41" i="55" a="1"/>
  <c r="B41" i="55" s="1"/>
  <c r="A41" i="55" s="1"/>
  <c r="B40" i="55" a="1"/>
  <c r="B40" i="55" s="1"/>
  <c r="A40" i="55" s="1"/>
  <c r="B26" i="54" a="1"/>
  <c r="B26" i="54" s="1"/>
  <c r="B24" i="54" a="1"/>
  <c r="B24" i="54" s="1"/>
  <c r="B25" i="54" a="1"/>
  <c r="B25" i="54" s="1"/>
  <c r="A25" i="54" s="1"/>
  <c r="B34" i="66" l="1" a="1"/>
  <c r="B34" i="66" s="1"/>
  <c r="A34" i="66" s="1"/>
  <c r="B10" i="64" a="1"/>
  <c r="B10" i="64" s="1"/>
  <c r="B59" i="64" a="1"/>
  <c r="B59" i="64" s="1"/>
  <c r="A59" i="64" s="1"/>
  <c r="B11" i="64" a="1"/>
  <c r="B11" i="64" s="1"/>
  <c r="B37" i="64" a="1"/>
  <c r="B37" i="64" s="1"/>
  <c r="B24" i="66" a="1"/>
  <c r="B24" i="66" s="1"/>
  <c r="B20" i="66" a="1"/>
  <c r="B20" i="66" s="1"/>
  <c r="B38" i="66" a="1"/>
  <c r="B38" i="66" s="1"/>
  <c r="B37" i="66" a="1"/>
  <c r="B37" i="66" s="1"/>
  <c r="A37" i="66" s="1"/>
  <c r="B26" i="65" a="1"/>
  <c r="B26" i="65" s="1"/>
  <c r="A26" i="65" s="1"/>
  <c r="B25" i="64" a="1"/>
  <c r="B25" i="64" s="1"/>
  <c r="B9" i="64" a="1"/>
  <c r="B9" i="64" s="1"/>
  <c r="B48" i="64" a="1"/>
  <c r="B48" i="64" s="1"/>
  <c r="B16" i="64" a="1"/>
  <c r="B16" i="64" s="1"/>
  <c r="B22" i="64" a="1"/>
  <c r="B22" i="64" s="1"/>
  <c r="B55" i="64" a="1"/>
  <c r="B55" i="64" s="1"/>
  <c r="B52" i="64" a="1"/>
  <c r="B52" i="64" s="1"/>
  <c r="B60" i="64" a="1"/>
  <c r="B60" i="64" s="1"/>
  <c r="A60" i="64" s="1"/>
  <c r="B40" i="64" a="1"/>
  <c r="B40" i="64" s="1"/>
  <c r="B7" i="64" a="1"/>
  <c r="B7" i="64" s="1"/>
  <c r="B29" i="63" a="1"/>
  <c r="B29" i="63" s="1"/>
  <c r="B23" i="63" a="1"/>
  <c r="B23" i="63" s="1"/>
  <c r="B47" i="63" a="1"/>
  <c r="B47" i="63" s="1"/>
  <c r="A47" i="63" s="1"/>
  <c r="B48" i="63" a="1"/>
  <c r="B48" i="63" s="1"/>
  <c r="A48" i="63" s="1"/>
  <c r="B50" i="63" a="1"/>
  <c r="B50" i="63" s="1"/>
  <c r="A50" i="63" s="1"/>
  <c r="B46" i="60" a="1"/>
  <c r="B46" i="60" s="1"/>
  <c r="B58" i="60" a="1"/>
  <c r="B58" i="60" s="1"/>
  <c r="B19" i="63" a="1"/>
  <c r="B19" i="63" s="1"/>
  <c r="B68" i="60" a="1"/>
  <c r="B68" i="60" s="1"/>
  <c r="A68" i="60" s="1"/>
  <c r="B71" i="60" a="1"/>
  <c r="B71" i="60" s="1"/>
  <c r="A71" i="60" s="1"/>
  <c r="B60" i="60" a="1"/>
  <c r="B60" i="60" s="1"/>
  <c r="B73" i="60" a="1"/>
  <c r="B73" i="60" s="1"/>
  <c r="A73" i="60" s="1"/>
  <c r="B23" i="59" a="1"/>
  <c r="B23" i="59" s="1"/>
  <c r="B15" i="59" a="1"/>
  <c r="B15" i="59" s="1"/>
  <c r="B21" i="59" a="1"/>
  <c r="B21" i="59" s="1"/>
  <c r="BG62" i="58"/>
  <c r="BH62" i="58" s="1"/>
  <c r="BI62" i="58" s="1"/>
  <c r="BJ62" i="58" s="1"/>
  <c r="BK62" i="58" s="1"/>
  <c r="BL62" i="58" s="1"/>
  <c r="BM62" i="58" s="1"/>
  <c r="BN62" i="58" s="1"/>
  <c r="BO62" i="58" s="1"/>
  <c r="BP62" i="58" s="1"/>
  <c r="B62" i="58" a="1"/>
  <c r="B62" i="58" s="1"/>
  <c r="A62" i="58" s="1"/>
  <c r="BG61" i="58"/>
  <c r="BH61" i="58" s="1"/>
  <c r="BI61" i="58" s="1"/>
  <c r="BJ61" i="58" s="1"/>
  <c r="BK61" i="58" s="1"/>
  <c r="BL61" i="58" s="1"/>
  <c r="BM61" i="58" s="1"/>
  <c r="BN61" i="58" s="1"/>
  <c r="BO61" i="58" s="1"/>
  <c r="BP61" i="58" s="1"/>
  <c r="B61" i="58" a="1"/>
  <c r="B61" i="58" s="1"/>
  <c r="A61" i="58" s="1"/>
  <c r="BG63" i="58"/>
  <c r="BH63" i="58" s="1"/>
  <c r="BI63" i="58" s="1"/>
  <c r="BJ63" i="58" s="1"/>
  <c r="BK63" i="58" s="1"/>
  <c r="BL63" i="58" s="1"/>
  <c r="BM63" i="58" s="1"/>
  <c r="BN63" i="58" s="1"/>
  <c r="BO63" i="58" s="1"/>
  <c r="BP63" i="58" s="1"/>
  <c r="B63" i="58" a="1"/>
  <c r="B63" i="58" s="1"/>
  <c r="BG65" i="58"/>
  <c r="BH65" i="58" s="1"/>
  <c r="BI65" i="58" s="1"/>
  <c r="BJ65" i="58" s="1"/>
  <c r="BK65" i="58" s="1"/>
  <c r="BL65" i="58" s="1"/>
  <c r="BM65" i="58" s="1"/>
  <c r="BN65" i="58" s="1"/>
  <c r="BO65" i="58" s="1"/>
  <c r="BP65" i="58" s="1"/>
  <c r="B65" i="58" a="1"/>
  <c r="B65" i="58" s="1"/>
  <c r="BG59" i="58"/>
  <c r="BH59" i="58" s="1"/>
  <c r="BI59" i="58" s="1"/>
  <c r="BJ59" i="58" s="1"/>
  <c r="BK59" i="58" s="1"/>
  <c r="BL59" i="58" s="1"/>
  <c r="BM59" i="58" s="1"/>
  <c r="BN59" i="58" s="1"/>
  <c r="BO59" i="58" s="1"/>
  <c r="BP59" i="58" s="1"/>
  <c r="B59" i="58" a="1"/>
  <c r="B59" i="58" s="1"/>
  <c r="BG64" i="58"/>
  <c r="BH64" i="58" s="1"/>
  <c r="BI64" i="58" s="1"/>
  <c r="BJ64" i="58" s="1"/>
  <c r="BK64" i="58" s="1"/>
  <c r="BL64" i="58" s="1"/>
  <c r="BM64" i="58" s="1"/>
  <c r="BN64" i="58" s="1"/>
  <c r="BO64" i="58" s="1"/>
  <c r="BP64" i="58" s="1"/>
  <c r="B64" i="58" a="1"/>
  <c r="B64" i="58" s="1"/>
  <c r="A64" i="58" s="1"/>
  <c r="BG60" i="58"/>
  <c r="BH60" i="58" s="1"/>
  <c r="BI60" i="58" s="1"/>
  <c r="BJ60" i="58" s="1"/>
  <c r="BK60" i="58" s="1"/>
  <c r="BL60" i="58" s="1"/>
  <c r="BM60" i="58" s="1"/>
  <c r="BN60" i="58" s="1"/>
  <c r="BO60" i="58" s="1"/>
  <c r="BP60" i="58" s="1"/>
  <c r="B60" i="58" a="1"/>
  <c r="B60" i="58" s="1"/>
  <c r="A60" i="58" s="1"/>
  <c r="BG54" i="57"/>
  <c r="BH54" i="57" s="1"/>
  <c r="BI54" i="57" s="1"/>
  <c r="BJ54" i="57" s="1"/>
  <c r="BK54" i="57" s="1"/>
  <c r="BL54" i="57" s="1"/>
  <c r="BM54" i="57" s="1"/>
  <c r="BN54" i="57" s="1"/>
  <c r="BO54" i="57" s="1"/>
  <c r="BP54" i="57" s="1"/>
  <c r="B54" i="57" a="1"/>
  <c r="B54" i="57" s="1"/>
  <c r="A54" i="57" s="1"/>
  <c r="BG50" i="57"/>
  <c r="BH50" i="57" s="1"/>
  <c r="BI50" i="57" s="1"/>
  <c r="BJ50" i="57" s="1"/>
  <c r="BK50" i="57" s="1"/>
  <c r="BL50" i="57" s="1"/>
  <c r="BM50" i="57" s="1"/>
  <c r="BN50" i="57" s="1"/>
  <c r="BO50" i="57" s="1"/>
  <c r="BP50" i="57" s="1"/>
  <c r="B50" i="57" a="1"/>
  <c r="B50" i="57" s="1"/>
  <c r="BG53" i="57"/>
  <c r="BH53" i="57" s="1"/>
  <c r="BI53" i="57" s="1"/>
  <c r="BJ53" i="57" s="1"/>
  <c r="BK53" i="57" s="1"/>
  <c r="BL53" i="57" s="1"/>
  <c r="BM53" i="57" s="1"/>
  <c r="BN53" i="57" s="1"/>
  <c r="BO53" i="57" s="1"/>
  <c r="BP53" i="57" s="1"/>
  <c r="B53" i="57" a="1"/>
  <c r="B53" i="57" s="1"/>
  <c r="BG51" i="57"/>
  <c r="BH51" i="57" s="1"/>
  <c r="BI51" i="57" s="1"/>
  <c r="BJ51" i="57" s="1"/>
  <c r="BK51" i="57" s="1"/>
  <c r="BL51" i="57" s="1"/>
  <c r="BM51" i="57" s="1"/>
  <c r="BN51" i="57" s="1"/>
  <c r="BO51" i="57" s="1"/>
  <c r="BP51" i="57" s="1"/>
  <c r="B51" i="57" a="1"/>
  <c r="B51" i="57" s="1"/>
  <c r="BG52" i="57"/>
  <c r="BH52" i="57" s="1"/>
  <c r="BI52" i="57" s="1"/>
  <c r="BJ52" i="57" s="1"/>
  <c r="BK52" i="57" s="1"/>
  <c r="BL52" i="57" s="1"/>
  <c r="BM52" i="57" s="1"/>
  <c r="BN52" i="57" s="1"/>
  <c r="BO52" i="57" s="1"/>
  <c r="BP52" i="57" s="1"/>
  <c r="B52" i="57" a="1"/>
  <c r="B52" i="57" s="1"/>
  <c r="A52" i="57" s="1"/>
  <c r="B31" i="56" a="1"/>
  <c r="B31" i="56" s="1"/>
  <c r="F41" i="10"/>
  <c r="G41" i="10" s="1"/>
  <c r="B15" i="55" a="1"/>
  <c r="B15" i="55" s="1"/>
  <c r="BG37" i="55"/>
  <c r="BH37" i="55" s="1"/>
  <c r="BI37" i="55" s="1"/>
  <c r="BJ37" i="55" s="1"/>
  <c r="BK37" i="55" s="1"/>
  <c r="BL37" i="55" s="1"/>
  <c r="BM37" i="55" s="1"/>
  <c r="BN37" i="55" s="1"/>
  <c r="BO37" i="55" s="1"/>
  <c r="BP37" i="55" s="1"/>
  <c r="B37" i="55" a="1"/>
  <c r="B37" i="55" s="1"/>
  <c r="BG38" i="55"/>
  <c r="BH38" i="55" s="1"/>
  <c r="BI38" i="55" s="1"/>
  <c r="BJ38" i="55" s="1"/>
  <c r="BK38" i="55" s="1"/>
  <c r="BL38" i="55" s="1"/>
  <c r="BM38" i="55" s="1"/>
  <c r="BN38" i="55" s="1"/>
  <c r="BO38" i="55" s="1"/>
  <c r="BP38" i="55" s="1"/>
  <c r="B38" i="55" a="1"/>
  <c r="B38" i="55" s="1"/>
  <c r="BG39" i="55"/>
  <c r="BH39" i="55" s="1"/>
  <c r="BI39" i="55" s="1"/>
  <c r="BJ39" i="55" s="1"/>
  <c r="BK39" i="55" s="1"/>
  <c r="BL39" i="55" s="1"/>
  <c r="BM39" i="55" s="1"/>
  <c r="BN39" i="55" s="1"/>
  <c r="BO39" i="55" s="1"/>
  <c r="BP39" i="55" s="1"/>
  <c r="B39" i="55" a="1"/>
  <c r="B39" i="55" s="1"/>
  <c r="B17" i="54" a="1"/>
  <c r="B17" i="54" s="1"/>
  <c r="BG17" i="67"/>
  <c r="BH17" i="67" s="1"/>
  <c r="BI17" i="67" s="1"/>
  <c r="BJ17" i="67" s="1"/>
  <c r="BK17" i="67" s="1"/>
  <c r="BL17" i="67" s="1"/>
  <c r="BM17" i="67" s="1"/>
  <c r="BN17" i="67" s="1"/>
  <c r="BO17" i="67" s="1"/>
  <c r="BP17" i="67" s="1"/>
  <c r="B17" i="67" a="1"/>
  <c r="B17" i="67" s="1"/>
  <c r="A17" i="67" s="1"/>
  <c r="BG18" i="67"/>
  <c r="BH18" i="67" s="1"/>
  <c r="BI18" i="67" s="1"/>
  <c r="BJ18" i="67" s="1"/>
  <c r="BK18" i="67" s="1"/>
  <c r="BL18" i="67" s="1"/>
  <c r="BM18" i="67" s="1"/>
  <c r="BN18" i="67" s="1"/>
  <c r="BO18" i="67" s="1"/>
  <c r="BP18" i="67" s="1"/>
  <c r="B18" i="67" a="1"/>
  <c r="B18" i="67" s="1"/>
  <c r="A18" i="67" s="1"/>
  <c r="F34" i="10"/>
  <c r="H34" i="10" s="1"/>
  <c r="B15" i="64" a="1"/>
  <c r="B15" i="64" s="1"/>
  <c r="BH65" i="64"/>
  <c r="BI65" i="64" s="1"/>
  <c r="BJ65" i="64" s="1"/>
  <c r="BK65" i="64" s="1"/>
  <c r="BL65" i="64" s="1"/>
  <c r="BM65" i="64" s="1"/>
  <c r="BN65" i="64" s="1"/>
  <c r="BO65" i="64" s="1"/>
  <c r="BP65" i="64" s="1"/>
  <c r="B65" i="64" a="1"/>
  <c r="B65" i="64" s="1"/>
  <c r="A65" i="64" s="1"/>
  <c r="BH73" i="64"/>
  <c r="BI73" i="64" s="1"/>
  <c r="BJ73" i="64" s="1"/>
  <c r="BK73" i="64" s="1"/>
  <c r="BL73" i="64" s="1"/>
  <c r="BM73" i="64" s="1"/>
  <c r="BN73" i="64" s="1"/>
  <c r="BO73" i="64" s="1"/>
  <c r="BP73" i="64" s="1"/>
  <c r="B73" i="64" a="1"/>
  <c r="B73" i="64" s="1"/>
  <c r="A73" i="64" s="1"/>
  <c r="BH72" i="64"/>
  <c r="BI72" i="64" s="1"/>
  <c r="BJ72" i="64" s="1"/>
  <c r="BK72" i="64" s="1"/>
  <c r="BL72" i="64" s="1"/>
  <c r="BM72" i="64" s="1"/>
  <c r="BN72" i="64" s="1"/>
  <c r="BO72" i="64" s="1"/>
  <c r="BP72" i="64" s="1"/>
  <c r="B72" i="64" a="1"/>
  <c r="B72" i="64" s="1"/>
  <c r="A72" i="64" s="1"/>
  <c r="BH62" i="64"/>
  <c r="BI62" i="64" s="1"/>
  <c r="BJ62" i="64" s="1"/>
  <c r="BK62" i="64" s="1"/>
  <c r="BL62" i="64" s="1"/>
  <c r="BM62" i="64" s="1"/>
  <c r="BN62" i="64" s="1"/>
  <c r="BO62" i="64" s="1"/>
  <c r="BP62" i="64" s="1"/>
  <c r="B62" i="64" a="1"/>
  <c r="B62" i="64" s="1"/>
  <c r="A62" i="64" s="1"/>
  <c r="BH66" i="64"/>
  <c r="BI66" i="64" s="1"/>
  <c r="BJ66" i="64" s="1"/>
  <c r="BK66" i="64" s="1"/>
  <c r="BL66" i="64" s="1"/>
  <c r="BM66" i="64" s="1"/>
  <c r="BN66" i="64" s="1"/>
  <c r="BO66" i="64" s="1"/>
  <c r="BP66" i="64" s="1"/>
  <c r="B66" i="64" a="1"/>
  <c r="B66" i="64" s="1"/>
  <c r="F31" i="10"/>
  <c r="H31" i="10" s="1"/>
  <c r="BH63" i="64"/>
  <c r="BI63" i="64" s="1"/>
  <c r="BJ63" i="64" s="1"/>
  <c r="BK63" i="64" s="1"/>
  <c r="BL63" i="64" s="1"/>
  <c r="BM63" i="64" s="1"/>
  <c r="BN63" i="64" s="1"/>
  <c r="BO63" i="64" s="1"/>
  <c r="BP63" i="64" s="1"/>
  <c r="B63" i="64" a="1"/>
  <c r="B63" i="64" s="1"/>
  <c r="BH68" i="64"/>
  <c r="BI68" i="64" s="1"/>
  <c r="BJ68" i="64" s="1"/>
  <c r="BK68" i="64" s="1"/>
  <c r="BL68" i="64" s="1"/>
  <c r="BM68" i="64" s="1"/>
  <c r="BN68" i="64" s="1"/>
  <c r="BO68" i="64" s="1"/>
  <c r="BP68" i="64" s="1"/>
  <c r="B68" i="64" a="1"/>
  <c r="B68" i="64" s="1"/>
  <c r="BH69" i="64"/>
  <c r="BI69" i="64" s="1"/>
  <c r="BJ69" i="64" s="1"/>
  <c r="BK69" i="64" s="1"/>
  <c r="BL69" i="64" s="1"/>
  <c r="BM69" i="64" s="1"/>
  <c r="BN69" i="64" s="1"/>
  <c r="BO69" i="64" s="1"/>
  <c r="BP69" i="64" s="1"/>
  <c r="B69" i="64" a="1"/>
  <c r="B69" i="64" s="1"/>
  <c r="A69" i="64" s="1"/>
  <c r="BH71" i="64"/>
  <c r="BI71" i="64" s="1"/>
  <c r="BJ71" i="64" s="1"/>
  <c r="BK71" i="64" s="1"/>
  <c r="BL71" i="64" s="1"/>
  <c r="BM71" i="64" s="1"/>
  <c r="BN71" i="64" s="1"/>
  <c r="BO71" i="64" s="1"/>
  <c r="BP71" i="64" s="1"/>
  <c r="B71" i="64" a="1"/>
  <c r="B71" i="64" s="1"/>
  <c r="BH70" i="64"/>
  <c r="BI70" i="64" s="1"/>
  <c r="BJ70" i="64" s="1"/>
  <c r="BK70" i="64" s="1"/>
  <c r="BL70" i="64" s="1"/>
  <c r="BM70" i="64" s="1"/>
  <c r="BN70" i="64" s="1"/>
  <c r="BO70" i="64" s="1"/>
  <c r="BP70" i="64" s="1"/>
  <c r="B70" i="64" a="1"/>
  <c r="B70" i="64" s="1"/>
  <c r="A70" i="64" s="1"/>
  <c r="BH67" i="64"/>
  <c r="BI67" i="64" s="1"/>
  <c r="BJ67" i="64" s="1"/>
  <c r="BK67" i="64" s="1"/>
  <c r="BL67" i="64" s="1"/>
  <c r="BM67" i="64" s="1"/>
  <c r="BN67" i="64" s="1"/>
  <c r="BO67" i="64" s="1"/>
  <c r="BP67" i="64" s="1"/>
  <c r="B67" i="64" a="1"/>
  <c r="B67" i="64" s="1"/>
  <c r="BH64" i="64"/>
  <c r="BI64" i="64" s="1"/>
  <c r="BJ64" i="64" s="1"/>
  <c r="BK64" i="64" s="1"/>
  <c r="BL64" i="64" s="1"/>
  <c r="BM64" i="64" s="1"/>
  <c r="BN64" i="64" s="1"/>
  <c r="BO64" i="64" s="1"/>
  <c r="BP64" i="64" s="1"/>
  <c r="B64" i="64" a="1"/>
  <c r="B64" i="64" s="1"/>
  <c r="A64" i="64" s="1"/>
  <c r="BH61" i="64"/>
  <c r="BI61" i="64" s="1"/>
  <c r="BJ61" i="64" s="1"/>
  <c r="BK61" i="64" s="1"/>
  <c r="BL61" i="64" s="1"/>
  <c r="BM61" i="64" s="1"/>
  <c r="BN61" i="64" s="1"/>
  <c r="BO61" i="64" s="1"/>
  <c r="BP61" i="64" s="1"/>
  <c r="B61" i="64" a="1"/>
  <c r="B61" i="64" s="1"/>
  <c r="F39" i="10"/>
  <c r="H39" i="10" s="1"/>
  <c r="B33" i="59" a="1"/>
  <c r="B33" i="59" s="1"/>
  <c r="A33" i="59" s="1"/>
  <c r="BH60" i="59"/>
  <c r="BI60" i="59" s="1"/>
  <c r="BJ60" i="59" s="1"/>
  <c r="BK60" i="59" s="1"/>
  <c r="BL60" i="59" s="1"/>
  <c r="BM60" i="59" s="1"/>
  <c r="BN60" i="59" s="1"/>
  <c r="BO60" i="59" s="1"/>
  <c r="BP60" i="59" s="1"/>
  <c r="B60" i="59" a="1"/>
  <c r="B60" i="59" s="1"/>
  <c r="A60" i="59" s="1"/>
  <c r="BH59" i="59"/>
  <c r="BI59" i="59" s="1"/>
  <c r="BJ59" i="59" s="1"/>
  <c r="BK59" i="59" s="1"/>
  <c r="BL59" i="59" s="1"/>
  <c r="BM59" i="59" s="1"/>
  <c r="BN59" i="59" s="1"/>
  <c r="BO59" i="59" s="1"/>
  <c r="BP59" i="59" s="1"/>
  <c r="B59" i="59" a="1"/>
  <c r="B59" i="59" s="1"/>
  <c r="A59" i="59" s="1"/>
  <c r="BH54" i="59"/>
  <c r="BI54" i="59" s="1"/>
  <c r="BJ54" i="59" s="1"/>
  <c r="BK54" i="59" s="1"/>
  <c r="BL54" i="59" s="1"/>
  <c r="BM54" i="59" s="1"/>
  <c r="BN54" i="59" s="1"/>
  <c r="BO54" i="59" s="1"/>
  <c r="BP54" i="59" s="1"/>
  <c r="B54" i="59" a="1"/>
  <c r="B54" i="59" s="1"/>
  <c r="A54" i="59" s="1"/>
  <c r="BH58" i="59"/>
  <c r="BI58" i="59" s="1"/>
  <c r="BJ58" i="59" s="1"/>
  <c r="BK58" i="59" s="1"/>
  <c r="BL58" i="59" s="1"/>
  <c r="BM58" i="59" s="1"/>
  <c r="BN58" i="59" s="1"/>
  <c r="BO58" i="59" s="1"/>
  <c r="BP58" i="59" s="1"/>
  <c r="B58" i="59" a="1"/>
  <c r="B58" i="59" s="1"/>
  <c r="A58" i="59" s="1"/>
  <c r="BH56" i="59"/>
  <c r="BI56" i="59" s="1"/>
  <c r="BJ56" i="59" s="1"/>
  <c r="BK56" i="59" s="1"/>
  <c r="BL56" i="59" s="1"/>
  <c r="BM56" i="59" s="1"/>
  <c r="BN56" i="59" s="1"/>
  <c r="BO56" i="59" s="1"/>
  <c r="BP56" i="59" s="1"/>
  <c r="B56" i="59" a="1"/>
  <c r="B56" i="59" s="1"/>
  <c r="A56" i="59" s="1"/>
  <c r="BH57" i="59"/>
  <c r="BI57" i="59" s="1"/>
  <c r="BJ57" i="59" s="1"/>
  <c r="BK57" i="59" s="1"/>
  <c r="BL57" i="59" s="1"/>
  <c r="BM57" i="59" s="1"/>
  <c r="BN57" i="59" s="1"/>
  <c r="BO57" i="59" s="1"/>
  <c r="BP57" i="59" s="1"/>
  <c r="B57" i="59" a="1"/>
  <c r="B57" i="59" s="1"/>
  <c r="A57" i="59" s="1"/>
  <c r="BH53" i="59"/>
  <c r="BI53" i="59" s="1"/>
  <c r="BJ53" i="59" s="1"/>
  <c r="BK53" i="59" s="1"/>
  <c r="BL53" i="59" s="1"/>
  <c r="BM53" i="59" s="1"/>
  <c r="BN53" i="59" s="1"/>
  <c r="BO53" i="59" s="1"/>
  <c r="BP53" i="59" s="1"/>
  <c r="B53" i="59" a="1"/>
  <c r="B53" i="59" s="1"/>
  <c r="A53" i="59" s="1"/>
  <c r="BH55" i="59"/>
  <c r="BI55" i="59" s="1"/>
  <c r="BJ55" i="59" s="1"/>
  <c r="BK55" i="59" s="1"/>
  <c r="BL55" i="59" s="1"/>
  <c r="BM55" i="59" s="1"/>
  <c r="BN55" i="59" s="1"/>
  <c r="BO55" i="59" s="1"/>
  <c r="BP55" i="59" s="1"/>
  <c r="B55" i="59" a="1"/>
  <c r="B55" i="59" s="1"/>
  <c r="A55" i="59" s="1"/>
  <c r="B48" i="66" a="1"/>
  <c r="B48" i="66" s="1"/>
  <c r="A48" i="66" s="1"/>
  <c r="B22" i="66" a="1"/>
  <c r="B22" i="66" s="1"/>
  <c r="B36" i="66" a="1"/>
  <c r="B36" i="66" s="1"/>
  <c r="A36" i="66" s="1"/>
  <c r="B15" i="66" a="1"/>
  <c r="B15" i="66" s="1"/>
  <c r="B26" i="66" a="1"/>
  <c r="B26" i="66" s="1"/>
  <c r="B6" i="65" a="1"/>
  <c r="B6" i="65" s="1"/>
  <c r="B24" i="65" a="1"/>
  <c r="B24" i="65" s="1"/>
  <c r="B7" i="65" a="1"/>
  <c r="B7" i="65" s="1"/>
  <c r="B11" i="65" a="1"/>
  <c r="B11" i="65" s="1"/>
  <c r="B28" i="65" a="1"/>
  <c r="B28" i="65" s="1"/>
  <c r="A28" i="65" s="1"/>
  <c r="B21" i="64" a="1"/>
  <c r="B21" i="64" s="1"/>
  <c r="B31" i="64" a="1"/>
  <c r="B31" i="64" s="1"/>
  <c r="B58" i="64" a="1"/>
  <c r="B58" i="64" s="1"/>
  <c r="B14" i="63" a="1"/>
  <c r="B14" i="63" s="1"/>
  <c r="B17" i="63" a="1"/>
  <c r="B17" i="63" s="1"/>
  <c r="B28" i="63" a="1"/>
  <c r="B28" i="63" s="1"/>
  <c r="B7" i="63" a="1"/>
  <c r="B7" i="63" s="1"/>
  <c r="B40" i="59" a="1"/>
  <c r="B40" i="59" s="1"/>
  <c r="B49" i="57" a="1"/>
  <c r="B49" i="57" s="1"/>
  <c r="B7" i="55" a="1"/>
  <c r="B7" i="55" s="1"/>
  <c r="B13" i="54" a="1"/>
  <c r="B13" i="54" s="1"/>
  <c r="B52" i="63" a="1"/>
  <c r="B52" i="63" s="1"/>
  <c r="A52" i="63" s="1"/>
  <c r="B9" i="63" a="1"/>
  <c r="B9" i="63" s="1"/>
  <c r="B16" i="63" a="1"/>
  <c r="B16" i="63" s="1"/>
  <c r="B12" i="56" a="1"/>
  <c r="B12" i="56" s="1"/>
  <c r="B19" i="54" a="1"/>
  <c r="B19" i="54" s="1"/>
  <c r="B23" i="66" a="1"/>
  <c r="B23" i="66" s="1"/>
  <c r="B44" i="66" a="1"/>
  <c r="B44" i="66" s="1"/>
  <c r="A44" i="66" s="1"/>
  <c r="B45" i="66" a="1"/>
  <c r="B45" i="66" s="1"/>
  <c r="A45" i="66" s="1"/>
  <c r="B21" i="66" a="1"/>
  <c r="B21" i="66" s="1"/>
  <c r="B33" i="65" a="1"/>
  <c r="B33" i="65" s="1"/>
  <c r="A33" i="65" s="1"/>
  <c r="B31" i="65" a="1"/>
  <c r="B31" i="65" s="1"/>
  <c r="B42" i="64" a="1"/>
  <c r="B42" i="64" s="1"/>
  <c r="B8" i="63" a="1"/>
  <c r="B8" i="63" s="1"/>
  <c r="B13" i="63" a="1"/>
  <c r="B13" i="63" s="1"/>
  <c r="BI29" i="61"/>
  <c r="BJ29" i="61" s="1"/>
  <c r="BK29" i="61" s="1"/>
  <c r="BL29" i="61" s="1"/>
  <c r="BM29" i="61" s="1"/>
  <c r="BN29" i="61" s="1"/>
  <c r="BO29" i="61" s="1"/>
  <c r="BP29" i="61" s="1"/>
  <c r="B42" i="60" a="1"/>
  <c r="B42" i="60" s="1"/>
  <c r="B20" i="60" a="1"/>
  <c r="B20" i="60" s="1"/>
  <c r="B45" i="60" a="1"/>
  <c r="B45" i="60" s="1"/>
  <c r="B75" i="60" a="1"/>
  <c r="B75" i="60" s="1"/>
  <c r="A75" i="60" s="1"/>
  <c r="B50" i="60" a="1"/>
  <c r="B50" i="60" s="1"/>
  <c r="B61" i="60" a="1"/>
  <c r="B61" i="60" s="1"/>
  <c r="B51" i="59" a="1"/>
  <c r="B51" i="59" s="1"/>
  <c r="A51" i="59" s="1"/>
  <c r="B22" i="59" a="1"/>
  <c r="B22" i="59" s="1"/>
  <c r="B16" i="59" a="1"/>
  <c r="B16" i="59" s="1"/>
  <c r="B9" i="59" a="1"/>
  <c r="B9" i="59" s="1"/>
  <c r="B43" i="59" a="1"/>
  <c r="B43" i="59" s="1"/>
  <c r="A43" i="59" s="1"/>
  <c r="B36" i="57" a="1"/>
  <c r="B36" i="57" s="1"/>
  <c r="BH36" i="57"/>
  <c r="BI36" i="57" s="1"/>
  <c r="BJ36" i="57" s="1"/>
  <c r="BK36" i="57" s="1"/>
  <c r="BL36" i="57" s="1"/>
  <c r="BM36" i="57" s="1"/>
  <c r="BN36" i="57" s="1"/>
  <c r="BO36" i="57" s="1"/>
  <c r="BP36" i="57" s="1"/>
  <c r="B20" i="54" a="1"/>
  <c r="B20" i="54" s="1"/>
  <c r="B14" i="54" a="1"/>
  <c r="B14" i="54" s="1"/>
  <c r="B9" i="54" a="1"/>
  <c r="B9" i="54" s="1"/>
  <c r="B25" i="63" a="1"/>
  <c r="B25" i="63" s="1"/>
  <c r="B51" i="63" a="1"/>
  <c r="B51" i="63" s="1"/>
  <c r="A51" i="63" s="1"/>
  <c r="B15" i="63" a="1"/>
  <c r="B15" i="63" s="1"/>
  <c r="B80" i="60" a="1"/>
  <c r="B80" i="60" s="1"/>
  <c r="A80" i="60" s="1"/>
  <c r="B51" i="60" a="1"/>
  <c r="B51" i="60" s="1"/>
  <c r="B59" i="60" a="1"/>
  <c r="B59" i="60" s="1"/>
  <c r="B43" i="60" a="1"/>
  <c r="B43" i="60" s="1"/>
  <c r="B25" i="66" a="1"/>
  <c r="B25" i="66" s="1"/>
  <c r="B46" i="66" a="1"/>
  <c r="B46" i="66" s="1"/>
  <c r="A46" i="66" s="1"/>
  <c r="B7" i="66" a="1"/>
  <c r="B7" i="66" s="1"/>
  <c r="B29" i="65" a="1"/>
  <c r="B29" i="65" s="1"/>
  <c r="A29" i="65" s="1"/>
  <c r="B9" i="65" a="1"/>
  <c r="B9" i="65" s="1"/>
  <c r="B18" i="65" a="1"/>
  <c r="B18" i="65" s="1"/>
  <c r="B23" i="64" a="1"/>
  <c r="B23" i="64" s="1"/>
  <c r="B8" i="64" a="1"/>
  <c r="B8" i="64" s="1"/>
  <c r="B19" i="64" a="1"/>
  <c r="B19" i="64" s="1"/>
  <c r="B49" i="64" a="1"/>
  <c r="B49" i="64" s="1"/>
  <c r="B54" i="64" a="1"/>
  <c r="B54" i="64" s="1"/>
  <c r="B56" i="64" a="1"/>
  <c r="B56" i="64" s="1"/>
  <c r="A56" i="64" s="1"/>
  <c r="B44" i="60" a="1"/>
  <c r="B44" i="60" s="1"/>
  <c r="B56" i="60" a="1"/>
  <c r="B56" i="60" s="1"/>
  <c r="B21" i="60" a="1"/>
  <c r="B21" i="60" s="1"/>
  <c r="B7" i="60" a="1"/>
  <c r="B7" i="60" s="1"/>
  <c r="B28" i="60" a="1"/>
  <c r="B28" i="60" s="1"/>
  <c r="B77" i="60" a="1"/>
  <c r="B77" i="60" s="1"/>
  <c r="A77" i="60" s="1"/>
  <c r="B20" i="59" a="1"/>
  <c r="B20" i="59" s="1"/>
  <c r="B38" i="59" a="1"/>
  <c r="B38" i="59" s="1"/>
  <c r="B17" i="59" a="1"/>
  <c r="B17" i="59" s="1"/>
  <c r="B27" i="56" a="1"/>
  <c r="B27" i="56" s="1"/>
  <c r="B21" i="56" a="1"/>
  <c r="B21" i="56" s="1"/>
  <c r="B22" i="56" a="1"/>
  <c r="B22" i="56" s="1"/>
  <c r="B28" i="56" a="1"/>
  <c r="B28" i="56" s="1"/>
  <c r="B16" i="56" a="1"/>
  <c r="B16" i="56" s="1"/>
  <c r="B13" i="55" a="1"/>
  <c r="B13" i="55" s="1"/>
  <c r="B10" i="54" a="1"/>
  <c r="B10" i="54" s="1"/>
  <c r="B21" i="54" a="1"/>
  <c r="B21" i="54" s="1"/>
  <c r="B19" i="56" a="1"/>
  <c r="B19" i="56" s="1"/>
  <c r="B20" i="55" a="1"/>
  <c r="B20" i="55" s="1"/>
  <c r="B43" i="64" a="1"/>
  <c r="B43" i="64" s="1"/>
  <c r="B35" i="66" a="1"/>
  <c r="B35" i="66" s="1"/>
  <c r="B19" i="66" a="1"/>
  <c r="B19" i="66" s="1"/>
  <c r="B26" i="64" a="1"/>
  <c r="B26" i="64" s="1"/>
  <c r="B50" i="64" a="1"/>
  <c r="B50" i="64" s="1"/>
  <c r="B53" i="64" a="1"/>
  <c r="B53" i="64" s="1"/>
  <c r="B28" i="64" a="1"/>
  <c r="B28" i="64" s="1"/>
  <c r="B20" i="64" a="1"/>
  <c r="B20" i="64" s="1"/>
  <c r="B44" i="64" a="1"/>
  <c r="B44" i="64" s="1"/>
  <c r="B38" i="64" a="1"/>
  <c r="B38" i="64" s="1"/>
  <c r="B29" i="64" a="1"/>
  <c r="B29" i="64" s="1"/>
  <c r="B12" i="64" a="1"/>
  <c r="B12" i="64" s="1"/>
  <c r="B32" i="64" a="1"/>
  <c r="B32" i="64" s="1"/>
  <c r="B27" i="64" a="1"/>
  <c r="B27" i="64" s="1"/>
  <c r="B33" i="64" a="1"/>
  <c r="B33" i="64" s="1"/>
  <c r="B45" i="64" a="1"/>
  <c r="B45" i="64" s="1"/>
  <c r="B14" i="64" a="1"/>
  <c r="B14" i="64" s="1"/>
  <c r="B13" i="64" a="1"/>
  <c r="B13" i="64" s="1"/>
  <c r="B12" i="65" a="1"/>
  <c r="B12" i="65" s="1"/>
  <c r="B34" i="65" a="1"/>
  <c r="B34" i="65" s="1"/>
  <c r="A34" i="65" s="1"/>
  <c r="B32" i="65" a="1"/>
  <c r="B32" i="65" s="1"/>
  <c r="A32" i="65" s="1"/>
  <c r="B10" i="65" a="1"/>
  <c r="B10" i="65" s="1"/>
  <c r="B8" i="65" a="1"/>
  <c r="B8" i="65" s="1"/>
  <c r="B30" i="65" a="1"/>
  <c r="B30" i="65" s="1"/>
  <c r="A30" i="65" s="1"/>
  <c r="B13" i="65" a="1"/>
  <c r="B13" i="65" s="1"/>
  <c r="B21" i="63" a="1"/>
  <c r="B21" i="63" s="1"/>
  <c r="B53" i="63" a="1"/>
  <c r="B53" i="63" s="1"/>
  <c r="A53" i="63" s="1"/>
  <c r="B22" i="63" a="1"/>
  <c r="B22" i="63" s="1"/>
  <c r="B27" i="63" a="1"/>
  <c r="B27" i="63" s="1"/>
  <c r="B12" i="63" a="1"/>
  <c r="B12" i="63" s="1"/>
  <c r="B35" i="63" a="1"/>
  <c r="B35" i="63" s="1"/>
  <c r="B11" i="63" a="1"/>
  <c r="B11" i="63" s="1"/>
  <c r="B31" i="63" a="1"/>
  <c r="B31" i="63" s="1"/>
  <c r="B54" i="63" a="1"/>
  <c r="B54" i="63" s="1"/>
  <c r="A54" i="63" s="1"/>
  <c r="B41" i="63" a="1"/>
  <c r="B41" i="63" s="1"/>
  <c r="A41" i="63" s="1"/>
  <c r="B24" i="63" a="1"/>
  <c r="B24" i="63" s="1"/>
  <c r="B49" i="63" a="1"/>
  <c r="B49" i="63" s="1"/>
  <c r="A49" i="63" s="1"/>
  <c r="B46" i="63" a="1"/>
  <c r="B46" i="63" s="1"/>
  <c r="A46" i="63" s="1"/>
  <c r="B44" i="63" a="1"/>
  <c r="B44" i="63" s="1"/>
  <c r="A44" i="63" s="1"/>
  <c r="B30" i="63" a="1"/>
  <c r="B30" i="63" s="1"/>
  <c r="B36" i="60" a="1"/>
  <c r="B36" i="60" s="1"/>
  <c r="B69" i="60" a="1"/>
  <c r="B69" i="60" s="1"/>
  <c r="A69" i="60" s="1"/>
  <c r="B70" i="60" a="1"/>
  <c r="B70" i="60" s="1"/>
  <c r="A70" i="60" s="1"/>
  <c r="B52" i="60" a="1"/>
  <c r="B52" i="60" s="1"/>
  <c r="B66" i="60" a="1"/>
  <c r="B66" i="60" s="1"/>
  <c r="A66" i="60" s="1"/>
  <c r="B76" i="60" a="1"/>
  <c r="B76" i="60" s="1"/>
  <c r="A76" i="60" s="1"/>
  <c r="B30" i="60" a="1"/>
  <c r="B30" i="60" s="1"/>
  <c r="B64" i="60" a="1"/>
  <c r="B64" i="60" s="1"/>
  <c r="A64" i="60" s="1"/>
  <c r="B79" i="60" a="1"/>
  <c r="B79" i="60" s="1"/>
  <c r="A79" i="60" s="1"/>
  <c r="B18" i="60" a="1"/>
  <c r="B18" i="60" s="1"/>
  <c r="B26" i="60" a="1"/>
  <c r="B26" i="60" s="1"/>
  <c r="B8" i="60" a="1"/>
  <c r="B8" i="60" s="1"/>
  <c r="B24" i="60" a="1"/>
  <c r="B24" i="60" s="1"/>
  <c r="B54" i="60" a="1"/>
  <c r="B54" i="60" s="1"/>
  <c r="B9" i="60" a="1"/>
  <c r="B9" i="60" s="1"/>
  <c r="B35" i="60" a="1"/>
  <c r="B35" i="60" s="1"/>
  <c r="B10" i="60" a="1"/>
  <c r="B10" i="60" s="1"/>
  <c r="B81" i="60" a="1"/>
  <c r="B81" i="60" s="1"/>
  <c r="A81" i="60" s="1"/>
  <c r="B22" i="60" a="1"/>
  <c r="B22" i="60" s="1"/>
  <c r="B57" i="60" a="1"/>
  <c r="B57" i="60" s="1"/>
  <c r="B32" i="60" a="1"/>
  <c r="B32" i="60" s="1"/>
  <c r="B37" i="59" a="1"/>
  <c r="B37" i="59" s="1"/>
  <c r="B49" i="59" a="1"/>
  <c r="B49" i="59" s="1"/>
  <c r="A49" i="59" s="1"/>
  <c r="B24" i="59" a="1"/>
  <c r="B24" i="59" s="1"/>
  <c r="B18" i="56" a="1"/>
  <c r="B18" i="56" s="1"/>
  <c r="B15" i="56" a="1"/>
  <c r="B15" i="56" s="1"/>
  <c r="B26" i="56" a="1"/>
  <c r="B26" i="56" s="1"/>
  <c r="B14" i="56" a="1"/>
  <c r="B14" i="56" s="1"/>
  <c r="B7" i="56" a="1"/>
  <c r="B7" i="56" s="1"/>
  <c r="B24" i="56" a="1"/>
  <c r="B24" i="56" s="1"/>
  <c r="B21" i="55" a="1"/>
  <c r="B21" i="55" s="1"/>
  <c r="B16" i="55" a="1"/>
  <c r="B16" i="55" s="1"/>
  <c r="B8" i="54" a="1"/>
  <c r="B8" i="54" s="1"/>
  <c r="B30" i="54" a="1"/>
  <c r="B30" i="54" s="1"/>
  <c r="A30" i="54" s="1"/>
  <c r="BB51" i="64"/>
  <c r="BC51" i="64" s="1"/>
  <c r="BD51" i="64" s="1"/>
  <c r="BE51" i="64" s="1"/>
  <c r="BF51" i="64" s="1"/>
  <c r="BG51" i="64" s="1"/>
  <c r="BH51" i="64" s="1"/>
  <c r="BI51" i="64" s="1"/>
  <c r="BJ51" i="64" s="1"/>
  <c r="BK51" i="64" s="1"/>
  <c r="BL51" i="64" s="1"/>
  <c r="BM51" i="64" s="1"/>
  <c r="BN51" i="64" s="1"/>
  <c r="BO51" i="64" s="1"/>
  <c r="BP51" i="64" s="1"/>
  <c r="B34" i="56" a="1"/>
  <c r="B34" i="56" s="1"/>
  <c r="BI23" i="65"/>
  <c r="BJ23" i="65" s="1"/>
  <c r="BK23" i="65" s="1"/>
  <c r="BL23" i="65" s="1"/>
  <c r="BM23" i="65" s="1"/>
  <c r="BN23" i="65" s="1"/>
  <c r="BO23" i="65" s="1"/>
  <c r="BP23" i="65" s="1"/>
  <c r="B23" i="65" a="1"/>
  <c r="B23" i="65" s="1"/>
  <c r="A23" i="65" s="1"/>
  <c r="BB41" i="64"/>
  <c r="BC41" i="64" s="1"/>
  <c r="BD41" i="64" s="1"/>
  <c r="BE41" i="64" s="1"/>
  <c r="BF41" i="64" s="1"/>
  <c r="BG41" i="64" s="1"/>
  <c r="BH41" i="64" s="1"/>
  <c r="BI41" i="64" s="1"/>
  <c r="BJ41" i="64" s="1"/>
  <c r="BK41" i="64" s="1"/>
  <c r="BL41" i="64" s="1"/>
  <c r="BM41" i="64" s="1"/>
  <c r="BN41" i="64" s="1"/>
  <c r="BO41" i="64" s="1"/>
  <c r="BP41" i="64" s="1"/>
  <c r="B36" i="64" a="1"/>
  <c r="B36" i="64" s="1"/>
  <c r="BB18" i="64"/>
  <c r="BC18" i="64" s="1"/>
  <c r="BD18" i="64" s="1"/>
  <c r="BE18" i="64" s="1"/>
  <c r="BF18" i="64" s="1"/>
  <c r="BG18" i="64" s="1"/>
  <c r="BH18" i="64" s="1"/>
  <c r="BI18" i="64" s="1"/>
  <c r="BJ18" i="64" s="1"/>
  <c r="BK18" i="64" s="1"/>
  <c r="BL18" i="64" s="1"/>
  <c r="BM18" i="64" s="1"/>
  <c r="BN18" i="64" s="1"/>
  <c r="BO18" i="64" s="1"/>
  <c r="BP18" i="64" s="1"/>
  <c r="BI33" i="63"/>
  <c r="BJ33" i="63" s="1"/>
  <c r="BK33" i="63" s="1"/>
  <c r="BL33" i="63" s="1"/>
  <c r="BM33" i="63" s="1"/>
  <c r="BN33" i="63" s="1"/>
  <c r="BO33" i="63" s="1"/>
  <c r="BP33" i="63" s="1"/>
  <c r="B33" i="63" a="1"/>
  <c r="B33" i="63" s="1"/>
  <c r="B43" i="63" a="1"/>
  <c r="B43" i="63" s="1"/>
  <c r="BI72" i="60"/>
  <c r="BJ72" i="60" s="1"/>
  <c r="BK72" i="60" s="1"/>
  <c r="BL72" i="60" s="1"/>
  <c r="BM72" i="60" s="1"/>
  <c r="BN72" i="60" s="1"/>
  <c r="BO72" i="60" s="1"/>
  <c r="BP72" i="60" s="1"/>
  <c r="B72" i="60" a="1"/>
  <c r="B72" i="60" s="1"/>
  <c r="A72" i="60" s="1"/>
  <c r="BI49" i="60"/>
  <c r="BJ49" i="60" s="1"/>
  <c r="BK49" i="60" s="1"/>
  <c r="BL49" i="60" s="1"/>
  <c r="BM49" i="60" s="1"/>
  <c r="BN49" i="60" s="1"/>
  <c r="BO49" i="60" s="1"/>
  <c r="BP49" i="60" s="1"/>
  <c r="B49" i="60" a="1"/>
  <c r="B49" i="60" s="1"/>
  <c r="B13" i="56" a="1"/>
  <c r="B13" i="56" s="1"/>
  <c r="B6" i="56" a="1"/>
  <c r="B6" i="56" s="1"/>
  <c r="BB8" i="56"/>
  <c r="BC8" i="56" s="1"/>
  <c r="BD8" i="56" s="1"/>
  <c r="BE8" i="56" s="1"/>
  <c r="BF8" i="56" s="1"/>
  <c r="BG8" i="56" s="1"/>
  <c r="BH8" i="56" s="1"/>
  <c r="BI8" i="56" s="1"/>
  <c r="BJ8" i="56" s="1"/>
  <c r="BK8" i="56" s="1"/>
  <c r="BL8" i="56" s="1"/>
  <c r="BM8" i="56" s="1"/>
  <c r="BN8" i="56" s="1"/>
  <c r="BO8" i="56" s="1"/>
  <c r="BP8" i="56" s="1"/>
  <c r="B25" i="56" a="1"/>
  <c r="B25" i="56" s="1"/>
  <c r="B43" i="56" a="1"/>
  <c r="B43" i="56" s="1"/>
  <c r="A43" i="56" s="1"/>
  <c r="B44" i="56" a="1"/>
  <c r="B44" i="56" s="1"/>
  <c r="A44" i="56" s="1"/>
  <c r="B29" i="66" a="1"/>
  <c r="B29" i="66" s="1"/>
  <c r="B27" i="66" a="1"/>
  <c r="B27" i="66" s="1"/>
  <c r="B17" i="64" a="1"/>
  <c r="B17" i="64" s="1"/>
  <c r="B30" i="66" a="1"/>
  <c r="B30" i="66" s="1"/>
  <c r="B38" i="60" a="1"/>
  <c r="B38" i="60" s="1"/>
  <c r="B15" i="60" a="1"/>
  <c r="B15" i="60" s="1"/>
  <c r="B39" i="60" a="1"/>
  <c r="B39" i="60" s="1"/>
  <c r="B25" i="60" a="1"/>
  <c r="B25" i="60" s="1"/>
  <c r="B23" i="56" a="1"/>
  <c r="B23" i="56" s="1"/>
  <c r="B48" i="56" a="1"/>
  <c r="B48" i="56" s="1"/>
  <c r="A48" i="56" s="1"/>
  <c r="B35" i="56" a="1"/>
  <c r="B35" i="56" s="1"/>
  <c r="B11" i="60" a="1"/>
  <c r="B11" i="60" s="1"/>
  <c r="B34" i="60" a="1"/>
  <c r="B34" i="60" s="1"/>
  <c r="B23" i="60" a="1"/>
  <c r="B23" i="60" s="1"/>
  <c r="B27" i="60" a="1"/>
  <c r="B27" i="60" s="1"/>
  <c r="B41" i="60" a="1"/>
  <c r="B41" i="60" s="1"/>
  <c r="B16" i="60" a="1"/>
  <c r="B16" i="60" s="1"/>
  <c r="B40" i="56" a="1"/>
  <c r="B40" i="56" s="1"/>
  <c r="B36" i="56" a="1"/>
  <c r="B36" i="56" s="1"/>
  <c r="B39" i="56" a="1"/>
  <c r="B39" i="56" s="1"/>
  <c r="BH6" i="54"/>
  <c r="BI6" i="54" s="1"/>
  <c r="BJ6" i="54" s="1"/>
  <c r="BK6" i="54" s="1"/>
  <c r="BL6" i="54" s="1"/>
  <c r="BM6" i="54" s="1"/>
  <c r="BN6" i="54" s="1"/>
  <c r="BO6" i="54" s="1"/>
  <c r="BP6" i="54" s="1"/>
  <c r="B11" i="56" a="1"/>
  <c r="B11" i="56" s="1"/>
  <c r="B65" i="60" a="1"/>
  <c r="B65" i="60" s="1"/>
  <c r="A65" i="60" s="1"/>
  <c r="B78" i="60" a="1"/>
  <c r="B78" i="60" s="1"/>
  <c r="A78" i="60" s="1"/>
  <c r="B55" i="60" a="1"/>
  <c r="B55" i="60" s="1"/>
  <c r="B62" i="60" a="1"/>
  <c r="B62" i="60" s="1"/>
  <c r="B56" i="62" a="1"/>
  <c r="B56" i="62" s="1"/>
  <c r="B20" i="63" a="1"/>
  <c r="B20" i="63" s="1"/>
  <c r="B24" i="64" a="1"/>
  <c r="B24" i="64" s="1"/>
  <c r="B34" i="64" a="1"/>
  <c r="B34" i="64" s="1"/>
  <c r="B39" i="64" a="1"/>
  <c r="B39" i="64" s="1"/>
  <c r="B20" i="65" a="1"/>
  <c r="B20" i="65" s="1"/>
  <c r="B21" i="65" a="1"/>
  <c r="B21" i="65" s="1"/>
  <c r="B10" i="66" a="1"/>
  <c r="B10" i="66" s="1"/>
  <c r="B17" i="65" a="1"/>
  <c r="B17" i="65" s="1"/>
  <c r="B16" i="65" a="1"/>
  <c r="B16" i="65" s="1"/>
  <c r="B45" i="63" a="1"/>
  <c r="B45" i="63" s="1"/>
  <c r="A45" i="63" s="1"/>
  <c r="B34" i="63" a="1"/>
  <c r="B34" i="63" s="1"/>
  <c r="B40" i="61" a="1"/>
  <c r="B40" i="61" s="1"/>
  <c r="B38" i="61" a="1"/>
  <c r="B38" i="61" s="1"/>
  <c r="F42" i="10"/>
  <c r="G42" i="10" s="1"/>
  <c r="B64" i="62" a="1"/>
  <c r="B64" i="62" s="1"/>
  <c r="B41" i="61" a="1"/>
  <c r="B41" i="61" s="1"/>
  <c r="B37" i="61" a="1"/>
  <c r="B37" i="61" s="1"/>
  <c r="B17" i="60" a="1"/>
  <c r="B17" i="60" s="1"/>
  <c r="B40" i="60" a="1"/>
  <c r="B40" i="60" s="1"/>
  <c r="B83" i="60" a="1"/>
  <c r="B83" i="60" s="1"/>
  <c r="B6" i="60" a="1"/>
  <c r="B6" i="60" s="1"/>
  <c r="B37" i="56" a="1"/>
  <c r="B37" i="56" s="1"/>
  <c r="B20" i="56" a="1"/>
  <c r="B20" i="56" s="1"/>
  <c r="B9" i="56" a="1"/>
  <c r="B9" i="56" s="1"/>
  <c r="B13" i="66" a="1"/>
  <c r="B13" i="66" s="1"/>
  <c r="B29" i="60" a="1"/>
  <c r="B29" i="60" s="1"/>
  <c r="B74" i="60" a="1"/>
  <c r="B74" i="60" s="1"/>
  <c r="A74" i="60" s="1"/>
  <c r="B13" i="60" a="1"/>
  <c r="B13" i="60" s="1"/>
  <c r="B31" i="60" a="1"/>
  <c r="B31" i="60" s="1"/>
  <c r="B53" i="60" a="1"/>
  <c r="B53" i="60" s="1"/>
  <c r="B47" i="60" a="1"/>
  <c r="B47" i="60" s="1"/>
  <c r="B67" i="60" a="1"/>
  <c r="B67" i="60" s="1"/>
  <c r="A67" i="60" s="1"/>
  <c r="B33" i="56" a="1"/>
  <c r="B33" i="56" s="1"/>
  <c r="F36" i="10"/>
  <c r="B10" i="56" a="1"/>
  <c r="B10" i="56" s="1"/>
  <c r="B38" i="56" a="1"/>
  <c r="B38" i="56" s="1"/>
  <c r="B14" i="55" a="1"/>
  <c r="B14" i="55" s="1"/>
  <c r="B49" i="56" a="1"/>
  <c r="B49" i="56" s="1"/>
  <c r="A49" i="56" s="1"/>
  <c r="B37" i="60" a="1"/>
  <c r="B37" i="60" s="1"/>
  <c r="B33" i="60" a="1"/>
  <c r="B33" i="60" s="1"/>
  <c r="B38" i="63" a="1"/>
  <c r="B38" i="63" s="1"/>
  <c r="B26" i="63" a="1"/>
  <c r="B26" i="63" s="1"/>
  <c r="B10" i="63" a="1"/>
  <c r="B10" i="63" s="1"/>
  <c r="B18" i="63" a="1"/>
  <c r="B18" i="63" s="1"/>
  <c r="B27" i="65" a="1"/>
  <c r="B27" i="65" s="1"/>
  <c r="A27" i="65" s="1"/>
  <c r="B49" i="66" a="1"/>
  <c r="B49" i="66" s="1"/>
  <c r="A49" i="66" s="1"/>
  <c r="B14" i="60" a="1"/>
  <c r="B14" i="60" s="1"/>
  <c r="B12" i="54" a="1"/>
  <c r="B12" i="54" s="1"/>
  <c r="B28" i="54" a="1"/>
  <c r="B28" i="54" s="1"/>
  <c r="A28" i="54" s="1"/>
  <c r="B46" i="64" a="1"/>
  <c r="B46" i="64" s="1"/>
  <c r="B50" i="59" a="1"/>
  <c r="B50" i="59" s="1"/>
  <c r="A50" i="59" s="1"/>
  <c r="B31" i="59" a="1"/>
  <c r="B31" i="59" s="1"/>
  <c r="B28" i="59" a="1"/>
  <c r="B28" i="59" s="1"/>
  <c r="B18" i="54" a="1"/>
  <c r="B18" i="54" s="1"/>
  <c r="B7" i="54" a="1"/>
  <c r="B7" i="54" s="1"/>
  <c r="B15" i="54" a="1"/>
  <c r="B15" i="54" s="1"/>
  <c r="B35" i="64" a="1"/>
  <c r="B35" i="64" s="1"/>
  <c r="B17" i="66" a="1"/>
  <c r="B17" i="66" s="1"/>
  <c r="B22" i="65" a="1"/>
  <c r="B22" i="65" s="1"/>
  <c r="A22" i="65" s="1"/>
  <c r="B48" i="60" a="1"/>
  <c r="B48" i="60" s="1"/>
  <c r="B29" i="54" a="1"/>
  <c r="B29" i="54" s="1"/>
  <c r="A29" i="54" s="1"/>
  <c r="B42" i="66" a="1"/>
  <c r="B42" i="66" s="1"/>
  <c r="A42" i="66" s="1"/>
  <c r="B50" i="66" a="1"/>
  <c r="B50" i="66" s="1"/>
  <c r="A50" i="66" s="1"/>
  <c r="B57" i="64" a="1"/>
  <c r="B57" i="64" s="1"/>
  <c r="A57" i="64" s="1"/>
  <c r="B42" i="63" a="1"/>
  <c r="B42" i="63" s="1"/>
  <c r="BI6" i="63"/>
  <c r="BJ6" i="63" s="1"/>
  <c r="BK6" i="63" s="1"/>
  <c r="BL6" i="63" s="1"/>
  <c r="BM6" i="63" s="1"/>
  <c r="BN6" i="63" s="1"/>
  <c r="BO6" i="63" s="1"/>
  <c r="BP6" i="63" s="1"/>
  <c r="B36" i="59" a="1"/>
  <c r="B36" i="59" s="1"/>
  <c r="A36" i="59" s="1"/>
  <c r="B7" i="59" a="1"/>
  <c r="B7" i="59" s="1"/>
  <c r="B42" i="59" a="1"/>
  <c r="B42" i="59" s="1"/>
  <c r="A42" i="59" s="1"/>
  <c r="B29" i="56" a="1"/>
  <c r="B29" i="56" s="1"/>
  <c r="B16" i="66" a="1"/>
  <c r="B16" i="66" s="1"/>
  <c r="B40" i="66" a="1"/>
  <c r="B40" i="66" s="1"/>
  <c r="A40" i="66" s="1"/>
  <c r="B14" i="66" a="1"/>
  <c r="B14" i="66" s="1"/>
  <c r="B40" i="63" a="1"/>
  <c r="B40" i="63" s="1"/>
  <c r="B39" i="59" a="1"/>
  <c r="B39" i="59" s="1"/>
  <c r="B47" i="56" a="1"/>
  <c r="B47" i="56" s="1"/>
  <c r="B16" i="54" a="1"/>
  <c r="B16" i="54" s="1"/>
  <c r="B22" i="54" a="1"/>
  <c r="B22" i="54" s="1"/>
  <c r="B23" i="54" a="1"/>
  <c r="B23" i="54" s="1"/>
  <c r="B11" i="67" a="1"/>
  <c r="B11" i="67" s="1"/>
  <c r="B7" i="67" a="1"/>
  <c r="B7" i="67" s="1"/>
  <c r="B15" i="67" a="1"/>
  <c r="B15" i="67" s="1"/>
  <c r="B10" i="67" a="1"/>
  <c r="B10" i="67" s="1"/>
  <c r="B20" i="67" a="1"/>
  <c r="B20" i="67" s="1"/>
  <c r="A20" i="67" s="1"/>
  <c r="B9" i="67" a="1"/>
  <c r="B9" i="67" s="1"/>
  <c r="B8" i="67" a="1"/>
  <c r="B8" i="67" s="1"/>
  <c r="B6" i="67" a="1"/>
  <c r="B6" i="67" s="1"/>
  <c r="BH6" i="67"/>
  <c r="BI6" i="67" s="1"/>
  <c r="BJ6" i="67" s="1"/>
  <c r="BK6" i="67" s="1"/>
  <c r="BL6" i="67" s="1"/>
  <c r="BM6" i="67" s="1"/>
  <c r="BN6" i="67" s="1"/>
  <c r="BO6" i="67" s="1"/>
  <c r="BP6" i="67" s="1"/>
  <c r="B13" i="67" a="1"/>
  <c r="B13" i="67" s="1"/>
  <c r="B14" i="67" a="1"/>
  <c r="B14" i="67" s="1"/>
  <c r="B21" i="67" a="1"/>
  <c r="B21" i="67" s="1"/>
  <c r="A21" i="67" s="1"/>
  <c r="B19" i="67" a="1"/>
  <c r="B19" i="67" s="1"/>
  <c r="B22" i="67" a="1"/>
  <c r="B22" i="67" s="1"/>
  <c r="A22" i="67" s="1"/>
  <c r="B16" i="67" a="1"/>
  <c r="B16" i="67" s="1"/>
  <c r="B12" i="67" a="1"/>
  <c r="B12" i="67" s="1"/>
  <c r="F7" i="10"/>
  <c r="H7" i="10" s="1"/>
  <c r="B27" i="54" a="1"/>
  <c r="B27" i="54" s="1"/>
  <c r="A27" i="54" s="1"/>
  <c r="B23" i="55" a="1"/>
  <c r="B23" i="55" s="1"/>
  <c r="B27" i="55" a="1"/>
  <c r="B27" i="55" s="1"/>
  <c r="B12" i="55" a="1"/>
  <c r="B12" i="55" s="1"/>
  <c r="B13" i="59" a="1"/>
  <c r="B13" i="59" s="1"/>
  <c r="B6" i="59" a="1"/>
  <c r="B6" i="59" s="1"/>
  <c r="B14" i="59" a="1"/>
  <c r="B14" i="59" s="1"/>
  <c r="B41" i="59" a="1"/>
  <c r="B41" i="59" s="1"/>
  <c r="B45" i="59" a="1"/>
  <c r="B45" i="59" s="1"/>
  <c r="A45" i="59" s="1"/>
  <c r="B35" i="59" a="1"/>
  <c r="B35" i="59" s="1"/>
  <c r="B6" i="64" a="1"/>
  <c r="B6" i="64" s="1"/>
  <c r="B30" i="64" a="1"/>
  <c r="B30" i="64" s="1"/>
  <c r="B43" i="66" a="1"/>
  <c r="B43" i="66" s="1"/>
  <c r="A43" i="66" s="1"/>
  <c r="B18" i="66" a="1"/>
  <c r="B18" i="66" s="1"/>
  <c r="B12" i="66" a="1"/>
  <c r="B12" i="66" s="1"/>
  <c r="BI8" i="66"/>
  <c r="BJ8" i="66" s="1"/>
  <c r="BK8" i="66" s="1"/>
  <c r="BL8" i="66" s="1"/>
  <c r="BM8" i="66" s="1"/>
  <c r="BN8" i="66" s="1"/>
  <c r="BO8" i="66" s="1"/>
  <c r="BP8" i="66" s="1"/>
  <c r="B78" i="62" a="1"/>
  <c r="B78" i="62" s="1"/>
  <c r="A78" i="62" s="1"/>
  <c r="B21" i="62" a="1"/>
  <c r="B21" i="62" s="1"/>
  <c r="B36" i="62" a="1"/>
  <c r="B36" i="62" s="1"/>
  <c r="B10" i="62" a="1"/>
  <c r="B10" i="62" s="1"/>
  <c r="B55" i="62" a="1"/>
  <c r="B55" i="62" s="1"/>
  <c r="B18" i="62" a="1"/>
  <c r="B18" i="62" s="1"/>
  <c r="B13" i="62" a="1"/>
  <c r="B13" i="62" s="1"/>
  <c r="B32" i="62" a="1"/>
  <c r="B32" i="62" s="1"/>
  <c r="B41" i="62" a="1"/>
  <c r="B41" i="62" s="1"/>
  <c r="B72" i="62" a="1"/>
  <c r="B72" i="62" s="1"/>
  <c r="B6" i="62" a="1"/>
  <c r="B6" i="62" s="1"/>
  <c r="BI6" i="62"/>
  <c r="BJ6" i="62" s="1"/>
  <c r="BK6" i="62" s="1"/>
  <c r="BL6" i="62" s="1"/>
  <c r="BM6" i="62" s="1"/>
  <c r="BN6" i="62" s="1"/>
  <c r="BO6" i="62" s="1"/>
  <c r="BP6" i="62" s="1"/>
  <c r="B17" i="62" a="1"/>
  <c r="B17" i="62" s="1"/>
  <c r="B37" i="62" a="1"/>
  <c r="B37" i="62" s="1"/>
  <c r="B43" i="62" a="1"/>
  <c r="B43" i="62" s="1"/>
  <c r="B9" i="62" a="1"/>
  <c r="B9" i="62" s="1"/>
  <c r="B70" i="62" a="1"/>
  <c r="B70" i="62" s="1"/>
  <c r="B40" i="62" a="1"/>
  <c r="B40" i="62" s="1"/>
  <c r="B19" i="62" a="1"/>
  <c r="B19" i="62" s="1"/>
  <c r="B20" i="62" a="1"/>
  <c r="B20" i="62" s="1"/>
  <c r="B28" i="62" a="1"/>
  <c r="B28" i="62" s="1"/>
  <c r="B51" i="62" a="1"/>
  <c r="B51" i="62" s="1"/>
  <c r="B26" i="62" a="1"/>
  <c r="B26" i="62" s="1"/>
  <c r="B30" i="62" a="1"/>
  <c r="B30" i="62" s="1"/>
  <c r="B58" i="62" a="1"/>
  <c r="B58" i="62" s="1"/>
  <c r="B73" i="62" a="1"/>
  <c r="B73" i="62" s="1"/>
  <c r="B12" i="62" a="1"/>
  <c r="B12" i="62" s="1"/>
  <c r="B47" i="62" a="1"/>
  <c r="B47" i="62" s="1"/>
  <c r="B76" i="62" a="1"/>
  <c r="B76" i="62" s="1"/>
  <c r="B50" i="62" a="1"/>
  <c r="B50" i="62" s="1"/>
  <c r="B31" i="62" a="1"/>
  <c r="B31" i="62" s="1"/>
  <c r="B15" i="62" a="1"/>
  <c r="B15" i="62" s="1"/>
  <c r="B29" i="62" a="1"/>
  <c r="B29" i="62" s="1"/>
  <c r="B44" i="62" a="1"/>
  <c r="B44" i="62" s="1"/>
  <c r="B34" i="62" a="1"/>
  <c r="B34" i="62" s="1"/>
  <c r="B68" i="62" a="1"/>
  <c r="B68" i="62" s="1"/>
  <c r="B77" i="62" a="1"/>
  <c r="B77" i="62" s="1"/>
  <c r="B8" i="62" a="1"/>
  <c r="B8" i="62" s="1"/>
  <c r="B46" i="62" a="1"/>
  <c r="B46" i="62" s="1"/>
  <c r="B57" i="62" a="1"/>
  <c r="B57" i="62" s="1"/>
  <c r="B69" i="62" a="1"/>
  <c r="B69" i="62" s="1"/>
  <c r="A69" i="62" s="1"/>
  <c r="B59" i="62" a="1"/>
  <c r="B59" i="62" s="1"/>
  <c r="B45" i="62" a="1"/>
  <c r="B45" i="62" s="1"/>
  <c r="B49" i="62" a="1"/>
  <c r="B49" i="62" s="1"/>
  <c r="B11" i="62" a="1"/>
  <c r="B11" i="62" s="1"/>
  <c r="B38" i="62" a="1"/>
  <c r="B38" i="62" s="1"/>
  <c r="B52" i="62" a="1"/>
  <c r="B52" i="62" s="1"/>
  <c r="B7" i="62" a="1"/>
  <c r="B7" i="62" s="1"/>
  <c r="B25" i="62" a="1"/>
  <c r="B25" i="62" s="1"/>
  <c r="B16" i="62" a="1"/>
  <c r="B16" i="62" s="1"/>
  <c r="B53" i="62" a="1"/>
  <c r="B53" i="62" s="1"/>
  <c r="B27" i="62" a="1"/>
  <c r="B27" i="62" s="1"/>
  <c r="B74" i="62" a="1"/>
  <c r="B74" i="62" s="1"/>
  <c r="B54" i="62" a="1"/>
  <c r="B54" i="62" s="1"/>
  <c r="B24" i="62" a="1"/>
  <c r="B24" i="62" s="1"/>
  <c r="B71" i="62" a="1"/>
  <c r="B71" i="62" s="1"/>
  <c r="B79" i="62" a="1"/>
  <c r="B79" i="62" s="1"/>
  <c r="A79" i="62" s="1"/>
  <c r="B48" i="62" a="1"/>
  <c r="B48" i="62" s="1"/>
  <c r="B35" i="62" a="1"/>
  <c r="B35" i="62" s="1"/>
  <c r="B75" i="62" a="1"/>
  <c r="B75" i="62" s="1"/>
  <c r="B14" i="62" a="1"/>
  <c r="B14" i="62" s="1"/>
  <c r="B80" i="62" a="1"/>
  <c r="B80" i="62" s="1"/>
  <c r="A80" i="62" s="1"/>
  <c r="B23" i="62" a="1"/>
  <c r="B23" i="62" s="1"/>
  <c r="B42" i="62" a="1"/>
  <c r="B42" i="62" s="1"/>
  <c r="B22" i="62" a="1"/>
  <c r="B22" i="62" s="1"/>
  <c r="B39" i="62" a="1"/>
  <c r="B39" i="62" s="1"/>
  <c r="B60" i="62" a="1"/>
  <c r="B60" i="62" s="1"/>
  <c r="B33" i="62" a="1"/>
  <c r="B33" i="62" s="1"/>
  <c r="B56" i="61" a="1"/>
  <c r="B56" i="61" s="1"/>
  <c r="A56" i="61" s="1"/>
  <c r="B59" i="61" a="1"/>
  <c r="B59" i="61" s="1"/>
  <c r="A59" i="61" s="1"/>
  <c r="B19" i="61" a="1"/>
  <c r="B19" i="61" s="1"/>
  <c r="B20" i="61" a="1"/>
  <c r="B20" i="61" s="1"/>
  <c r="B33" i="61" a="1"/>
  <c r="B33" i="61" s="1"/>
  <c r="B36" i="61" a="1"/>
  <c r="B36" i="61" s="1"/>
  <c r="B58" i="61" a="1"/>
  <c r="B58" i="61" s="1"/>
  <c r="A58" i="61" s="1"/>
  <c r="B61" i="61" a="1"/>
  <c r="B61" i="61" s="1"/>
  <c r="A61" i="61" s="1"/>
  <c r="B28" i="61" a="1"/>
  <c r="B28" i="61" s="1"/>
  <c r="B60" i="61" a="1"/>
  <c r="B60" i="61" s="1"/>
  <c r="A60" i="61" s="1"/>
  <c r="B53" i="61" a="1"/>
  <c r="B53" i="61" s="1"/>
  <c r="A53" i="61" s="1"/>
  <c r="B31" i="61" a="1"/>
  <c r="B31" i="61" s="1"/>
  <c r="B17" i="61" a="1"/>
  <c r="B17" i="61" s="1"/>
  <c r="B34" i="61" a="1"/>
  <c r="B34" i="61" s="1"/>
  <c r="B24" i="61" a="1"/>
  <c r="B24" i="61" s="1"/>
  <c r="B18" i="61" a="1"/>
  <c r="B18" i="61" s="1"/>
  <c r="B11" i="61" a="1"/>
  <c r="B11" i="61" s="1"/>
  <c r="B10" i="61" a="1"/>
  <c r="B10" i="61" s="1"/>
  <c r="B22" i="61" a="1"/>
  <c r="B22" i="61" s="1"/>
  <c r="B25" i="61" a="1"/>
  <c r="B25" i="61" s="1"/>
  <c r="B6" i="61" a="1"/>
  <c r="B6" i="61" s="1"/>
  <c r="BI6" i="61"/>
  <c r="BJ6" i="61" s="1"/>
  <c r="BK6" i="61" s="1"/>
  <c r="BL6" i="61" s="1"/>
  <c r="BM6" i="61" s="1"/>
  <c r="BN6" i="61" s="1"/>
  <c r="BO6" i="61" s="1"/>
  <c r="BP6" i="61" s="1"/>
  <c r="B12" i="61" a="1"/>
  <c r="B12" i="61" s="1"/>
  <c r="B26" i="61" a="1"/>
  <c r="B26" i="61" s="1"/>
  <c r="B23" i="61" a="1"/>
  <c r="B23" i="61" s="1"/>
  <c r="B21" i="61" a="1"/>
  <c r="B21" i="61" s="1"/>
  <c r="B9" i="61" a="1"/>
  <c r="B9" i="61" s="1"/>
  <c r="B27" i="61" a="1"/>
  <c r="B27" i="61" s="1"/>
  <c r="B7" i="61" a="1"/>
  <c r="B7" i="61" s="1"/>
  <c r="B51" i="61" a="1"/>
  <c r="B51" i="61" s="1"/>
  <c r="A51" i="61" s="1"/>
  <c r="B16" i="61" a="1"/>
  <c r="B16" i="61" s="1"/>
  <c r="B14" i="61" a="1"/>
  <c r="B14" i="61" s="1"/>
  <c r="B13" i="61" a="1"/>
  <c r="B13" i="61" s="1"/>
  <c r="B30" i="61" a="1"/>
  <c r="B30" i="61" s="1"/>
  <c r="B15" i="61" a="1"/>
  <c r="B15" i="61" s="1"/>
  <c r="B62" i="61" a="1"/>
  <c r="B62" i="61" s="1"/>
  <c r="A62" i="61" s="1"/>
  <c r="B8" i="61" a="1"/>
  <c r="B8" i="61" s="1"/>
  <c r="B55" i="61" a="1"/>
  <c r="B55" i="61" s="1"/>
  <c r="A55" i="61" s="1"/>
  <c r="B57" i="61" a="1"/>
  <c r="B57" i="61" s="1"/>
  <c r="A57" i="61" s="1"/>
  <c r="B52" i="61" a="1"/>
  <c r="B52" i="61" s="1"/>
  <c r="A52" i="61" s="1"/>
  <c r="B35" i="61" a="1"/>
  <c r="B35" i="61" s="1"/>
  <c r="B54" i="61" a="1"/>
  <c r="B54" i="61" s="1"/>
  <c r="A54" i="61" s="1"/>
  <c r="B30" i="59" a="1"/>
  <c r="B30" i="59" s="1"/>
  <c r="B19" i="59" a="1"/>
  <c r="B19" i="59" s="1"/>
  <c r="B27" i="59" a="1"/>
  <c r="B27" i="59" s="1"/>
  <c r="B10" i="59" a="1"/>
  <c r="B10" i="59" s="1"/>
  <c r="B44" i="59" a="1"/>
  <c r="B44" i="59" s="1"/>
  <c r="A44" i="59" s="1"/>
  <c r="B8" i="59" a="1"/>
  <c r="B8" i="59" s="1"/>
  <c r="B46" i="59" a="1"/>
  <c r="B46" i="59" s="1"/>
  <c r="A46" i="59" s="1"/>
  <c r="B51" i="58" a="1"/>
  <c r="B51" i="58" s="1"/>
  <c r="A51" i="58" s="1"/>
  <c r="B20" i="58" a="1"/>
  <c r="B20" i="58" s="1"/>
  <c r="B25" i="58" a="1"/>
  <c r="B25" i="58" s="1"/>
  <c r="B54" i="58" a="1"/>
  <c r="B54" i="58" s="1"/>
  <c r="A54" i="58" s="1"/>
  <c r="B53" i="58" a="1"/>
  <c r="B53" i="58" s="1"/>
  <c r="A53" i="58" s="1"/>
  <c r="B35" i="58" a="1"/>
  <c r="B35" i="58" s="1"/>
  <c r="B18" i="58" a="1"/>
  <c r="B18" i="58" s="1"/>
  <c r="B8" i="58" a="1"/>
  <c r="B8" i="58" s="1"/>
  <c r="B13" i="58" a="1"/>
  <c r="B13" i="58" s="1"/>
  <c r="B57" i="58" a="1"/>
  <c r="B57" i="58" s="1"/>
  <c r="B9" i="58" a="1"/>
  <c r="B9" i="58" s="1"/>
  <c r="B37" i="58" a="1"/>
  <c r="B37" i="58" s="1"/>
  <c r="B45" i="58" a="1"/>
  <c r="B45" i="58" s="1"/>
  <c r="B55" i="58" a="1"/>
  <c r="B55" i="58" s="1"/>
  <c r="B50" i="58" a="1"/>
  <c r="B50" i="58" s="1"/>
  <c r="B12" i="58" a="1"/>
  <c r="B12" i="58" s="1"/>
  <c r="B41" i="58" a="1"/>
  <c r="B41" i="58" s="1"/>
  <c r="B56" i="58" a="1"/>
  <c r="B56" i="58" s="1"/>
  <c r="B7" i="58" a="1"/>
  <c r="B7" i="58" s="1"/>
  <c r="B23" i="58" a="1"/>
  <c r="B23" i="58" s="1"/>
  <c r="B38" i="58" a="1"/>
  <c r="B38" i="58" s="1"/>
  <c r="B49" i="58" a="1"/>
  <c r="B49" i="58" s="1"/>
  <c r="B42" i="58" a="1"/>
  <c r="B42" i="58" s="1"/>
  <c r="B32" i="58" a="1"/>
  <c r="B32" i="58" s="1"/>
  <c r="B36" i="58" a="1"/>
  <c r="B36" i="58" s="1"/>
  <c r="B10" i="58" a="1"/>
  <c r="B10" i="58" s="1"/>
  <c r="B19" i="58" a="1"/>
  <c r="B19" i="58" s="1"/>
  <c r="B34" i="58" a="1"/>
  <c r="B34" i="58" s="1"/>
  <c r="B29" i="58" a="1"/>
  <c r="B29" i="58" s="1"/>
  <c r="B52" i="58" a="1"/>
  <c r="B52" i="58" s="1"/>
  <c r="B21" i="58" a="1"/>
  <c r="B21" i="58" s="1"/>
  <c r="B31" i="58" a="1"/>
  <c r="B31" i="58" s="1"/>
  <c r="B46" i="58" a="1"/>
  <c r="B46" i="58" s="1"/>
  <c r="B15" i="58" a="1"/>
  <c r="B15" i="58" s="1"/>
  <c r="B24" i="58" a="1"/>
  <c r="B24" i="58" s="1"/>
  <c r="B17" i="58" a="1"/>
  <c r="B17" i="58" s="1"/>
  <c r="B39" i="58" a="1"/>
  <c r="B39" i="58" s="1"/>
  <c r="B48" i="58" a="1"/>
  <c r="B48" i="58" s="1"/>
  <c r="B58" i="58" a="1"/>
  <c r="B58" i="58" s="1"/>
  <c r="B40" i="58" a="1"/>
  <c r="B40" i="58" s="1"/>
  <c r="B14" i="58" a="1"/>
  <c r="B14" i="58" s="1"/>
  <c r="B22" i="58" a="1"/>
  <c r="B22" i="58" s="1"/>
  <c r="B30" i="58" a="1"/>
  <c r="B30" i="58" s="1"/>
  <c r="B6" i="58" a="1"/>
  <c r="B6" i="58" s="1"/>
  <c r="BH6" i="58"/>
  <c r="BI6" i="58" s="1"/>
  <c r="BJ6" i="58" s="1"/>
  <c r="BK6" i="58" s="1"/>
  <c r="BL6" i="58" s="1"/>
  <c r="BM6" i="58" s="1"/>
  <c r="BN6" i="58" s="1"/>
  <c r="BO6" i="58" s="1"/>
  <c r="BP6" i="58" s="1"/>
  <c r="B27" i="58" a="1"/>
  <c r="B27" i="58" s="1"/>
  <c r="B16" i="58" a="1"/>
  <c r="B16" i="58" s="1"/>
  <c r="B11" i="58" a="1"/>
  <c r="B11" i="58" s="1"/>
  <c r="B28" i="58" a="1"/>
  <c r="B28" i="58" s="1"/>
  <c r="B26" i="58" a="1"/>
  <c r="B26" i="58" s="1"/>
  <c r="B47" i="58" a="1"/>
  <c r="B47" i="58" s="1"/>
  <c r="B33" i="58" a="1"/>
  <c r="B33" i="58" s="1"/>
  <c r="B29" i="57" a="1"/>
  <c r="B29" i="57" s="1"/>
  <c r="B15" i="57" a="1"/>
  <c r="B15" i="57" s="1"/>
  <c r="B48" i="57" a="1"/>
  <c r="B48" i="57" s="1"/>
  <c r="A48" i="57" s="1"/>
  <c r="B10" i="57" a="1"/>
  <c r="B10" i="57" s="1"/>
  <c r="B43" i="57" a="1"/>
  <c r="B43" i="57" s="1"/>
  <c r="B17" i="57" a="1"/>
  <c r="B17" i="57" s="1"/>
  <c r="B47" i="57" a="1"/>
  <c r="B47" i="57" s="1"/>
  <c r="A47" i="57" s="1"/>
  <c r="B30" i="57" a="1"/>
  <c r="B30" i="57" s="1"/>
  <c r="B13" i="57" a="1"/>
  <c r="B13" i="57" s="1"/>
  <c r="B44" i="57" a="1"/>
  <c r="B44" i="57" s="1"/>
  <c r="B6" i="57" a="1"/>
  <c r="B6" i="57" s="1"/>
  <c r="BH6" i="57"/>
  <c r="BI6" i="57" s="1"/>
  <c r="BJ6" i="57" s="1"/>
  <c r="BK6" i="57" s="1"/>
  <c r="BL6" i="57" s="1"/>
  <c r="BM6" i="57" s="1"/>
  <c r="BN6" i="57" s="1"/>
  <c r="BO6" i="57" s="1"/>
  <c r="BP6" i="57" s="1"/>
  <c r="B31" i="57" a="1"/>
  <c r="B31" i="57" s="1"/>
  <c r="B41" i="57" a="1"/>
  <c r="B41" i="57" s="1"/>
  <c r="A41" i="57" s="1"/>
  <c r="B28" i="57" a="1"/>
  <c r="B28" i="57" s="1"/>
  <c r="B20" i="57" a="1"/>
  <c r="B20" i="57" s="1"/>
  <c r="B22" i="57" a="1"/>
  <c r="B22" i="57" s="1"/>
  <c r="B46" i="57" a="1"/>
  <c r="B46" i="57" s="1"/>
  <c r="A46" i="57" s="1"/>
  <c r="B34" i="57" a="1"/>
  <c r="B34" i="57" s="1"/>
  <c r="B21" i="57" a="1"/>
  <c r="B21" i="57" s="1"/>
  <c r="B32" i="57" a="1"/>
  <c r="B32" i="57" s="1"/>
  <c r="B7" i="57" a="1"/>
  <c r="B7" i="57" s="1"/>
  <c r="B27" i="57" a="1"/>
  <c r="B27" i="57" s="1"/>
  <c r="B42" i="57" a="1"/>
  <c r="B42" i="57" s="1"/>
  <c r="B25" i="57" a="1"/>
  <c r="B25" i="57" s="1"/>
  <c r="B16" i="57" a="1"/>
  <c r="B16" i="57" s="1"/>
  <c r="B45" i="57" a="1"/>
  <c r="B45" i="57" s="1"/>
  <c r="A45" i="57" s="1"/>
  <c r="B14" i="57" a="1"/>
  <c r="B14" i="57" s="1"/>
  <c r="B11" i="57" a="1"/>
  <c r="B11" i="57" s="1"/>
  <c r="B26" i="57" a="1"/>
  <c r="B26" i="57" s="1"/>
  <c r="B8" i="57" a="1"/>
  <c r="B8" i="57" s="1"/>
  <c r="B35" i="57" a="1"/>
  <c r="B35" i="57" s="1"/>
  <c r="B33" i="57" a="1"/>
  <c r="B33" i="57" s="1"/>
  <c r="B19" i="57" a="1"/>
  <c r="B19" i="57" s="1"/>
  <c r="B39" i="57" a="1"/>
  <c r="B39" i="57" s="1"/>
  <c r="B18" i="57" a="1"/>
  <c r="B18" i="57" s="1"/>
  <c r="B40" i="57" a="1"/>
  <c r="B40" i="57" s="1"/>
  <c r="A40" i="57" s="1"/>
  <c r="B23" i="57" a="1"/>
  <c r="B23" i="57" s="1"/>
  <c r="B9" i="57" a="1"/>
  <c r="B9" i="57" s="1"/>
  <c r="B24" i="57" a="1"/>
  <c r="B24" i="57" s="1"/>
  <c r="B12" i="57" a="1"/>
  <c r="B12" i="57" s="1"/>
  <c r="B30" i="55" a="1"/>
  <c r="B30" i="55" s="1"/>
  <c r="B9" i="55" a="1"/>
  <c r="B9" i="55" s="1"/>
  <c r="BH6" i="55"/>
  <c r="BI6" i="55" s="1"/>
  <c r="BJ6" i="55" s="1"/>
  <c r="BK6" i="55" s="1"/>
  <c r="BL6" i="55" s="1"/>
  <c r="BM6" i="55" s="1"/>
  <c r="BN6" i="55" s="1"/>
  <c r="BO6" i="55" s="1"/>
  <c r="BP6" i="55" s="1"/>
  <c r="A31" i="65" l="1"/>
  <c r="A24" i="65"/>
  <c r="A25" i="65"/>
  <c r="A43" i="63"/>
  <c r="A42" i="63"/>
  <c r="A40" i="63"/>
  <c r="A48" i="58"/>
  <c r="A35" i="59"/>
  <c r="A41" i="59"/>
  <c r="A40" i="59"/>
  <c r="A38" i="59"/>
  <c r="A32" i="59"/>
  <c r="A34" i="59"/>
  <c r="A39" i="59"/>
  <c r="A37" i="59"/>
  <c r="A45" i="58"/>
  <c r="A49" i="58"/>
  <c r="A51" i="57"/>
  <c r="A47" i="58"/>
  <c r="A50" i="58"/>
  <c r="A57" i="58"/>
  <c r="A46" i="58"/>
  <c r="A55" i="58"/>
  <c r="A59" i="58"/>
  <c r="A52" i="58"/>
  <c r="A65" i="58"/>
  <c r="A56" i="58"/>
  <c r="A58" i="58"/>
  <c r="A63" i="58"/>
  <c r="A44" i="57"/>
  <c r="A39" i="57"/>
  <c r="A53" i="57"/>
  <c r="A50" i="57"/>
  <c r="A43" i="57"/>
  <c r="A42" i="57"/>
  <c r="A24" i="54"/>
  <c r="A26" i="54"/>
  <c r="A19" i="67"/>
  <c r="G36" i="10"/>
  <c r="H36" i="10"/>
  <c r="A36" i="57"/>
  <c r="B51" i="64" a="1"/>
  <c r="B51" i="64" s="1"/>
  <c r="B18" i="64" a="1"/>
  <c r="B18" i="64" s="1"/>
  <c r="A66" i="64" s="1"/>
  <c r="B41" i="64" a="1"/>
  <c r="B41" i="64" s="1"/>
  <c r="B17" i="56" a="1"/>
  <c r="B17" i="56" s="1"/>
  <c r="B8" i="56" a="1"/>
  <c r="B8" i="56" s="1"/>
  <c r="A38" i="63"/>
  <c r="B28" i="66" a="1"/>
  <c r="B28" i="66" s="1"/>
  <c r="B32" i="66" a="1"/>
  <c r="B32" i="66" s="1"/>
  <c r="B31" i="66" a="1"/>
  <c r="B31" i="66" s="1"/>
  <c r="B33" i="66" a="1"/>
  <c r="B33" i="66" s="1"/>
  <c r="A29" i="66"/>
  <c r="B45" i="61" a="1"/>
  <c r="B45" i="61" s="1"/>
  <c r="B43" i="61" a="1"/>
  <c r="B43" i="61" s="1"/>
  <c r="B47" i="61" a="1"/>
  <c r="B47" i="61" s="1"/>
  <c r="B44" i="61" a="1"/>
  <c r="B44" i="61" s="1"/>
  <c r="B46" i="61" a="1"/>
  <c r="B46" i="61" s="1"/>
  <c r="B49" i="61" a="1"/>
  <c r="B49" i="61" s="1"/>
  <c r="B48" i="61" a="1"/>
  <c r="B48" i="61" s="1"/>
  <c r="B32" i="61" a="1"/>
  <c r="B32" i="61" s="1"/>
  <c r="A37" i="58"/>
  <c r="A41" i="58"/>
  <c r="A31" i="57"/>
  <c r="A30" i="57"/>
  <c r="B30" i="56" a="1"/>
  <c r="B30" i="56" s="1"/>
  <c r="B41" i="56" a="1"/>
  <c r="B41" i="56" s="1"/>
  <c r="B55" i="55" a="1"/>
  <c r="B55" i="55" s="1"/>
  <c r="B51" i="55" a="1"/>
  <c r="B51" i="55" s="1"/>
  <c r="B52" i="55" a="1"/>
  <c r="B52" i="55" s="1"/>
  <c r="B53" i="55" a="1"/>
  <c r="B53" i="55" s="1"/>
  <c r="B54" i="55" a="1"/>
  <c r="B54" i="55" s="1"/>
  <c r="A19" i="54"/>
  <c r="A20" i="54"/>
  <c r="A18" i="54"/>
  <c r="B39" i="61" a="1"/>
  <c r="B39" i="61" s="1"/>
  <c r="A14" i="54"/>
  <c r="B61" i="62" a="1"/>
  <c r="B61" i="62" s="1"/>
  <c r="A12" i="65"/>
  <c r="A8" i="63"/>
  <c r="B63" i="62" a="1"/>
  <c r="B63" i="62" s="1"/>
  <c r="B62" i="62" a="1"/>
  <c r="B62" i="62" s="1"/>
  <c r="A81" i="62"/>
  <c r="B42" i="61" a="1"/>
  <c r="B42" i="61" s="1"/>
  <c r="B82" i="60" a="1"/>
  <c r="B82" i="60" s="1"/>
  <c r="A83" i="60" s="1"/>
  <c r="A52" i="59"/>
  <c r="A49" i="57"/>
  <c r="A22" i="57"/>
  <c r="A35" i="57"/>
  <c r="A28" i="57"/>
  <c r="A39" i="58"/>
  <c r="A30" i="58"/>
  <c r="A21" i="58"/>
  <c r="A34" i="57"/>
  <c r="A16" i="54"/>
  <c r="A11" i="65"/>
  <c r="A14" i="65"/>
  <c r="A9" i="65"/>
  <c r="A15" i="65"/>
  <c r="A13" i="65"/>
  <c r="A19" i="65"/>
  <c r="A8" i="65"/>
  <c r="A18" i="65"/>
  <c r="A10" i="65"/>
  <c r="A7" i="65"/>
  <c r="A17" i="65"/>
  <c r="A6" i="65"/>
  <c r="A21" i="65"/>
  <c r="A16" i="65"/>
  <c r="A20" i="65"/>
  <c r="A49" i="64"/>
  <c r="A6" i="63"/>
  <c r="A32" i="63"/>
  <c r="A7" i="63"/>
  <c r="A37" i="63"/>
  <c r="A9" i="63"/>
  <c r="A26" i="63"/>
  <c r="A13" i="63"/>
  <c r="A36" i="63"/>
  <c r="A29" i="63"/>
  <c r="A22" i="63"/>
  <c r="A16" i="63"/>
  <c r="A35" i="63"/>
  <c r="A34" i="63"/>
  <c r="A29" i="59"/>
  <c r="A24" i="59"/>
  <c r="A26" i="59"/>
  <c r="A28" i="58"/>
  <c r="A22" i="58"/>
  <c r="A17" i="58"/>
  <c r="A32" i="58"/>
  <c r="A14" i="57"/>
  <c r="A19" i="57"/>
  <c r="A24" i="57"/>
  <c r="A33" i="57"/>
  <c r="A23" i="54"/>
  <c r="A19" i="63"/>
  <c r="A28" i="63"/>
  <c r="A30" i="63"/>
  <c r="A18" i="63"/>
  <c r="A15" i="63"/>
  <c r="A25" i="63"/>
  <c r="A24" i="63"/>
  <c r="A11" i="63"/>
  <c r="A12" i="63"/>
  <c r="A20" i="63"/>
  <c r="A23" i="63"/>
  <c r="A14" i="63"/>
  <c r="A10" i="63"/>
  <c r="A21" i="63"/>
  <c r="A31" i="63"/>
  <c r="A27" i="63"/>
  <c r="A33" i="63"/>
  <c r="A17" i="63"/>
  <c r="A30" i="59"/>
  <c r="A10" i="59"/>
  <c r="A27" i="59"/>
  <c r="A21" i="59"/>
  <c r="A15" i="59"/>
  <c r="A14" i="59"/>
  <c r="A6" i="59"/>
  <c r="A25" i="59"/>
  <c r="A28" i="59"/>
  <c r="A19" i="59"/>
  <c r="A13" i="59"/>
  <c r="A16" i="59"/>
  <c r="A9" i="59"/>
  <c r="A7" i="59"/>
  <c r="A31" i="59"/>
  <c r="A17" i="59"/>
  <c r="A22" i="59"/>
  <c r="A8" i="59"/>
  <c r="A12" i="59"/>
  <c r="A23" i="59"/>
  <c r="A20" i="59"/>
  <c r="A11" i="59"/>
  <c r="A18" i="59"/>
  <c r="A35" i="58"/>
  <c r="A14" i="58"/>
  <c r="A24" i="58"/>
  <c r="A42" i="58"/>
  <c r="A9" i="58"/>
  <c r="A29" i="58"/>
  <c r="A34" i="58"/>
  <c r="A12" i="58"/>
  <c r="A33" i="58"/>
  <c r="A27" i="58"/>
  <c r="A19" i="58"/>
  <c r="A13" i="58"/>
  <c r="A25" i="58"/>
  <c r="A16" i="58"/>
  <c r="A38" i="58"/>
  <c r="A11" i="58"/>
  <c r="A31" i="58"/>
  <c r="A10" i="58"/>
  <c r="A8" i="58"/>
  <c r="A20" i="58"/>
  <c r="A15" i="58"/>
  <c r="A6" i="58"/>
  <c r="A23" i="58"/>
  <c r="A26" i="58"/>
  <c r="A36" i="58"/>
  <c r="A18" i="58"/>
  <c r="A40" i="58"/>
  <c r="A7" i="58"/>
  <c r="A9" i="57"/>
  <c r="A15" i="57"/>
  <c r="A32" i="57"/>
  <c r="A16" i="57"/>
  <c r="A29" i="57"/>
  <c r="A23" i="57"/>
  <c r="A21" i="57"/>
  <c r="A20" i="57"/>
  <c r="A8" i="57"/>
  <c r="A17" i="57"/>
  <c r="A7" i="57"/>
  <c r="A25" i="57"/>
  <c r="A26" i="57"/>
  <c r="A18" i="57"/>
  <c r="A6" i="57"/>
  <c r="A11" i="57"/>
  <c r="A10" i="57"/>
  <c r="A13" i="57"/>
  <c r="A12" i="57"/>
  <c r="A27" i="57"/>
  <c r="A22" i="54"/>
  <c r="A21" i="54"/>
  <c r="A17" i="54"/>
  <c r="A13" i="54"/>
  <c r="A12" i="54"/>
  <c r="A9" i="54"/>
  <c r="A11" i="54"/>
  <c r="A10" i="54"/>
  <c r="A6" i="54"/>
  <c r="A15" i="54"/>
  <c r="A8" i="54"/>
  <c r="A7" i="54"/>
  <c r="A14" i="67"/>
  <c r="A10" i="67"/>
  <c r="A15" i="67"/>
  <c r="A12" i="67"/>
  <c r="A13" i="67"/>
  <c r="A16" i="67"/>
  <c r="A7" i="67"/>
  <c r="A6" i="67"/>
  <c r="A8" i="67"/>
  <c r="A11" i="67"/>
  <c r="A9" i="67"/>
  <c r="G7" i="10"/>
  <c r="A61" i="64" l="1"/>
  <c r="A35" i="66"/>
  <c r="A38" i="66"/>
  <c r="A55" i="64"/>
  <c r="A58" i="64"/>
  <c r="A71" i="64"/>
  <c r="A70" i="62"/>
  <c r="A74" i="62"/>
  <c r="A67" i="64"/>
  <c r="A63" i="64"/>
  <c r="A54" i="64"/>
  <c r="A68" i="64"/>
  <c r="A75" i="62"/>
  <c r="A71" i="62"/>
  <c r="A76" i="62"/>
  <c r="A65" i="62"/>
  <c r="A77" i="62"/>
  <c r="A72" i="62"/>
  <c r="A67" i="62"/>
  <c r="A66" i="62"/>
  <c r="A73" i="62"/>
  <c r="A68" i="62"/>
  <c r="A46" i="56"/>
  <c r="A47" i="56"/>
  <c r="A51" i="64"/>
  <c r="A55" i="60"/>
  <c r="A50" i="60"/>
  <c r="A18" i="66"/>
  <c r="A29" i="61"/>
  <c r="A53" i="60"/>
  <c r="A6" i="66"/>
  <c r="A27" i="66"/>
  <c r="A20" i="66"/>
  <c r="A53" i="64"/>
  <c r="A13" i="64"/>
  <c r="A38" i="64"/>
  <c r="A52" i="64"/>
  <c r="A47" i="64"/>
  <c r="A29" i="64"/>
  <c r="A12" i="64"/>
  <c r="A10" i="64"/>
  <c r="A23" i="64"/>
  <c r="A50" i="64"/>
  <c r="A22" i="64"/>
  <c r="A11" i="64"/>
  <c r="A36" i="64"/>
  <c r="A43" i="64"/>
  <c r="A18" i="64"/>
  <c r="A7" i="64"/>
  <c r="A37" i="64"/>
  <c r="A41" i="64"/>
  <c r="A20" i="64"/>
  <c r="A27" i="64"/>
  <c r="A16" i="64"/>
  <c r="A8" i="64"/>
  <c r="A19" i="64"/>
  <c r="A21" i="64"/>
  <c r="A42" i="64"/>
  <c r="A25" i="64"/>
  <c r="A30" i="64"/>
  <c r="A17" i="64"/>
  <c r="A28" i="64"/>
  <c r="A14" i="64"/>
  <c r="A48" i="64"/>
  <c r="A44" i="64"/>
  <c r="A26" i="64"/>
  <c r="A32" i="64"/>
  <c r="A6" i="64"/>
  <c r="A39" i="64"/>
  <c r="A46" i="64"/>
  <c r="A34" i="64"/>
  <c r="A15" i="64"/>
  <c r="A35" i="64"/>
  <c r="A31" i="64"/>
  <c r="A9" i="64"/>
  <c r="A24" i="64"/>
  <c r="A40" i="64"/>
  <c r="A45" i="64"/>
  <c r="A33" i="64"/>
  <c r="A59" i="62"/>
  <c r="A60" i="62"/>
  <c r="A32" i="66"/>
  <c r="A26" i="66"/>
  <c r="A11" i="66"/>
  <c r="A9" i="66"/>
  <c r="A33" i="66"/>
  <c r="A12" i="66"/>
  <c r="A13" i="66"/>
  <c r="A13" i="56"/>
  <c r="A8" i="66"/>
  <c r="A28" i="56"/>
  <c r="A31" i="56"/>
  <c r="A20" i="56"/>
  <c r="A12" i="56"/>
  <c r="A34" i="56"/>
  <c r="A7" i="56"/>
  <c r="A10" i="56"/>
  <c r="A19" i="56"/>
  <c r="A9" i="56"/>
  <c r="A11" i="56"/>
  <c r="A21" i="66"/>
  <c r="A15" i="66"/>
  <c r="A17" i="66"/>
  <c r="A7" i="66"/>
  <c r="A25" i="66"/>
  <c r="A10" i="66"/>
  <c r="A28" i="66"/>
  <c r="A16" i="66"/>
  <c r="A22" i="66"/>
  <c r="A30" i="66"/>
  <c r="A31" i="66"/>
  <c r="A24" i="66"/>
  <c r="A14" i="66"/>
  <c r="A23" i="66"/>
  <c r="A19" i="66"/>
  <c r="A39" i="61"/>
  <c r="A37" i="61"/>
  <c r="A32" i="61"/>
  <c r="A44" i="61"/>
  <c r="A47" i="61"/>
  <c r="A40" i="61"/>
  <c r="A42" i="61"/>
  <c r="A49" i="61"/>
  <c r="A43" i="61"/>
  <c r="A48" i="61"/>
  <c r="A38" i="61"/>
  <c r="A46" i="61"/>
  <c r="A45" i="61"/>
  <c r="A35" i="56"/>
  <c r="A27" i="56"/>
  <c r="A39" i="56"/>
  <c r="A22" i="56"/>
  <c r="A29" i="56"/>
  <c r="A30" i="56"/>
  <c r="A25" i="56"/>
  <c r="A32" i="56"/>
  <c r="A16" i="56"/>
  <c r="A6" i="56"/>
  <c r="A41" i="56"/>
  <c r="A24" i="56"/>
  <c r="A18" i="56"/>
  <c r="A17" i="56"/>
  <c r="A38" i="56"/>
  <c r="A40" i="56"/>
  <c r="A33" i="56"/>
  <c r="A14" i="56"/>
  <c r="A26" i="56"/>
  <c r="A23" i="56"/>
  <c r="A15" i="56"/>
  <c r="A21" i="56"/>
  <c r="A37" i="56"/>
  <c r="A36" i="56"/>
  <c r="A8" i="56"/>
  <c r="A14" i="62"/>
  <c r="A35" i="62"/>
  <c r="A12" i="62"/>
  <c r="A29" i="62"/>
  <c r="A54" i="62"/>
  <c r="A32" i="62"/>
  <c r="A48" i="62"/>
  <c r="A55" i="62"/>
  <c r="A40" i="62"/>
  <c r="A28" i="62"/>
  <c r="A9" i="62"/>
  <c r="A45" i="62"/>
  <c r="A51" i="62"/>
  <c r="A33" i="62"/>
  <c r="A38" i="62"/>
  <c r="A44" i="62"/>
  <c r="A23" i="62"/>
  <c r="A39" i="62"/>
  <c r="A27" i="62"/>
  <c r="A64" i="62"/>
  <c r="A38" i="60"/>
  <c r="A59" i="60"/>
  <c r="A22" i="60"/>
  <c r="A35" i="60"/>
  <c r="A30" i="60"/>
  <c r="A49" i="60"/>
  <c r="A33" i="60"/>
  <c r="A52" i="60"/>
  <c r="A47" i="60"/>
  <c r="A51" i="60"/>
  <c r="A24" i="60"/>
  <c r="A20" i="60"/>
  <c r="A60" i="60"/>
  <c r="A61" i="60"/>
  <c r="A28" i="60"/>
  <c r="A26" i="60"/>
  <c r="A20" i="61"/>
  <c r="A23" i="61"/>
  <c r="A19" i="61"/>
  <c r="A12" i="61"/>
  <c r="A16" i="61"/>
  <c r="A21" i="61"/>
  <c r="A35" i="61"/>
  <c r="A34" i="61"/>
  <c r="A7" i="61"/>
  <c r="A11" i="61"/>
  <c r="A26" i="61"/>
  <c r="A14" i="61"/>
  <c r="A9" i="61"/>
  <c r="A62" i="62"/>
  <c r="A7" i="60"/>
  <c r="A61" i="62"/>
  <c r="A62" i="60"/>
  <c r="A45" i="60"/>
  <c r="A54" i="60"/>
  <c r="A17" i="60"/>
  <c r="A13" i="60"/>
  <c r="A19" i="60"/>
  <c r="A14" i="60"/>
  <c r="A21" i="60"/>
  <c r="A25" i="60"/>
  <c r="A31" i="60"/>
  <c r="A40" i="60"/>
  <c r="A43" i="60"/>
  <c r="A8" i="60"/>
  <c r="A32" i="60"/>
  <c r="A9" i="60"/>
  <c r="A58" i="60"/>
  <c r="A29" i="60"/>
  <c r="A18" i="60"/>
  <c r="A36" i="60"/>
  <c r="A10" i="60"/>
  <c r="A41" i="60"/>
  <c r="A12" i="60"/>
  <c r="A57" i="60"/>
  <c r="A44" i="60"/>
  <c r="A34" i="60"/>
  <c r="A6" i="60"/>
  <c r="A56" i="60"/>
  <c r="A27" i="60"/>
  <c r="A11" i="60"/>
  <c r="A46" i="60"/>
  <c r="A16" i="60"/>
  <c r="A23" i="60"/>
  <c r="A39" i="60"/>
  <c r="A25" i="61"/>
  <c r="A6" i="61"/>
  <c r="A36" i="61"/>
  <c r="A27" i="61"/>
  <c r="A31" i="61"/>
  <c r="A30" i="61"/>
  <c r="A10" i="61"/>
  <c r="A46" i="62"/>
  <c r="A47" i="62"/>
  <c r="A30" i="62"/>
  <c r="A63" i="62"/>
  <c r="A10" i="62"/>
  <c r="A37" i="62"/>
  <c r="A53" i="62"/>
  <c r="A26" i="62"/>
  <c r="A19" i="62"/>
  <c r="A13" i="62"/>
  <c r="A11" i="62"/>
  <c r="A8" i="62"/>
  <c r="A22" i="62"/>
  <c r="A52" i="62"/>
  <c r="A49" i="62"/>
  <c r="A18" i="62"/>
  <c r="A25" i="62"/>
  <c r="A58" i="62"/>
  <c r="A16" i="62"/>
  <c r="A41" i="62"/>
  <c r="A7" i="62"/>
  <c r="A31" i="62"/>
  <c r="A17" i="61"/>
  <c r="A28" i="61"/>
  <c r="A15" i="61"/>
  <c r="A22" i="61"/>
  <c r="A24" i="61"/>
  <c r="A33" i="61"/>
  <c r="A15" i="62"/>
  <c r="A43" i="62"/>
  <c r="A36" i="62"/>
  <c r="A42" i="62"/>
  <c r="A6" i="62"/>
  <c r="A24" i="62"/>
  <c r="A56" i="62"/>
  <c r="A20" i="62"/>
  <c r="A21" i="62"/>
  <c r="A17" i="62"/>
  <c r="A57" i="62"/>
  <c r="A34" i="62"/>
  <c r="A50" i="62"/>
  <c r="A8" i="61"/>
  <c r="A13" i="61"/>
  <c r="A18" i="61"/>
  <c r="A41" i="61"/>
  <c r="A37" i="60"/>
  <c r="A15" i="60"/>
  <c r="A42" i="60"/>
  <c r="A48" i="60"/>
  <c r="A84" i="60"/>
  <c r="A82" i="60"/>
  <c r="F21" i="10"/>
  <c r="F16" i="10" l="1"/>
  <c r="G16" i="10" s="1"/>
  <c r="H21" i="10"/>
  <c r="G21" i="10"/>
  <c r="F26" i="10"/>
  <c r="F25" i="10"/>
  <c r="F9" i="10"/>
  <c r="F23" i="10"/>
  <c r="F11" i="10"/>
  <c r="F33" i="10"/>
  <c r="H33" i="10" s="1"/>
  <c r="F22" i="10"/>
  <c r="F12" i="10"/>
  <c r="F19" i="10"/>
  <c r="F20" i="10"/>
  <c r="F24" i="10"/>
  <c r="H24" i="10" l="1"/>
  <c r="G24" i="10"/>
  <c r="H26" i="10"/>
  <c r="G26" i="10"/>
  <c r="H16" i="10"/>
  <c r="H12" i="10"/>
  <c r="G12" i="10"/>
  <c r="H23" i="10"/>
  <c r="G23" i="10"/>
  <c r="H19" i="10"/>
  <c r="G19" i="10"/>
  <c r="H22" i="10"/>
  <c r="G22" i="10"/>
  <c r="H11" i="10"/>
  <c r="G11" i="10"/>
  <c r="H20" i="10"/>
  <c r="G20" i="10"/>
  <c r="H25" i="10"/>
  <c r="G25" i="10"/>
  <c r="H9" i="10"/>
  <c r="G9" i="10"/>
  <c r="C46" i="55" l="1"/>
  <c r="C25" i="55"/>
  <c r="C29" i="55"/>
  <c r="C24" i="55"/>
  <c r="C36" i="55"/>
  <c r="C42" i="55"/>
  <c r="C47" i="55"/>
  <c r="C49" i="55"/>
  <c r="C48" i="55"/>
  <c r="C19" i="55"/>
  <c r="C33" i="55"/>
  <c r="C50" i="55"/>
  <c r="C43" i="55"/>
  <c r="C22" i="55"/>
  <c r="C34" i="55"/>
  <c r="C18" i="55"/>
  <c r="C28" i="55"/>
  <c r="C45" i="55"/>
  <c r="C11" i="55"/>
  <c r="C26" i="55"/>
  <c r="C44" i="55"/>
  <c r="C32" i="55"/>
  <c r="AM50" i="55"/>
  <c r="BB50" i="55" s="1"/>
  <c r="BC50" i="55" s="1"/>
  <c r="BD50" i="55" s="1"/>
  <c r="BE50" i="55" s="1"/>
  <c r="BF50" i="55" s="1"/>
  <c r="BG50" i="55" s="1"/>
  <c r="BH50" i="55" s="1"/>
  <c r="BI50" i="55" s="1"/>
  <c r="BJ50" i="55" s="1"/>
  <c r="BK50" i="55" s="1"/>
  <c r="BL50" i="55" s="1"/>
  <c r="BM50" i="55" s="1"/>
  <c r="BN50" i="55" s="1"/>
  <c r="BO50" i="55" s="1"/>
  <c r="BP50" i="55" s="1"/>
  <c r="H32" i="55"/>
  <c r="H48" i="55"/>
  <c r="H11" i="55"/>
  <c r="H43" i="55"/>
  <c r="H29" i="55"/>
  <c r="H45" i="55"/>
  <c r="H22" i="55"/>
  <c r="AM47" i="55"/>
  <c r="BB47" i="55" s="1"/>
  <c r="BC47" i="55" s="1"/>
  <c r="BD47" i="55" s="1"/>
  <c r="BE47" i="55" s="1"/>
  <c r="BF47" i="55" s="1"/>
  <c r="BG47" i="55" s="1"/>
  <c r="BH47" i="55" s="1"/>
  <c r="BI47" i="55" s="1"/>
  <c r="BJ47" i="55" s="1"/>
  <c r="BK47" i="55" s="1"/>
  <c r="BL47" i="55" s="1"/>
  <c r="BM47" i="55" s="1"/>
  <c r="BN47" i="55" s="1"/>
  <c r="BO47" i="55" s="1"/>
  <c r="BP47" i="55" s="1"/>
  <c r="H49" i="55"/>
  <c r="H44" i="55"/>
  <c r="AM26" i="55"/>
  <c r="BB26" i="55" s="1"/>
  <c r="BC26" i="55" s="1"/>
  <c r="BD26" i="55" s="1"/>
  <c r="BE26" i="55" s="1"/>
  <c r="BF26" i="55" s="1"/>
  <c r="BG26" i="55" s="1"/>
  <c r="BH26" i="55" s="1"/>
  <c r="BI26" i="55" s="1"/>
  <c r="BJ26" i="55" s="1"/>
  <c r="BK26" i="55" s="1"/>
  <c r="BL26" i="55" s="1"/>
  <c r="BM26" i="55" s="1"/>
  <c r="BN26" i="55" s="1"/>
  <c r="BO26" i="55" s="1"/>
  <c r="BP26" i="55" s="1"/>
  <c r="H18" i="55"/>
  <c r="H46" i="55"/>
  <c r="H25" i="55" l="1"/>
  <c r="K6" i="10"/>
  <c r="F6" i="10" s="1"/>
  <c r="H36" i="55"/>
  <c r="K17" i="10"/>
  <c r="F17" i="10" s="1"/>
  <c r="H42" i="55"/>
  <c r="K14" i="10"/>
  <c r="F14" i="10" s="1"/>
  <c r="AM19" i="55"/>
  <c r="K8" i="10"/>
  <c r="F8" i="10" s="1"/>
  <c r="H34" i="55"/>
  <c r="K18" i="10"/>
  <c r="F18" i="10" s="1"/>
  <c r="H28" i="55"/>
  <c r="K13" i="10"/>
  <c r="F13" i="10" s="1"/>
  <c r="AM24" i="55"/>
  <c r="K10" i="10"/>
  <c r="F10" i="10" s="1"/>
  <c r="H33" i="55"/>
  <c r="K15" i="10"/>
  <c r="F15" i="10" s="1"/>
  <c r="AM28" i="55"/>
  <c r="BB28" i="55" s="1"/>
  <c r="BC28" i="55" s="1"/>
  <c r="BD28" i="55" s="1"/>
  <c r="BE28" i="55" s="1"/>
  <c r="BF28" i="55" s="1"/>
  <c r="BG28" i="55" s="1"/>
  <c r="BH28" i="55" s="1"/>
  <c r="BI28" i="55" s="1"/>
  <c r="BJ28" i="55" s="1"/>
  <c r="BK28" i="55" s="1"/>
  <c r="BL28" i="55" s="1"/>
  <c r="BM28" i="55" s="1"/>
  <c r="BN28" i="55" s="1"/>
  <c r="BO28" i="55" s="1"/>
  <c r="BP28" i="55" s="1"/>
  <c r="H24" i="55"/>
  <c r="AM33" i="55"/>
  <c r="BB33" i="55" s="1"/>
  <c r="BC33" i="55" s="1"/>
  <c r="BD33" i="55" s="1"/>
  <c r="BE33" i="55" s="1"/>
  <c r="BF33" i="55" s="1"/>
  <c r="BG33" i="55" s="1"/>
  <c r="BH33" i="55" s="1"/>
  <c r="BI33" i="55" s="1"/>
  <c r="BJ33" i="55" s="1"/>
  <c r="BK33" i="55" s="1"/>
  <c r="BL33" i="55" s="1"/>
  <c r="BM33" i="55" s="1"/>
  <c r="BN33" i="55" s="1"/>
  <c r="BO33" i="55" s="1"/>
  <c r="BP33" i="55" s="1"/>
  <c r="AM34" i="55"/>
  <c r="H19" i="55"/>
  <c r="AM42" i="55"/>
  <c r="BB42" i="55" s="1"/>
  <c r="BC42" i="55" s="1"/>
  <c r="BD42" i="55" s="1"/>
  <c r="BE42" i="55" s="1"/>
  <c r="BF42" i="55" s="1"/>
  <c r="BG42" i="55" s="1"/>
  <c r="BH42" i="55" s="1"/>
  <c r="BI42" i="55" s="1"/>
  <c r="BJ42" i="55" s="1"/>
  <c r="BK42" i="55" s="1"/>
  <c r="BL42" i="55" s="1"/>
  <c r="BM42" i="55" s="1"/>
  <c r="BN42" i="55" s="1"/>
  <c r="BO42" i="55" s="1"/>
  <c r="BP42" i="55" s="1"/>
  <c r="B26" i="55" a="1"/>
  <c r="B26" i="55" s="1"/>
  <c r="B50" i="55" a="1"/>
  <c r="B50" i="55" s="1"/>
  <c r="A50" i="55" s="1"/>
  <c r="B47" i="55" a="1"/>
  <c r="B47" i="55" s="1"/>
  <c r="A47" i="55" s="1"/>
  <c r="H47" i="55"/>
  <c r="AM45" i="55"/>
  <c r="BB45" i="55" s="1"/>
  <c r="BC45" i="55" s="1"/>
  <c r="BD45" i="55" s="1"/>
  <c r="BE45" i="55" s="1"/>
  <c r="BF45" i="55" s="1"/>
  <c r="BG45" i="55" s="1"/>
  <c r="BH45" i="55" s="1"/>
  <c r="BI45" i="55" s="1"/>
  <c r="BJ45" i="55" s="1"/>
  <c r="BK45" i="55" s="1"/>
  <c r="BL45" i="55" s="1"/>
  <c r="BM45" i="55" s="1"/>
  <c r="BN45" i="55" s="1"/>
  <c r="BO45" i="55" s="1"/>
  <c r="BP45" i="55" s="1"/>
  <c r="AM25" i="55"/>
  <c r="BB25" i="55" s="1"/>
  <c r="BC25" i="55" s="1"/>
  <c r="BD25" i="55" s="1"/>
  <c r="BE25" i="55" s="1"/>
  <c r="BF25" i="55" s="1"/>
  <c r="BG25" i="55" s="1"/>
  <c r="BH25" i="55" s="1"/>
  <c r="BI25" i="55" s="1"/>
  <c r="BJ25" i="55" s="1"/>
  <c r="BK25" i="55" s="1"/>
  <c r="BL25" i="55" s="1"/>
  <c r="BM25" i="55" s="1"/>
  <c r="BN25" i="55" s="1"/>
  <c r="BO25" i="55" s="1"/>
  <c r="BP25" i="55" s="1"/>
  <c r="H50" i="55"/>
  <c r="AM18" i="55"/>
  <c r="BB18" i="55" s="1"/>
  <c r="BC18" i="55" s="1"/>
  <c r="BD18" i="55" s="1"/>
  <c r="BE18" i="55" s="1"/>
  <c r="BF18" i="55" s="1"/>
  <c r="BG18" i="55" s="1"/>
  <c r="BH18" i="55" s="1"/>
  <c r="BI18" i="55" s="1"/>
  <c r="BJ18" i="55" s="1"/>
  <c r="BK18" i="55" s="1"/>
  <c r="BL18" i="55" s="1"/>
  <c r="BM18" i="55" s="1"/>
  <c r="BN18" i="55" s="1"/>
  <c r="BO18" i="55" s="1"/>
  <c r="BP18" i="55" s="1"/>
  <c r="H26" i="55"/>
  <c r="AM22" i="55"/>
  <c r="BB22" i="55" s="1"/>
  <c r="BC22" i="55" s="1"/>
  <c r="BD22" i="55" s="1"/>
  <c r="BE22" i="55" s="1"/>
  <c r="BF22" i="55" s="1"/>
  <c r="BG22" i="55" s="1"/>
  <c r="BH22" i="55" s="1"/>
  <c r="BI22" i="55" s="1"/>
  <c r="BJ22" i="55" s="1"/>
  <c r="BK22" i="55" s="1"/>
  <c r="BL22" i="55" s="1"/>
  <c r="BM22" i="55" s="1"/>
  <c r="BN22" i="55" s="1"/>
  <c r="BO22" i="55" s="1"/>
  <c r="BP22" i="55" s="1"/>
  <c r="AM43" i="55"/>
  <c r="BB43" i="55" s="1"/>
  <c r="BC43" i="55" s="1"/>
  <c r="BD43" i="55" s="1"/>
  <c r="BE43" i="55" s="1"/>
  <c r="BF43" i="55" s="1"/>
  <c r="BG43" i="55" s="1"/>
  <c r="BH43" i="55" s="1"/>
  <c r="BI43" i="55" s="1"/>
  <c r="BJ43" i="55" s="1"/>
  <c r="BK43" i="55" s="1"/>
  <c r="BL43" i="55" s="1"/>
  <c r="BM43" i="55" s="1"/>
  <c r="BN43" i="55" s="1"/>
  <c r="BO43" i="55" s="1"/>
  <c r="BP43" i="55" s="1"/>
  <c r="AM11" i="55"/>
  <c r="BB11" i="55" s="1"/>
  <c r="BC11" i="55" s="1"/>
  <c r="BD11" i="55" s="1"/>
  <c r="BE11" i="55" s="1"/>
  <c r="BF11" i="55" s="1"/>
  <c r="BG11" i="55" s="1"/>
  <c r="BH11" i="55" s="1"/>
  <c r="BI11" i="55" s="1"/>
  <c r="BJ11" i="55" s="1"/>
  <c r="BK11" i="55" s="1"/>
  <c r="BL11" i="55" s="1"/>
  <c r="BM11" i="55" s="1"/>
  <c r="BN11" i="55" s="1"/>
  <c r="BO11" i="55" s="1"/>
  <c r="BP11" i="55" s="1"/>
  <c r="AM36" i="55"/>
  <c r="BB36" i="55" s="1"/>
  <c r="BC36" i="55" s="1"/>
  <c r="BD36" i="55" s="1"/>
  <c r="BE36" i="55" s="1"/>
  <c r="BF36" i="55" s="1"/>
  <c r="BG36" i="55" s="1"/>
  <c r="BH36" i="55" s="1"/>
  <c r="BI36" i="55" s="1"/>
  <c r="BJ36" i="55" s="1"/>
  <c r="BK36" i="55" s="1"/>
  <c r="BL36" i="55" s="1"/>
  <c r="BM36" i="55" s="1"/>
  <c r="BN36" i="55" s="1"/>
  <c r="BO36" i="55" s="1"/>
  <c r="BP36" i="55" s="1"/>
  <c r="AM44" i="55"/>
  <c r="BB44" i="55" s="1"/>
  <c r="BC44" i="55" s="1"/>
  <c r="BD44" i="55" s="1"/>
  <c r="BE44" i="55" s="1"/>
  <c r="BF44" i="55" s="1"/>
  <c r="BG44" i="55" s="1"/>
  <c r="BH44" i="55" s="1"/>
  <c r="BI44" i="55" s="1"/>
  <c r="BJ44" i="55" s="1"/>
  <c r="BK44" i="55" s="1"/>
  <c r="BL44" i="55" s="1"/>
  <c r="BM44" i="55" s="1"/>
  <c r="BN44" i="55" s="1"/>
  <c r="BO44" i="55" s="1"/>
  <c r="BP44" i="55" s="1"/>
  <c r="AM29" i="55"/>
  <c r="BB29" i="55" s="1"/>
  <c r="BC29" i="55" s="1"/>
  <c r="BD29" i="55" s="1"/>
  <c r="BE29" i="55" s="1"/>
  <c r="BF29" i="55" s="1"/>
  <c r="BG29" i="55" s="1"/>
  <c r="BH29" i="55" s="1"/>
  <c r="BI29" i="55" s="1"/>
  <c r="BJ29" i="55" s="1"/>
  <c r="BK29" i="55" s="1"/>
  <c r="BL29" i="55" s="1"/>
  <c r="BM29" i="55" s="1"/>
  <c r="BN29" i="55" s="1"/>
  <c r="BO29" i="55" s="1"/>
  <c r="BP29" i="55" s="1"/>
  <c r="AM46" i="55"/>
  <c r="BB46" i="55" s="1"/>
  <c r="BC46" i="55" s="1"/>
  <c r="BD46" i="55" s="1"/>
  <c r="BE46" i="55" s="1"/>
  <c r="BF46" i="55" s="1"/>
  <c r="BG46" i="55" s="1"/>
  <c r="BH46" i="55" s="1"/>
  <c r="BI46" i="55" s="1"/>
  <c r="BJ46" i="55" s="1"/>
  <c r="BK46" i="55" s="1"/>
  <c r="BL46" i="55" s="1"/>
  <c r="BM46" i="55" s="1"/>
  <c r="BN46" i="55" s="1"/>
  <c r="BO46" i="55" s="1"/>
  <c r="BP46" i="55" s="1"/>
  <c r="AM49" i="55"/>
  <c r="BB49" i="55" s="1"/>
  <c r="BC49" i="55" s="1"/>
  <c r="BD49" i="55" s="1"/>
  <c r="BE49" i="55" s="1"/>
  <c r="BF49" i="55" s="1"/>
  <c r="BG49" i="55" s="1"/>
  <c r="BH49" i="55" s="1"/>
  <c r="BI49" i="55" s="1"/>
  <c r="BJ49" i="55" s="1"/>
  <c r="BK49" i="55" s="1"/>
  <c r="BL49" i="55" s="1"/>
  <c r="BM49" i="55" s="1"/>
  <c r="BN49" i="55" s="1"/>
  <c r="BO49" i="55" s="1"/>
  <c r="BP49" i="55" s="1"/>
  <c r="AM48" i="55"/>
  <c r="BB48" i="55" s="1"/>
  <c r="BC48" i="55" s="1"/>
  <c r="BD48" i="55" s="1"/>
  <c r="BE48" i="55" s="1"/>
  <c r="BF48" i="55" s="1"/>
  <c r="BG48" i="55" s="1"/>
  <c r="BH48" i="55" s="1"/>
  <c r="BI48" i="55" s="1"/>
  <c r="BJ48" i="55" s="1"/>
  <c r="BK48" i="55" s="1"/>
  <c r="BL48" i="55" s="1"/>
  <c r="BM48" i="55" s="1"/>
  <c r="BN48" i="55" s="1"/>
  <c r="BO48" i="55" s="1"/>
  <c r="BP48" i="55" s="1"/>
  <c r="AM32" i="55"/>
  <c r="BB32" i="55" s="1"/>
  <c r="BC32" i="55" s="1"/>
  <c r="BD32" i="55" s="1"/>
  <c r="BE32" i="55" s="1"/>
  <c r="BF32" i="55" s="1"/>
  <c r="BG32" i="55" s="1"/>
  <c r="BH32" i="55" s="1"/>
  <c r="BI32" i="55" s="1"/>
  <c r="BJ32" i="55" s="1"/>
  <c r="BK32" i="55" s="1"/>
  <c r="BL32" i="55" s="1"/>
  <c r="BM32" i="55" s="1"/>
  <c r="BN32" i="55" s="1"/>
  <c r="BO32" i="55" s="1"/>
  <c r="BP32" i="55" s="1"/>
  <c r="BB34" i="55" l="1"/>
  <c r="BC34" i="55" s="1"/>
  <c r="BD34" i="55" s="1"/>
  <c r="BE34" i="55" s="1"/>
  <c r="BF34" i="55" s="1"/>
  <c r="BG34" i="55" s="1"/>
  <c r="BH34" i="55" s="1"/>
  <c r="BI34" i="55" s="1"/>
  <c r="BJ34" i="55" s="1"/>
  <c r="BK34" i="55" s="1"/>
  <c r="BL34" i="55" s="1"/>
  <c r="BM34" i="55" s="1"/>
  <c r="BN34" i="55" s="1"/>
  <c r="BO34" i="55" s="1"/>
  <c r="BP34" i="55" s="1"/>
  <c r="BB19" i="55"/>
  <c r="BC19" i="55" s="1"/>
  <c r="BD19" i="55" s="1"/>
  <c r="BE19" i="55" s="1"/>
  <c r="BF19" i="55" s="1"/>
  <c r="BG19" i="55" s="1"/>
  <c r="BH19" i="55" s="1"/>
  <c r="BI19" i="55" s="1"/>
  <c r="BJ19" i="55" s="1"/>
  <c r="BK19" i="55" s="1"/>
  <c r="BL19" i="55" s="1"/>
  <c r="BM19" i="55" s="1"/>
  <c r="BN19" i="55" s="1"/>
  <c r="BO19" i="55" s="1"/>
  <c r="BP19" i="55" s="1"/>
  <c r="BB24" i="55"/>
  <c r="BC24" i="55" s="1"/>
  <c r="BD24" i="55" s="1"/>
  <c r="BE24" i="55" s="1"/>
  <c r="BF24" i="55" s="1"/>
  <c r="BG24" i="55" s="1"/>
  <c r="BH24" i="55" s="1"/>
  <c r="BI24" i="55" s="1"/>
  <c r="BJ24" i="55" s="1"/>
  <c r="BK24" i="55" s="1"/>
  <c r="BL24" i="55" s="1"/>
  <c r="BM24" i="55" s="1"/>
  <c r="BN24" i="55" s="1"/>
  <c r="BO24" i="55" s="1"/>
  <c r="BP24" i="55" s="1"/>
  <c r="B28" i="55" a="1"/>
  <c r="B28" i="55" s="1"/>
  <c r="A13" i="10"/>
  <c r="H13" i="10"/>
  <c r="G13" i="10"/>
  <c r="H18" i="10"/>
  <c r="G18" i="10"/>
  <c r="A18" i="10"/>
  <c r="H8" i="10"/>
  <c r="G8" i="10"/>
  <c r="A8" i="10"/>
  <c r="H14" i="10"/>
  <c r="G14" i="10"/>
  <c r="A14" i="10"/>
  <c r="H17" i="10"/>
  <c r="G17" i="10"/>
  <c r="A17" i="10"/>
  <c r="A15" i="10"/>
  <c r="H15" i="10"/>
  <c r="G15" i="10"/>
  <c r="A7" i="10"/>
  <c r="A35" i="10"/>
  <c r="A42" i="10"/>
  <c r="A25" i="10"/>
  <c r="A31" i="10"/>
  <c r="A38" i="10"/>
  <c r="A16" i="10"/>
  <c r="G6" i="10"/>
  <c r="A11" i="10"/>
  <c r="A41" i="10"/>
  <c r="A36" i="10"/>
  <c r="A9" i="10"/>
  <c r="A37" i="10"/>
  <c r="A23" i="10"/>
  <c r="A26" i="10"/>
  <c r="A19" i="10"/>
  <c r="A27" i="10"/>
  <c r="A30" i="10"/>
  <c r="A6" i="10"/>
  <c r="A33" i="10"/>
  <c r="A39" i="10"/>
  <c r="A29" i="10"/>
  <c r="A40" i="10"/>
  <c r="A28" i="10"/>
  <c r="A22" i="10"/>
  <c r="A24" i="10"/>
  <c r="A34" i="10"/>
  <c r="A20" i="10"/>
  <c r="A32" i="10"/>
  <c r="A12" i="10"/>
  <c r="A21" i="10"/>
  <c r="H6" i="10"/>
  <c r="H10" i="10"/>
  <c r="G10" i="10"/>
  <c r="A10" i="10"/>
  <c r="B42" i="55" a="1"/>
  <c r="B42" i="55" s="1"/>
  <c r="A42" i="55" s="1"/>
  <c r="B33" i="55" a="1"/>
  <c r="B33" i="55" s="1"/>
  <c r="B18" i="55" a="1"/>
  <c r="B18" i="55" s="1"/>
  <c r="B32" i="55" a="1"/>
  <c r="B32" i="55" s="1"/>
  <c r="B48" i="55" a="1"/>
  <c r="B48" i="55" s="1"/>
  <c r="A48" i="55" s="1"/>
  <c r="B46" i="55" a="1"/>
  <c r="B46" i="55" s="1"/>
  <c r="A46" i="55" s="1"/>
  <c r="B44" i="55" a="1"/>
  <c r="B44" i="55" s="1"/>
  <c r="A44" i="55" s="1"/>
  <c r="B25" i="55" a="1"/>
  <c r="B25" i="55" s="1"/>
  <c r="B36" i="55" a="1"/>
  <c r="B36" i="55" s="1"/>
  <c r="B49" i="55" a="1"/>
  <c r="B49" i="55" s="1"/>
  <c r="A49" i="55" s="1"/>
  <c r="B11" i="55" a="1"/>
  <c r="B11" i="55" s="1"/>
  <c r="B29" i="55" a="1"/>
  <c r="B29" i="55" s="1"/>
  <c r="B43" i="55" a="1"/>
  <c r="B43" i="55" s="1"/>
  <c r="A43" i="55" s="1"/>
  <c r="B45" i="55" a="1"/>
  <c r="B45" i="55" s="1"/>
  <c r="A45" i="55" s="1"/>
  <c r="B22" i="55" a="1"/>
  <c r="B22" i="55" s="1"/>
  <c r="B24" i="55" l="1" a="1"/>
  <c r="B24" i="55" s="1"/>
  <c r="B19" i="55" a="1"/>
  <c r="B19" i="55" s="1"/>
  <c r="B34" i="55" a="1"/>
  <c r="B34" i="55" s="1"/>
  <c r="B35" i="55" a="1"/>
  <c r="B35" i="55" s="1"/>
  <c r="A53" i="55"/>
  <c r="A34" i="55" l="1"/>
  <c r="A55" i="55"/>
  <c r="A51" i="55"/>
  <c r="A52" i="55"/>
  <c r="A54" i="55"/>
  <c r="A22" i="55"/>
  <c r="A33" i="55"/>
  <c r="A38" i="55"/>
  <c r="A36" i="55"/>
  <c r="A35" i="55"/>
  <c r="A15" i="55"/>
  <c r="A17" i="55"/>
  <c r="A21" i="55"/>
  <c r="A10" i="55"/>
  <c r="A28" i="55"/>
  <c r="A13" i="55"/>
  <c r="A23" i="55"/>
  <c r="A16" i="55"/>
  <c r="A37" i="55"/>
  <c r="A39" i="55"/>
  <c r="A20" i="55"/>
  <c r="A25" i="55"/>
  <c r="A30" i="55"/>
  <c r="A32" i="55"/>
  <c r="A31" i="55"/>
  <c r="A26" i="55"/>
  <c r="A6" i="55"/>
  <c r="A7" i="55"/>
  <c r="A29" i="55"/>
  <c r="A11" i="55"/>
  <c r="A8" i="55"/>
  <c r="A18" i="55"/>
  <c r="A12" i="55"/>
  <c r="A19" i="55"/>
  <c r="A24" i="55"/>
  <c r="A9" i="55"/>
  <c r="A14" i="55"/>
  <c r="A27" i="5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<sst xmlns="http://schemas.openxmlformats.org/spreadsheetml/2006/main" count="3811" uniqueCount="1716">
  <si>
    <t>Prénom</t>
  </si>
  <si>
    <t>Club</t>
  </si>
  <si>
    <t>Points</t>
  </si>
  <si>
    <t>NL</t>
  </si>
  <si>
    <t>TRI ATTITUDE 41</t>
  </si>
  <si>
    <t>BENJAMINE</t>
  </si>
  <si>
    <t>BENJAMIN</t>
  </si>
  <si>
    <t>TOTAL DES ENGAGES</t>
  </si>
  <si>
    <t>TOTAL POINTS</t>
  </si>
  <si>
    <t>moyenne points/nbr engagements</t>
  </si>
  <si>
    <t>Nombre de jeunes
 licenciés (Ecole de tri)</t>
  </si>
  <si>
    <t>Moyenne de points/nbr licenciés</t>
  </si>
  <si>
    <t>T.C. JOUE LES TOURS</t>
  </si>
  <si>
    <t>TRI SAINT AMAND DUN 18</t>
  </si>
  <si>
    <t>BOURGES TRIATHLON</t>
  </si>
  <si>
    <t>ORLEANS ASFAS TRIATHLON</t>
  </si>
  <si>
    <t>ASPTT 36 SPORT NATURE</t>
  </si>
  <si>
    <t>HORS LIGUE</t>
  </si>
  <si>
    <t>CADETTE</t>
  </si>
  <si>
    <t>J3 SPORTS AMILLY SECTION TRIATHLON</t>
  </si>
  <si>
    <t>Classement</t>
  </si>
  <si>
    <t>Clubs</t>
  </si>
  <si>
    <t>Pts1</t>
  </si>
  <si>
    <t>Pts2</t>
  </si>
  <si>
    <t>Pts3</t>
  </si>
  <si>
    <t>Pts4</t>
  </si>
  <si>
    <t>Pts5</t>
  </si>
  <si>
    <t>classement</t>
  </si>
  <si>
    <t>VINEUIL SPORTS TRIATHLON</t>
  </si>
  <si>
    <t>ORLEANS TRIATHLON CLUB 45</t>
  </si>
  <si>
    <t>LOCHES 37 TRIATHLON</t>
  </si>
  <si>
    <t>VERON TRIATHLON</t>
  </si>
  <si>
    <t>AC ROMORANTIN TRIATHLON</t>
  </si>
  <si>
    <t>GENERATION TRIATHLON BLOIS</t>
  </si>
  <si>
    <t>TEAM PROGRESS TRIATHLON</t>
  </si>
  <si>
    <t>SAINT AVERTIN SPORTS TRIATHLON 37</t>
  </si>
  <si>
    <t>VENDOME TRIATHLON</t>
  </si>
  <si>
    <t>SAINT LAURENT NOUAN TRIATHLON</t>
  </si>
  <si>
    <t>SPORTS OXYGENE NATURE VAL DE L INDRE</t>
  </si>
  <si>
    <t>AS GIEN NATATION SECTION TRIATHLON</t>
  </si>
  <si>
    <t>Nom</t>
  </si>
  <si>
    <t>N° licence</t>
  </si>
  <si>
    <t>CADET</t>
  </si>
  <si>
    <t>JUNIOR HOMME</t>
  </si>
  <si>
    <t>MINIME HOMME</t>
  </si>
  <si>
    <t>TEAM ETT (EXTREME TRIATHLON TRAIL)</t>
  </si>
  <si>
    <t xml:space="preserve"> </t>
  </si>
  <si>
    <t>MINI POUSSINE</t>
  </si>
  <si>
    <t>MINI POUSSIN</t>
  </si>
  <si>
    <t>POUSSINE</t>
  </si>
  <si>
    <t>POUSSIN</t>
  </si>
  <si>
    <t>PUPILLE HOMME</t>
  </si>
  <si>
    <t>Epreuves</t>
  </si>
  <si>
    <t>Date</t>
  </si>
  <si>
    <t>Ville</t>
  </si>
  <si>
    <t>Coefficient</t>
  </si>
  <si>
    <t>Numéro épreuve</t>
  </si>
  <si>
    <t>Types épreuves</t>
  </si>
  <si>
    <t>Bike &amp; Run</t>
  </si>
  <si>
    <t>Cross Duathlon</t>
  </si>
  <si>
    <t>Duathlon</t>
  </si>
  <si>
    <t>Cross Triathlon</t>
  </si>
  <si>
    <t>Triathlon</t>
  </si>
  <si>
    <t>Aquathlon</t>
  </si>
  <si>
    <t>Type</t>
  </si>
  <si>
    <t>Pts6</t>
  </si>
  <si>
    <t>Pts7</t>
  </si>
  <si>
    <t>Pts8</t>
  </si>
  <si>
    <t>Pts9</t>
  </si>
  <si>
    <t>Pts10</t>
  </si>
  <si>
    <t>Pts11</t>
  </si>
  <si>
    <t>Pts12</t>
  </si>
  <si>
    <t>Pts13</t>
  </si>
  <si>
    <t>Pts14</t>
  </si>
  <si>
    <t>Pts15</t>
  </si>
  <si>
    <t>Nombre d'étapes pris en compte dans le classement final</t>
  </si>
  <si>
    <t>Catégorie</t>
  </si>
  <si>
    <t>MP F</t>
  </si>
  <si>
    <t>MP H</t>
  </si>
  <si>
    <t>PO F</t>
  </si>
  <si>
    <t>PO H</t>
  </si>
  <si>
    <t>PU F</t>
  </si>
  <si>
    <t>PU H</t>
  </si>
  <si>
    <t>MI F</t>
  </si>
  <si>
    <t>MI H</t>
  </si>
  <si>
    <t>CA F</t>
  </si>
  <si>
    <t>CA H</t>
  </si>
  <si>
    <t>JU F</t>
  </si>
  <si>
    <t>JU H</t>
  </si>
  <si>
    <t>Nb étapes pour classement final</t>
  </si>
  <si>
    <t>Epreuves disputées</t>
  </si>
  <si>
    <t>Total N meilleurs résultats</t>
  </si>
  <si>
    <t>BE F</t>
  </si>
  <si>
    <t>BE H</t>
  </si>
  <si>
    <t>BRENNE TRIATHLON</t>
  </si>
  <si>
    <t>TRIATHLON CLUB CHATEAUROUX METROPOLE 36</t>
  </si>
  <si>
    <t>20 à 29</t>
  </si>
  <si>
    <t>RSSCTRIATHLON</t>
  </si>
  <si>
    <t>ACA TRIATHLON</t>
  </si>
  <si>
    <t xml:space="preserve">TRIATHLON CASTELRENAUDAIS </t>
  </si>
  <si>
    <t>ASSOCIATION TRIATHLON VAL DE VIENNE</t>
  </si>
  <si>
    <t>USGN SECTION TRIATHLON</t>
  </si>
  <si>
    <t>CAM VALLEE DU CHER TRIATHLON</t>
  </si>
  <si>
    <t>ASPTT. TRIATHLON ORLEANS</t>
  </si>
  <si>
    <t>TEAM NUTEO</t>
  </si>
  <si>
    <t>C CHARTRES METROPOLE TRIATHLON</t>
  </si>
  <si>
    <t>TRIATHLON ACADEMY 28</t>
  </si>
  <si>
    <t>ESPAD</t>
  </si>
  <si>
    <t>VIERZON TRIATHLON18</t>
  </si>
  <si>
    <t>ISSOUDUN CHAMPAGNE BERRICHONNE TRIATHLON 36</t>
  </si>
  <si>
    <t>Saint Avertin</t>
  </si>
  <si>
    <t>Châteauroux</t>
  </si>
  <si>
    <t>Class Triathlon</t>
  </si>
  <si>
    <t>Saint Cyr-sur-Loire</t>
  </si>
  <si>
    <t>Château-Renault</t>
  </si>
  <si>
    <t>Suèvres</t>
  </si>
  <si>
    <t>24&amp;25/05/2025</t>
  </si>
  <si>
    <t>Villiers-sur-Loir</t>
  </si>
  <si>
    <t>Saint Laurent-Nouan</t>
  </si>
  <si>
    <t>Saint George-sur-Eure</t>
  </si>
  <si>
    <t>Joué-les-Tours</t>
  </si>
  <si>
    <t>La Chapelle d'Angillon</t>
  </si>
  <si>
    <t>LEA</t>
  </si>
  <si>
    <t>ANTHEAUME</t>
  </si>
  <si>
    <t>Augustine</t>
  </si>
  <si>
    <t>BETTI</t>
  </si>
  <si>
    <t>AMANDA</t>
  </si>
  <si>
    <t>BUARD</t>
  </si>
  <si>
    <t>Colette</t>
  </si>
  <si>
    <t>DECROCK</t>
  </si>
  <si>
    <t>DOYON</t>
  </si>
  <si>
    <t>Alice</t>
  </si>
  <si>
    <t>GEFFRAY</t>
  </si>
  <si>
    <t>Mia</t>
  </si>
  <si>
    <t>GILBERT</t>
  </si>
  <si>
    <t>Victoire</t>
  </si>
  <si>
    <t>LE BOUCQ DE BEAUDIGNIES</t>
  </si>
  <si>
    <t>Eline</t>
  </si>
  <si>
    <t>LE NUZ VAULT</t>
  </si>
  <si>
    <t>Abigaelle</t>
  </si>
  <si>
    <t>LEGOUY</t>
  </si>
  <si>
    <t>Ayleen</t>
  </si>
  <si>
    <t>MAHOT</t>
  </si>
  <si>
    <t>Constance</t>
  </si>
  <si>
    <t>POUILLOUX</t>
  </si>
  <si>
    <t>Anna</t>
  </si>
  <si>
    <t>ROBERT</t>
  </si>
  <si>
    <t>Marylou</t>
  </si>
  <si>
    <t>TABURIAUX</t>
  </si>
  <si>
    <t>BARBIER</t>
  </si>
  <si>
    <t>Lucile</t>
  </si>
  <si>
    <t>BEAUDENUIT</t>
  </si>
  <si>
    <t>JEANNE</t>
  </si>
  <si>
    <t>BOUDART</t>
  </si>
  <si>
    <t>Sarah</t>
  </si>
  <si>
    <t>CHARLET GARNIER</t>
  </si>
  <si>
    <t>Lyssandre</t>
  </si>
  <si>
    <t>CLOUET</t>
  </si>
  <si>
    <t>Lysie</t>
  </si>
  <si>
    <t>DELAMAISON</t>
  </si>
  <si>
    <t>Jeanne</t>
  </si>
  <si>
    <t>DELAMARE</t>
  </si>
  <si>
    <t>Joye</t>
  </si>
  <si>
    <t>DROUIN</t>
  </si>
  <si>
    <t>Clara</t>
  </si>
  <si>
    <t>DUBREUIL</t>
  </si>
  <si>
    <t>Clothilde</t>
  </si>
  <si>
    <t>ESPIED</t>
  </si>
  <si>
    <t>Anais</t>
  </si>
  <si>
    <t>FLEURY</t>
  </si>
  <si>
    <t>EMILIE</t>
  </si>
  <si>
    <t>GENETE</t>
  </si>
  <si>
    <t>Elena</t>
  </si>
  <si>
    <t>GHARIB</t>
  </si>
  <si>
    <t>Ayah</t>
  </si>
  <si>
    <t>GONNET</t>
  </si>
  <si>
    <t>GUIBET</t>
  </si>
  <si>
    <t>Nelly</t>
  </si>
  <si>
    <t>GUILLAUME</t>
  </si>
  <si>
    <t>Emmy</t>
  </si>
  <si>
    <t>GUILLOT</t>
  </si>
  <si>
    <t>CLARA</t>
  </si>
  <si>
    <t>HERMANT</t>
  </si>
  <si>
    <t>Heloise</t>
  </si>
  <si>
    <t>HIVET</t>
  </si>
  <si>
    <t>Louise</t>
  </si>
  <si>
    <t>JULIOT CHAILLOU</t>
  </si>
  <si>
    <t>Norah</t>
  </si>
  <si>
    <t>LEMAIRE</t>
  </si>
  <si>
    <t>Zelie</t>
  </si>
  <si>
    <t>Emma</t>
  </si>
  <si>
    <t>LEPROVOST</t>
  </si>
  <si>
    <t>Chloe</t>
  </si>
  <si>
    <t>MARC</t>
  </si>
  <si>
    <t>MARCHAL ROUGERIE</t>
  </si>
  <si>
    <t>Jade</t>
  </si>
  <si>
    <t>MARINET</t>
  </si>
  <si>
    <t>Lise</t>
  </si>
  <si>
    <t>MULTEAU</t>
  </si>
  <si>
    <t>Adele</t>
  </si>
  <si>
    <t>Elise</t>
  </si>
  <si>
    <t>RIGAUT</t>
  </si>
  <si>
    <t>THENAISIE</t>
  </si>
  <si>
    <t>Romane</t>
  </si>
  <si>
    <t>TIRLOIT</t>
  </si>
  <si>
    <t>VIVIER</t>
  </si>
  <si>
    <t>Soline</t>
  </si>
  <si>
    <t>AIME</t>
  </si>
  <si>
    <t>Kenzie</t>
  </si>
  <si>
    <t>BAILLY</t>
  </si>
  <si>
    <t>Mila</t>
  </si>
  <si>
    <t>BELLETOISE</t>
  </si>
  <si>
    <t>Zoe</t>
  </si>
  <si>
    <t>BERTRAND</t>
  </si>
  <si>
    <t>BLAIRON MARQUET</t>
  </si>
  <si>
    <t>Elisa</t>
  </si>
  <si>
    <t>BODIC</t>
  </si>
  <si>
    <t>Elea</t>
  </si>
  <si>
    <t>BROSSARD</t>
  </si>
  <si>
    <t>Manon</t>
  </si>
  <si>
    <t>CASADABAN</t>
  </si>
  <si>
    <t>Milla</t>
  </si>
  <si>
    <t>DOLIVEUX</t>
  </si>
  <si>
    <t>Sienna</t>
  </si>
  <si>
    <t>EVAIN</t>
  </si>
  <si>
    <t>Elisa Christiane</t>
  </si>
  <si>
    <t>GAILLARD URIBE</t>
  </si>
  <si>
    <t>Killari</t>
  </si>
  <si>
    <t>GEVERS</t>
  </si>
  <si>
    <t>GUERRERO SANCHEZ</t>
  </si>
  <si>
    <t>Giulia</t>
  </si>
  <si>
    <t>Thea</t>
  </si>
  <si>
    <t>GUILLOU</t>
  </si>
  <si>
    <t>Diane</t>
  </si>
  <si>
    <t>HOOVER</t>
  </si>
  <si>
    <t>JOUCQ</t>
  </si>
  <si>
    <t>Leane</t>
  </si>
  <si>
    <t>LAFUYE</t>
  </si>
  <si>
    <t>Dauphine</t>
  </si>
  <si>
    <t>LELARGE</t>
  </si>
  <si>
    <t>Louison</t>
  </si>
  <si>
    <t>LEROY</t>
  </si>
  <si>
    <t>Solveig</t>
  </si>
  <si>
    <t>MARTIN</t>
  </si>
  <si>
    <t>MICHELET</t>
  </si>
  <si>
    <t>Marguerite</t>
  </si>
  <si>
    <t>PERRIN</t>
  </si>
  <si>
    <t>Ines</t>
  </si>
  <si>
    <t>POITRIMOL</t>
  </si>
  <si>
    <t>Cordelia</t>
  </si>
  <si>
    <t>ROUCHERAUD</t>
  </si>
  <si>
    <t>PAULINE</t>
  </si>
  <si>
    <t>TARDIF</t>
  </si>
  <si>
    <t>ANDRE</t>
  </si>
  <si>
    <t>AUGY</t>
  </si>
  <si>
    <t>AZZIMANI</t>
  </si>
  <si>
    <t>Camelia</t>
  </si>
  <si>
    <t>BARCELO</t>
  </si>
  <si>
    <t>Angele</t>
  </si>
  <si>
    <t>BIGOT</t>
  </si>
  <si>
    <t>BOSSET</t>
  </si>
  <si>
    <t>Abigael</t>
  </si>
  <si>
    <t>BRAZILIER</t>
  </si>
  <si>
    <t>Madeleine</t>
  </si>
  <si>
    <t>BRIAND TICOT</t>
  </si>
  <si>
    <t>Clotilde</t>
  </si>
  <si>
    <t>CAILLE</t>
  </si>
  <si>
    <t>LILOU</t>
  </si>
  <si>
    <t>CATALINO</t>
  </si>
  <si>
    <t>CRON</t>
  </si>
  <si>
    <t>JULIETTE</t>
  </si>
  <si>
    <t>CUISINIER</t>
  </si>
  <si>
    <t>Nell</t>
  </si>
  <si>
    <t>DESOEUVRE</t>
  </si>
  <si>
    <t>Oxanne</t>
  </si>
  <si>
    <t>Justine</t>
  </si>
  <si>
    <t>FRANCOIS</t>
  </si>
  <si>
    <t>Scarlett</t>
  </si>
  <si>
    <t>Celia</t>
  </si>
  <si>
    <t>GUILLON</t>
  </si>
  <si>
    <t>Hanae</t>
  </si>
  <si>
    <t>HAMEL</t>
  </si>
  <si>
    <t>Maely</t>
  </si>
  <si>
    <t>Lilou</t>
  </si>
  <si>
    <t>LASNIER RICHEBOURG</t>
  </si>
  <si>
    <t>Lison</t>
  </si>
  <si>
    <t>LIMOGES</t>
  </si>
  <si>
    <t>Paola</t>
  </si>
  <si>
    <t>MAUPOUET</t>
  </si>
  <si>
    <t>LOUHNA</t>
  </si>
  <si>
    <t>Lisa</t>
  </si>
  <si>
    <t>POTEZ</t>
  </si>
  <si>
    <t>ELINE</t>
  </si>
  <si>
    <t>RACHMOUN</t>
  </si>
  <si>
    <t>SERVO</t>
  </si>
  <si>
    <t>THOISY</t>
  </si>
  <si>
    <t>Margot</t>
  </si>
  <si>
    <t>THOMAS</t>
  </si>
  <si>
    <t>Oriane</t>
  </si>
  <si>
    <t>Lucie</t>
  </si>
  <si>
    <t>VARIN</t>
  </si>
  <si>
    <t>Clairre</t>
  </si>
  <si>
    <t>VIOLET</t>
  </si>
  <si>
    <t>Estelle</t>
  </si>
  <si>
    <t>ABASSI ROUAULT</t>
  </si>
  <si>
    <t>Laoza</t>
  </si>
  <si>
    <t>Maelle</t>
  </si>
  <si>
    <t>CHARLOTTE</t>
  </si>
  <si>
    <t>BILLAULT</t>
  </si>
  <si>
    <t>Clea</t>
  </si>
  <si>
    <t>BRIANCEAU</t>
  </si>
  <si>
    <t>Kathleen</t>
  </si>
  <si>
    <t>CAHOUET</t>
  </si>
  <si>
    <t>LOUISE</t>
  </si>
  <si>
    <t>DARRAS</t>
  </si>
  <si>
    <t>Faustine</t>
  </si>
  <si>
    <t>DENEAU</t>
  </si>
  <si>
    <t>Camille</t>
  </si>
  <si>
    <t>FARRAS</t>
  </si>
  <si>
    <t>Leonie</t>
  </si>
  <si>
    <t>GLOUX</t>
  </si>
  <si>
    <t>Iris</t>
  </si>
  <si>
    <t>GOVEDRI</t>
  </si>
  <si>
    <t>Pauline</t>
  </si>
  <si>
    <t>GOYAUD</t>
  </si>
  <si>
    <t>HELLIO</t>
  </si>
  <si>
    <t>JOLICOEUR</t>
  </si>
  <si>
    <t>Noemie</t>
  </si>
  <si>
    <t>LESOUDIER</t>
  </si>
  <si>
    <t>Eloise</t>
  </si>
  <si>
    <t>MAZZERBO</t>
  </si>
  <si>
    <t>Alyssa</t>
  </si>
  <si>
    <t>Eleonore</t>
  </si>
  <si>
    <t>MOREAU</t>
  </si>
  <si>
    <t>Louane</t>
  </si>
  <si>
    <t>MULLER</t>
  </si>
  <si>
    <t>Anaelle</t>
  </si>
  <si>
    <t>PROUPIN</t>
  </si>
  <si>
    <t>Isaline</t>
  </si>
  <si>
    <t>RAKOTOSON</t>
  </si>
  <si>
    <t>Irariantsoa</t>
  </si>
  <si>
    <t>ROMBAUT</t>
  </si>
  <si>
    <t>Clelia</t>
  </si>
  <si>
    <t>SAUVANNET</t>
  </si>
  <si>
    <t>Lea</t>
  </si>
  <si>
    <t>SOURY</t>
  </si>
  <si>
    <t>TERRIEN</t>
  </si>
  <si>
    <t>BLANCHE</t>
  </si>
  <si>
    <t>Victoria</t>
  </si>
  <si>
    <t>BOUDENANT</t>
  </si>
  <si>
    <t>Albane</t>
  </si>
  <si>
    <t>CALLU</t>
  </si>
  <si>
    <t>Loe</t>
  </si>
  <si>
    <t>CHABROLLE LISSANDRE</t>
  </si>
  <si>
    <t>Ninon</t>
  </si>
  <si>
    <t>CHEVAL</t>
  </si>
  <si>
    <t>SARAH</t>
  </si>
  <si>
    <t>CROSNIER</t>
  </si>
  <si>
    <t>MARGOT</t>
  </si>
  <si>
    <t>CLEMENCE</t>
  </si>
  <si>
    <t>DE BERAIL</t>
  </si>
  <si>
    <t>DELAUNAY</t>
  </si>
  <si>
    <t>DELRIEUX</t>
  </si>
  <si>
    <t>DEVELLE</t>
  </si>
  <si>
    <t>DREVET</t>
  </si>
  <si>
    <t>GEFFARD</t>
  </si>
  <si>
    <t>GREBILLE</t>
  </si>
  <si>
    <t>Magda</t>
  </si>
  <si>
    <t>Nola</t>
  </si>
  <si>
    <t>HUBERT</t>
  </si>
  <si>
    <t>ELISA</t>
  </si>
  <si>
    <t>JACQUESSON</t>
  </si>
  <si>
    <t>LEBEAU</t>
  </si>
  <si>
    <t>LEPRINCE</t>
  </si>
  <si>
    <t>Cleya</t>
  </si>
  <si>
    <t>LEVEQUE</t>
  </si>
  <si>
    <t>Marie</t>
  </si>
  <si>
    <t>MAHOUDEAU</t>
  </si>
  <si>
    <t>Elsa</t>
  </si>
  <si>
    <t>MARCOUX</t>
  </si>
  <si>
    <t>Annette</t>
  </si>
  <si>
    <t>MICHAUD</t>
  </si>
  <si>
    <t>Suzon</t>
  </si>
  <si>
    <t>MOUTEL</t>
  </si>
  <si>
    <t>Alexine</t>
  </si>
  <si>
    <t>NORMAND</t>
  </si>
  <si>
    <t>Violette</t>
  </si>
  <si>
    <t>POULET</t>
  </si>
  <si>
    <t>PRAMPART</t>
  </si>
  <si>
    <t>Myriam</t>
  </si>
  <si>
    <t>SOARES</t>
  </si>
  <si>
    <t>SOULIS</t>
  </si>
  <si>
    <t>VERDON</t>
  </si>
  <si>
    <t>Melyne</t>
  </si>
  <si>
    <t>BIRLOUEZ</t>
  </si>
  <si>
    <t>Marine</t>
  </si>
  <si>
    <t>CHARRON</t>
  </si>
  <si>
    <t>GATINEAU</t>
  </si>
  <si>
    <t>GIRARDEAU</t>
  </si>
  <si>
    <t>Capucine</t>
  </si>
  <si>
    <t>LAPIERRE</t>
  </si>
  <si>
    <t>LEFEVRE</t>
  </si>
  <si>
    <t>LEVAUX</t>
  </si>
  <si>
    <t>CLAIRE</t>
  </si>
  <si>
    <t>PERRIAU</t>
  </si>
  <si>
    <t>Blandine</t>
  </si>
  <si>
    <t>Arthur</t>
  </si>
  <si>
    <t>AMAR</t>
  </si>
  <si>
    <t>Antoine</t>
  </si>
  <si>
    <t>BAILLEUX</t>
  </si>
  <si>
    <t>Leo</t>
  </si>
  <si>
    <t>BORE WIELOCH</t>
  </si>
  <si>
    <t>Sacha</t>
  </si>
  <si>
    <t>Jules</t>
  </si>
  <si>
    <t>Joseph</t>
  </si>
  <si>
    <t>Emilien</t>
  </si>
  <si>
    <t>Eliott</t>
  </si>
  <si>
    <t>Hector</t>
  </si>
  <si>
    <t>Tristan</t>
  </si>
  <si>
    <t>Quentin</t>
  </si>
  <si>
    <t>Eliot</t>
  </si>
  <si>
    <t>Edgar</t>
  </si>
  <si>
    <t>LE BORGNE</t>
  </si>
  <si>
    <t>Ewenn</t>
  </si>
  <si>
    <t>Malo</t>
  </si>
  <si>
    <t>Evan</t>
  </si>
  <si>
    <t>LIMPALAER</t>
  </si>
  <si>
    <t>Alexandre</t>
  </si>
  <si>
    <t>Clement</t>
  </si>
  <si>
    <t>MATHIEU</t>
  </si>
  <si>
    <t>Florian</t>
  </si>
  <si>
    <t>Baptiste</t>
  </si>
  <si>
    <t>PAUGOIS</t>
  </si>
  <si>
    <t>Guillaume</t>
  </si>
  <si>
    <t>Simon</t>
  </si>
  <si>
    <t>THIOU</t>
  </si>
  <si>
    <t>Valentin</t>
  </si>
  <si>
    <t>VANDROMME</t>
  </si>
  <si>
    <t>ABREGAL</t>
  </si>
  <si>
    <t>Tom</t>
  </si>
  <si>
    <t>BACHET</t>
  </si>
  <si>
    <t>BALOGE</t>
  </si>
  <si>
    <t>Ismael</t>
  </si>
  <si>
    <t>BARDIOT</t>
  </si>
  <si>
    <t>Aymeric</t>
  </si>
  <si>
    <t>BARRY</t>
  </si>
  <si>
    <t>Matys</t>
  </si>
  <si>
    <t>BERNOIS</t>
  </si>
  <si>
    <t>Noe</t>
  </si>
  <si>
    <t>BOISSIERE</t>
  </si>
  <si>
    <t>Mathis</t>
  </si>
  <si>
    <t>BOSCHER</t>
  </si>
  <si>
    <t>Julian</t>
  </si>
  <si>
    <t>BOUCHER</t>
  </si>
  <si>
    <t>BRANDELY</t>
  </si>
  <si>
    <t>Antonin</t>
  </si>
  <si>
    <t>BRETON</t>
  </si>
  <si>
    <t>Nathan</t>
  </si>
  <si>
    <t>Elliot</t>
  </si>
  <si>
    <t>CALVET</t>
  </si>
  <si>
    <t>Raphael</t>
  </si>
  <si>
    <t>CAREME</t>
  </si>
  <si>
    <t>Paul</t>
  </si>
  <si>
    <t>CHANCEL</t>
  </si>
  <si>
    <t>Roman</t>
  </si>
  <si>
    <t>CREPIEUX</t>
  </si>
  <si>
    <t>Thoma</t>
  </si>
  <si>
    <t>DALAUDIERE</t>
  </si>
  <si>
    <t>DANILOV</t>
  </si>
  <si>
    <t>Anri</t>
  </si>
  <si>
    <t>DAVOURIE</t>
  </si>
  <si>
    <t>Mael</t>
  </si>
  <si>
    <t>DELESTRE</t>
  </si>
  <si>
    <t>Yanis</t>
  </si>
  <si>
    <t>DEMASSE</t>
  </si>
  <si>
    <t>Robin</t>
  </si>
  <si>
    <t>DUBOIS</t>
  </si>
  <si>
    <t>ESCAFFRE</t>
  </si>
  <si>
    <t>FABRO</t>
  </si>
  <si>
    <t>Nateo</t>
  </si>
  <si>
    <t>FOUCAULT</t>
  </si>
  <si>
    <t>Charlie</t>
  </si>
  <si>
    <t>GAILLARD</t>
  </si>
  <si>
    <t>LEOPOL</t>
  </si>
  <si>
    <t>GIACOTTI</t>
  </si>
  <si>
    <t>Elioth</t>
  </si>
  <si>
    <t>Yourai</t>
  </si>
  <si>
    <t>GOURRIER</t>
  </si>
  <si>
    <t>Maxance</t>
  </si>
  <si>
    <t>GUILLARD</t>
  </si>
  <si>
    <t>Nolann</t>
  </si>
  <si>
    <t>HASLE</t>
  </si>
  <si>
    <t>HOCHART</t>
  </si>
  <si>
    <t>Mathieu</t>
  </si>
  <si>
    <t>LANDA</t>
  </si>
  <si>
    <t>THEO</t>
  </si>
  <si>
    <t>MAIGNAN</t>
  </si>
  <si>
    <t>MALTERE</t>
  </si>
  <si>
    <t>MARTELLIERE</t>
  </si>
  <si>
    <t>Soren</t>
  </si>
  <si>
    <t>MARY</t>
  </si>
  <si>
    <t>NATTIER</t>
  </si>
  <si>
    <t>PELLE</t>
  </si>
  <si>
    <t>Julien</t>
  </si>
  <si>
    <t>RICHARD</t>
  </si>
  <si>
    <t>SAILLARD</t>
  </si>
  <si>
    <t>Ethan</t>
  </si>
  <si>
    <t>Tim</t>
  </si>
  <si>
    <t>TABURET</t>
  </si>
  <si>
    <t>Loeiz</t>
  </si>
  <si>
    <t>VISSCHER</t>
  </si>
  <si>
    <t>CELIAN</t>
  </si>
  <si>
    <t>Leon</t>
  </si>
  <si>
    <t>BEAU</t>
  </si>
  <si>
    <t>BILLIOTEL</t>
  </si>
  <si>
    <t>Jonathan</t>
  </si>
  <si>
    <t>Martin</t>
  </si>
  <si>
    <t>Leopold</t>
  </si>
  <si>
    <t>BONET MONSERRAT</t>
  </si>
  <si>
    <t>Gabriel</t>
  </si>
  <si>
    <t>BOUVIER MARTIN</t>
  </si>
  <si>
    <t>BOYER</t>
  </si>
  <si>
    <t>JULIEN</t>
  </si>
  <si>
    <t>BRUCY</t>
  </si>
  <si>
    <t>Lucas</t>
  </si>
  <si>
    <t>BURE</t>
  </si>
  <si>
    <t>CARBOULEC</t>
  </si>
  <si>
    <t>Joshua</t>
  </si>
  <si>
    <t>CHARLET</t>
  </si>
  <si>
    <t>Robinson</t>
  </si>
  <si>
    <t>COLLART</t>
  </si>
  <si>
    <t>Alex</t>
  </si>
  <si>
    <t>COTILLON</t>
  </si>
  <si>
    <t>COURTEIX</t>
  </si>
  <si>
    <t>Hugo</t>
  </si>
  <si>
    <t>COUTY</t>
  </si>
  <si>
    <t>Gabin</t>
  </si>
  <si>
    <t>TOM</t>
  </si>
  <si>
    <t>DALAIGRE</t>
  </si>
  <si>
    <t>Bastien</t>
  </si>
  <si>
    <t>DELABY</t>
  </si>
  <si>
    <t>Samuel</t>
  </si>
  <si>
    <t>DELAHAYE</t>
  </si>
  <si>
    <t>ENZO</t>
  </si>
  <si>
    <t>Mathys</t>
  </si>
  <si>
    <t>FRAISSE</t>
  </si>
  <si>
    <t>HERITRA GEORGES</t>
  </si>
  <si>
    <t>Theiss</t>
  </si>
  <si>
    <t>AXEL</t>
  </si>
  <si>
    <t>JANSSENS</t>
  </si>
  <si>
    <t>JOUANNARD</t>
  </si>
  <si>
    <t>Pierre</t>
  </si>
  <si>
    <t>KARATAY</t>
  </si>
  <si>
    <t>Edis</t>
  </si>
  <si>
    <t>LECUYER</t>
  </si>
  <si>
    <t>Mathias</t>
  </si>
  <si>
    <t>LEGER</t>
  </si>
  <si>
    <t>Basile</t>
  </si>
  <si>
    <t>LORHO</t>
  </si>
  <si>
    <t>Axel</t>
  </si>
  <si>
    <t>Romain</t>
  </si>
  <si>
    <t>PAIMPARAY</t>
  </si>
  <si>
    <t>Marius</t>
  </si>
  <si>
    <t>PHILIZOT</t>
  </si>
  <si>
    <t>Elouan</t>
  </si>
  <si>
    <t>PINTO DELCROIX</t>
  </si>
  <si>
    <t>RANTY</t>
  </si>
  <si>
    <t>ROCHERIEUX</t>
  </si>
  <si>
    <t>MAEL</t>
  </si>
  <si>
    <t>SABOURIN</t>
  </si>
  <si>
    <t>SARDAINE CAPDEVIELLE</t>
  </si>
  <si>
    <t>SAVORNIN</t>
  </si>
  <si>
    <t>ALBERT</t>
  </si>
  <si>
    <t>SEDILLEAU</t>
  </si>
  <si>
    <t>NOE</t>
  </si>
  <si>
    <t>SOULARD</t>
  </si>
  <si>
    <t>TERNISIEN GUILLEMAIN</t>
  </si>
  <si>
    <t>Sasha</t>
  </si>
  <si>
    <t>VOINOT</t>
  </si>
  <si>
    <t>WILHELM</t>
  </si>
  <si>
    <t>WOLFF</t>
  </si>
  <si>
    <t>ZEMO</t>
  </si>
  <si>
    <t>EWEN</t>
  </si>
  <si>
    <t>AUDEVARD</t>
  </si>
  <si>
    <t>Ruben</t>
  </si>
  <si>
    <t>BARONNET</t>
  </si>
  <si>
    <t>Gregoire</t>
  </si>
  <si>
    <t>ARTHUR</t>
  </si>
  <si>
    <t>BEAUJOUAN</t>
  </si>
  <si>
    <t>Aubin</t>
  </si>
  <si>
    <t>BESCHERON</t>
  </si>
  <si>
    <t>Hippolyte</t>
  </si>
  <si>
    <t>BOUDET</t>
  </si>
  <si>
    <t>CHALINE BILLAULT</t>
  </si>
  <si>
    <t>RAPHAEL</t>
  </si>
  <si>
    <t>COUTAU</t>
  </si>
  <si>
    <t>Leo Paul</t>
  </si>
  <si>
    <t>CRUBLEAU</t>
  </si>
  <si>
    <t>CRUVELIER</t>
  </si>
  <si>
    <t>Maxence</t>
  </si>
  <si>
    <t>Guenole</t>
  </si>
  <si>
    <t>DE FLEURIAN</t>
  </si>
  <si>
    <t>Olivier</t>
  </si>
  <si>
    <t>Louis</t>
  </si>
  <si>
    <t>DUFOUR</t>
  </si>
  <si>
    <t>Marin</t>
  </si>
  <si>
    <t>DUPONT</t>
  </si>
  <si>
    <t>Ewen</t>
  </si>
  <si>
    <t>Leandre</t>
  </si>
  <si>
    <t>FROUX LOP</t>
  </si>
  <si>
    <t>Esteban</t>
  </si>
  <si>
    <t>GABILLE</t>
  </si>
  <si>
    <t>Timeo</t>
  </si>
  <si>
    <t>Jonas</t>
  </si>
  <si>
    <t>Nolan</t>
  </si>
  <si>
    <t>GUILLAUMET</t>
  </si>
  <si>
    <t>Marien</t>
  </si>
  <si>
    <t>GUYOMARC H</t>
  </si>
  <si>
    <t>Victor</t>
  </si>
  <si>
    <t>HERRAULT</t>
  </si>
  <si>
    <t>JOUY</t>
  </si>
  <si>
    <t>Johan</t>
  </si>
  <si>
    <t>KROUPIN</t>
  </si>
  <si>
    <t>DAVID</t>
  </si>
  <si>
    <t>LOUIS</t>
  </si>
  <si>
    <t>LEVALLOIS</t>
  </si>
  <si>
    <t>BAPTISTE</t>
  </si>
  <si>
    <t>LUCAS</t>
  </si>
  <si>
    <t>Anatole</t>
  </si>
  <si>
    <t>LOUCA</t>
  </si>
  <si>
    <t>MARTEAU</t>
  </si>
  <si>
    <t>Thomas</t>
  </si>
  <si>
    <t>Luca</t>
  </si>
  <si>
    <t>Matheo</t>
  </si>
  <si>
    <t>PAVIOT</t>
  </si>
  <si>
    <t>PREVOST</t>
  </si>
  <si>
    <t>Corentin</t>
  </si>
  <si>
    <t>Flavien</t>
  </si>
  <si>
    <t>QUENNOY</t>
  </si>
  <si>
    <t>ROMAIN</t>
  </si>
  <si>
    <t>QUENTIN</t>
  </si>
  <si>
    <t>Adam</t>
  </si>
  <si>
    <t>RIVIERRE</t>
  </si>
  <si>
    <t>CALISTIN</t>
  </si>
  <si>
    <t>Celian</t>
  </si>
  <si>
    <t>RUBY</t>
  </si>
  <si>
    <t>TARANNE</t>
  </si>
  <si>
    <t>ACHILLE</t>
  </si>
  <si>
    <t>TERNISIEN</t>
  </si>
  <si>
    <t>AMAURY</t>
  </si>
  <si>
    <t>TREGARO</t>
  </si>
  <si>
    <t>Titouan</t>
  </si>
  <si>
    <t>VUILLEMOT</t>
  </si>
  <si>
    <t>PAUL</t>
  </si>
  <si>
    <t>AUROUET</t>
  </si>
  <si>
    <t>BAUDIN MASSINA</t>
  </si>
  <si>
    <t>Louka</t>
  </si>
  <si>
    <t>Augustin</t>
  </si>
  <si>
    <t>BOUDERGUI</t>
  </si>
  <si>
    <t>Elias</t>
  </si>
  <si>
    <t>CARO GILBERT</t>
  </si>
  <si>
    <t>CARRE</t>
  </si>
  <si>
    <t>CHAIGNE</t>
  </si>
  <si>
    <t>COMBESCURE</t>
  </si>
  <si>
    <t>COUTAT</t>
  </si>
  <si>
    <t>FENILLAT</t>
  </si>
  <si>
    <t>JOSEPH</t>
  </si>
  <si>
    <t>Theo</t>
  </si>
  <si>
    <t>KYVEL COULONGEAT</t>
  </si>
  <si>
    <t>LAFEUILLE</t>
  </si>
  <si>
    <t>LE CALLONEC</t>
  </si>
  <si>
    <t>LE MOUEL HANO</t>
  </si>
  <si>
    <t>LECOMTE</t>
  </si>
  <si>
    <t>LEGOUT</t>
  </si>
  <si>
    <t>Joaquim</t>
  </si>
  <si>
    <t>LINARD</t>
  </si>
  <si>
    <t>MEYLOUGAN</t>
  </si>
  <si>
    <t>LINO</t>
  </si>
  <si>
    <t>Lenny</t>
  </si>
  <si>
    <t>Lyllian</t>
  </si>
  <si>
    <t>Maxime</t>
  </si>
  <si>
    <t>Milaume</t>
  </si>
  <si>
    <t>ROUGERON</t>
  </si>
  <si>
    <t>ROUSSEAU</t>
  </si>
  <si>
    <t>ROUX</t>
  </si>
  <si>
    <t>SKRABURSKI</t>
  </si>
  <si>
    <t>ANTOINE</t>
  </si>
  <si>
    <t>JEAN</t>
  </si>
  <si>
    <t>JULES</t>
  </si>
  <si>
    <t>BALZAC</t>
  </si>
  <si>
    <t>Octave</t>
  </si>
  <si>
    <t>CHAILLER</t>
  </si>
  <si>
    <t>GABIN</t>
  </si>
  <si>
    <t>CORNEC</t>
  </si>
  <si>
    <t>Milan</t>
  </si>
  <si>
    <t>Come</t>
  </si>
  <si>
    <t>DEREVIER</t>
  </si>
  <si>
    <t>FOULON</t>
  </si>
  <si>
    <t>OSCAR</t>
  </si>
  <si>
    <t>HIESSE</t>
  </si>
  <si>
    <t>Baudouin</t>
  </si>
  <si>
    <t>LE GARSMEUR</t>
  </si>
  <si>
    <t>EZECHIEL</t>
  </si>
  <si>
    <t>Lyham</t>
  </si>
  <si>
    <t>MARCHISET</t>
  </si>
  <si>
    <t>NEDELEC</t>
  </si>
  <si>
    <t>Constantin</t>
  </si>
  <si>
    <t>Nael</t>
  </si>
  <si>
    <t>SEMUR</t>
  </si>
  <si>
    <t>CHARLES</t>
  </si>
  <si>
    <t>TURMEL</t>
  </si>
  <si>
    <t>Noam</t>
  </si>
  <si>
    <t>BERNEAU MERLET</t>
  </si>
  <si>
    <t>AUGUSTIN</t>
  </si>
  <si>
    <t>CHASGNEAU</t>
  </si>
  <si>
    <t>CHAUVIN</t>
  </si>
  <si>
    <t>COUDERT</t>
  </si>
  <si>
    <t>Malone</t>
  </si>
  <si>
    <t>Mahe</t>
  </si>
  <si>
    <t>GRAUWIN</t>
  </si>
  <si>
    <t>JANSSENS.L</t>
  </si>
  <si>
    <t>Lyvio</t>
  </si>
  <si>
    <t>LEROUX</t>
  </si>
  <si>
    <t>MALLINJOUD</t>
  </si>
  <si>
    <t>Loevan</t>
  </si>
  <si>
    <t>SACHA</t>
  </si>
  <si>
    <t>SPAGNOLO</t>
  </si>
  <si>
    <t>Justin</t>
  </si>
  <si>
    <t>Nahel</t>
  </si>
  <si>
    <t>Lola</t>
  </si>
  <si>
    <t>Aline</t>
  </si>
  <si>
    <t>JAMIN</t>
  </si>
  <si>
    <t>Alban</t>
  </si>
  <si>
    <t>LEFEBVRE</t>
  </si>
  <si>
    <t>Nombre de jeunes BE à JU</t>
  </si>
  <si>
    <t>HAMART</t>
  </si>
  <si>
    <t>Medine</t>
  </si>
  <si>
    <t>Engagés MP F</t>
  </si>
  <si>
    <t>Engagés PO F</t>
  </si>
  <si>
    <t>Colonne MP F</t>
  </si>
  <si>
    <t>Engagés MP H</t>
  </si>
  <si>
    <t>30 et plus</t>
  </si>
  <si>
    <t>10à19</t>
  </si>
  <si>
    <t>1à9</t>
  </si>
  <si>
    <t>1</t>
  </si>
  <si>
    <t>2</t>
  </si>
  <si>
    <t>3</t>
  </si>
  <si>
    <t>4</t>
  </si>
  <si>
    <t>PTS INDIV TOTAL</t>
  </si>
  <si>
    <t>Etape</t>
  </si>
  <si>
    <t xml:space="preserve">Date </t>
  </si>
  <si>
    <t>Type d'épreuve</t>
  </si>
  <si>
    <t>Lieu</t>
  </si>
  <si>
    <t>Points2</t>
  </si>
  <si>
    <t>Clt3</t>
  </si>
  <si>
    <t>Points4</t>
  </si>
  <si>
    <t>Clt5</t>
  </si>
  <si>
    <t>Points6</t>
  </si>
  <si>
    <t>Clt7</t>
  </si>
  <si>
    <t>Points8</t>
  </si>
  <si>
    <t>Clt9</t>
  </si>
  <si>
    <t>Points10</t>
  </si>
  <si>
    <t>Clt11</t>
  </si>
  <si>
    <t>Points12</t>
  </si>
  <si>
    <t>Clt13</t>
  </si>
  <si>
    <t>Points14</t>
  </si>
  <si>
    <t>Clt15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</si>
  <si>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</si>
  <si>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</si>
  <si>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</si>
  <si>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</si>
  <si>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</si>
  <si>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</si>
  <si>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</si>
  <si>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</si>
  <si>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</si>
  <si>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</si>
  <si>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</si>
  <si>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Clt1</t>
  </si>
  <si>
    <t>Points1</t>
  </si>
  <si>
    <t>Clt2</t>
  </si>
  <si>
    <t>Points3</t>
  </si>
  <si>
    <t>Clt4</t>
  </si>
  <si>
    <t>Points5</t>
  </si>
  <si>
    <t>Clt6</t>
  </si>
  <si>
    <t>Points7</t>
  </si>
  <si>
    <t>Clt8</t>
  </si>
  <si>
    <t>Points9</t>
  </si>
  <si>
    <t>Clt10</t>
  </si>
  <si>
    <t>Points11</t>
  </si>
  <si>
    <t>Clt12</t>
  </si>
  <si>
    <t>Points13</t>
  </si>
  <si>
    <t>Clt14</t>
  </si>
  <si>
    <t>Points15</t>
  </si>
  <si>
    <t>Engagés PO H</t>
  </si>
  <si>
    <t>Colonne  MP H</t>
  </si>
  <si>
    <t>Colonne PO F</t>
  </si>
  <si>
    <t>Colonne PO H</t>
  </si>
  <si>
    <t>Engagés PU F</t>
  </si>
  <si>
    <t>Colonne PU F</t>
  </si>
  <si>
    <t>Engagés PU H</t>
  </si>
  <si>
    <t>Colonne PU H</t>
  </si>
  <si>
    <t>Engagés BE F</t>
  </si>
  <si>
    <t>Colonne BE F</t>
  </si>
  <si>
    <t>Engagés BE H</t>
  </si>
  <si>
    <t>Colonne BE H</t>
  </si>
  <si>
    <t>Engagés MI F</t>
  </si>
  <si>
    <t>Colonne MI F</t>
  </si>
  <si>
    <t>Engagés MI H</t>
  </si>
  <si>
    <t>Colonne MI H</t>
  </si>
  <si>
    <t>Engagés CA F</t>
  </si>
  <si>
    <t>Colonne CA F</t>
  </si>
  <si>
    <t>Engagés CA H</t>
  </si>
  <si>
    <t>Colonne CA H</t>
  </si>
  <si>
    <t>Engagés JU F</t>
  </si>
  <si>
    <t>Colonne JU F</t>
  </si>
  <si>
    <t>Engagés JU H</t>
  </si>
  <si>
    <t>Colonne JU H</t>
  </si>
  <si>
    <t>Engagés2</t>
  </si>
  <si>
    <t>Coef. Pondérateur3</t>
  </si>
  <si>
    <t>Engagés5</t>
  </si>
  <si>
    <t>Coef. Pondérateur6</t>
  </si>
  <si>
    <t>Engagés8</t>
  </si>
  <si>
    <t>Coef. Pondérateur9</t>
  </si>
  <si>
    <t>Engagés11</t>
  </si>
  <si>
    <t>Coef. Pondérateur12</t>
  </si>
  <si>
    <t>Engagés14</t>
  </si>
  <si>
    <t>Coef. Pondérateur15</t>
  </si>
  <si>
    <t>Engagés1</t>
  </si>
  <si>
    <t>Coef. Pondérateur1</t>
  </si>
  <si>
    <t>Coef. Pondérateur2</t>
  </si>
  <si>
    <t>Engagés3</t>
  </si>
  <si>
    <t>Engagés4</t>
  </si>
  <si>
    <t>Coef. Pondérateur4</t>
  </si>
  <si>
    <t>Coef. Pondérateur5</t>
  </si>
  <si>
    <t>Engagés6</t>
  </si>
  <si>
    <t>Engagés7</t>
  </si>
  <si>
    <t>Coef. Pondérateur7</t>
  </si>
  <si>
    <t>Coef. Pondérateur8</t>
  </si>
  <si>
    <t>Engagés9</t>
  </si>
  <si>
    <t>Engagés10</t>
  </si>
  <si>
    <t>Coef. Pondérateur10</t>
  </si>
  <si>
    <t>Coef. Pondérateur11</t>
  </si>
  <si>
    <t>Engagés12</t>
  </si>
  <si>
    <t>Engagés13</t>
  </si>
  <si>
    <t>Coef. Pondérateur13</t>
  </si>
  <si>
    <t>Coef. Pondérateur14</t>
  </si>
  <si>
    <t>Engagés15</t>
  </si>
  <si>
    <t>JUNIOR FEMME</t>
  </si>
  <si>
    <t>MINIME FEMME</t>
  </si>
  <si>
    <t>PUPILLE FEMME</t>
  </si>
  <si>
    <t>CLEMENT</t>
  </si>
  <si>
    <t>HAMARD</t>
  </si>
  <si>
    <t>Paula</t>
  </si>
  <si>
    <t>FOUSSEREAU</t>
  </si>
  <si>
    <t>Yliad</t>
  </si>
  <si>
    <t>FAIVRE</t>
  </si>
  <si>
    <t>CHESNEAU</t>
  </si>
  <si>
    <t>Classement general</t>
  </si>
  <si>
    <t>Lucien</t>
  </si>
  <si>
    <t>MICHEL</t>
  </si>
  <si>
    <t>Charly</t>
  </si>
  <si>
    <t>Maylie</t>
  </si>
  <si>
    <t>DUGUET</t>
  </si>
  <si>
    <t>Maeline</t>
  </si>
  <si>
    <t>Juliette</t>
  </si>
  <si>
    <t>PETIT</t>
  </si>
  <si>
    <t>SERREAU</t>
  </si>
  <si>
    <t>Oscar</t>
  </si>
  <si>
    <t>MAUGARS</t>
  </si>
  <si>
    <t>Kais</t>
  </si>
  <si>
    <t>MALCUIT</t>
  </si>
  <si>
    <t>LE CONTE</t>
  </si>
  <si>
    <t>C68374C00060522FMPFRA</t>
  </si>
  <si>
    <t>C68788C00060524FMPFRA</t>
  </si>
  <si>
    <t>C74179C00062095FMPFRA</t>
  </si>
  <si>
    <t>C90648C00060527FMPFRA</t>
  </si>
  <si>
    <t>Aliyah</t>
  </si>
  <si>
    <t>DEJAHDI</t>
  </si>
  <si>
    <t>C99441C00060522FMPFRA</t>
  </si>
  <si>
    <t>Sohann</t>
  </si>
  <si>
    <t>GUILLOTEAU CADORET</t>
  </si>
  <si>
    <t>C96415C00060529FMPFRA</t>
  </si>
  <si>
    <t>C94857C00060522FMPFRA</t>
  </si>
  <si>
    <t>Esmee</t>
  </si>
  <si>
    <t>C95606L00060526FMPFRA</t>
  </si>
  <si>
    <t>Eleonor</t>
  </si>
  <si>
    <t>C92774C00060522FMPFRA</t>
  </si>
  <si>
    <t>Lena</t>
  </si>
  <si>
    <t>LEMEUNIER</t>
  </si>
  <si>
    <t>C87594C00062009FMPFRA</t>
  </si>
  <si>
    <t>MARZAK</t>
  </si>
  <si>
    <t>C98195L00060524FMPFRA</t>
  </si>
  <si>
    <t>POIRIER</t>
  </si>
  <si>
    <t>C95736C00062009FMPFRA</t>
  </si>
  <si>
    <t>Ariane</t>
  </si>
  <si>
    <t>C96755C00060522FMPFRA</t>
  </si>
  <si>
    <t>PONCEAU</t>
  </si>
  <si>
    <t>C68453C00060524FMPFRA</t>
  </si>
  <si>
    <t>C89094C00062009FMPFRA</t>
  </si>
  <si>
    <t>RIGAULT</t>
  </si>
  <si>
    <t>C87736C00062009FMPFRA</t>
  </si>
  <si>
    <t>Alix</t>
  </si>
  <si>
    <t>RODALLEC</t>
  </si>
  <si>
    <t>C92237C00060522FMPFRA</t>
  </si>
  <si>
    <t>Elisabeth</t>
  </si>
  <si>
    <t>SCHIMEK</t>
  </si>
  <si>
    <t>C91209C00060524MMPFRA</t>
  </si>
  <si>
    <t>BACHELIER</t>
  </si>
  <si>
    <t>C92741C00060522MMPFRA</t>
  </si>
  <si>
    <t>DE BEAUDIGNIES</t>
  </si>
  <si>
    <t>Ambroise</t>
  </si>
  <si>
    <t>C90180C00062009MMPFRA</t>
  </si>
  <si>
    <t>DELARUE GUERIN</t>
  </si>
  <si>
    <t>C86238C00062009MMPFRA</t>
  </si>
  <si>
    <t>DEMARIA</t>
  </si>
  <si>
    <t>C60049C00060522MMPFRA</t>
  </si>
  <si>
    <t>C92527C00062009MMPFRA</t>
  </si>
  <si>
    <t>C92018L00060526MMPFRA</t>
  </si>
  <si>
    <t>GAUDECHOUX</t>
  </si>
  <si>
    <t>C58110C00060527MMPFRA</t>
  </si>
  <si>
    <t>C89540C00060528MMPFRA</t>
  </si>
  <si>
    <t>JEAN LOUIS</t>
  </si>
  <si>
    <t>Gaspard</t>
  </si>
  <si>
    <t>C93184C00060527MMPFRA</t>
  </si>
  <si>
    <t>JEROLON</t>
  </si>
  <si>
    <t>Nelson</t>
  </si>
  <si>
    <t>C94855C00060522MMPFRA</t>
  </si>
  <si>
    <t>Karel</t>
  </si>
  <si>
    <t>C95379C00060522MMPFRA</t>
  </si>
  <si>
    <t>LACOUR</t>
  </si>
  <si>
    <t>Adrien</t>
  </si>
  <si>
    <t>C94941C00060524MMPFRA</t>
  </si>
  <si>
    <t>LE GUERN</t>
  </si>
  <si>
    <t>C84565C00062009MMPFRA</t>
  </si>
  <si>
    <t>LE MEUR</t>
  </si>
  <si>
    <t>Jarod</t>
  </si>
  <si>
    <t>C92204L00060532MMPFRA</t>
  </si>
  <si>
    <t>C89198C00062009MMPFRA</t>
  </si>
  <si>
    <t>MAYNIEL</t>
  </si>
  <si>
    <t>C90923C00060524MMPFRA</t>
  </si>
  <si>
    <t>NOEL</t>
  </si>
  <si>
    <t>Gary</t>
  </si>
  <si>
    <t>C61701C00060535MMPFRA</t>
  </si>
  <si>
    <t>POTHON</t>
  </si>
  <si>
    <t>D00558C00060524MMPFRA</t>
  </si>
  <si>
    <t>PRECAUSTA</t>
  </si>
  <si>
    <t>C92217C00060522MMPFRA</t>
  </si>
  <si>
    <t>C63885C00060524MMPFRA</t>
  </si>
  <si>
    <t>C91242C00060527MPOFRA</t>
  </si>
  <si>
    <t>AUTRET</t>
  </si>
  <si>
    <t>ALEXANDRE</t>
  </si>
  <si>
    <t>C63952C00062009MPOFRA</t>
  </si>
  <si>
    <t>C64765C00060522MPOFRA</t>
  </si>
  <si>
    <t>C68363C00060522MPOFRA</t>
  </si>
  <si>
    <t>C86495C00062009MPOFRA</t>
  </si>
  <si>
    <t>BRIAND</t>
  </si>
  <si>
    <t>C45109C00060522MPOFRA</t>
  </si>
  <si>
    <t>C67346C00060527MPOFRA</t>
  </si>
  <si>
    <t>C59308C00060519MPOFRA</t>
  </si>
  <si>
    <t>C66449C00060524MPOFRA</t>
  </si>
  <si>
    <t>C65698C00062009MPOFRA</t>
  </si>
  <si>
    <t>C96522C00060522MPOFRA</t>
  </si>
  <si>
    <t>DAQUO</t>
  </si>
  <si>
    <t>C96446C00060522MPOFRA</t>
  </si>
  <si>
    <t>Ezra</t>
  </si>
  <si>
    <t>C87968C00060535MPOFRA</t>
  </si>
  <si>
    <t>DAVIOUD</t>
  </si>
  <si>
    <t>C20562C00060524MPOFRA</t>
  </si>
  <si>
    <t>C46017C00060522MPOFRA</t>
  </si>
  <si>
    <t>C42423C00060522MPOFRA</t>
  </si>
  <si>
    <t>C92048C00060520MPOFRA</t>
  </si>
  <si>
    <t>C97697L00060522MPOFRA</t>
  </si>
  <si>
    <t>FILLON</t>
  </si>
  <si>
    <t>Marcelin</t>
  </si>
  <si>
    <t>C57061C00060520MPOFRA</t>
  </si>
  <si>
    <t>C23596C00060535MPOFRA</t>
  </si>
  <si>
    <t>C93090C00060524MPOFRA</t>
  </si>
  <si>
    <t>Sofiane</t>
  </si>
  <si>
    <t>C50859L00060522MPOFRA</t>
  </si>
  <si>
    <t>C60455C00060532MPOFRA</t>
  </si>
  <si>
    <t>C88407C00062095MPOFRA</t>
  </si>
  <si>
    <t>C74544C00060520MPOFRA</t>
  </si>
  <si>
    <t>C94412C00060522MPOFRA</t>
  </si>
  <si>
    <t>JUMERT</t>
  </si>
  <si>
    <t>C36383C00062009MPOFRA</t>
  </si>
  <si>
    <t>C72290C00061441MPOFRA</t>
  </si>
  <si>
    <t>C67042C00060520MPOFRA</t>
  </si>
  <si>
    <t>C92734C00060520MPOFRA</t>
  </si>
  <si>
    <t>MILCENT</t>
  </si>
  <si>
    <t>Keiran</t>
  </si>
  <si>
    <t>C46688C00060527MPOFRA</t>
  </si>
  <si>
    <t>C84047C00062009MPOFRA</t>
  </si>
  <si>
    <t>PERIER</t>
  </si>
  <si>
    <t>C97426C00060520MPOFRA</t>
  </si>
  <si>
    <t>PERRAULT</t>
  </si>
  <si>
    <t>C93436C00060532MPOFRA</t>
  </si>
  <si>
    <t>PINON</t>
  </si>
  <si>
    <t>C93883C00060524MPOFRA</t>
  </si>
  <si>
    <t>C42675C00060527MPOFRA</t>
  </si>
  <si>
    <t>C95435C00060522MPOFRA</t>
  </si>
  <si>
    <t>REUDET</t>
  </si>
  <si>
    <t>Odilon</t>
  </si>
  <si>
    <t>C65163C00062009MPOFRA</t>
  </si>
  <si>
    <t>C98802C00060530MPOFRA</t>
  </si>
  <si>
    <t>C44479L00060526MPOFRA</t>
  </si>
  <si>
    <t>C43249C00060522MPOFRA</t>
  </si>
  <si>
    <t>C43800C00060522MPOFRA</t>
  </si>
  <si>
    <t>C37928C00062009MPOFRA</t>
  </si>
  <si>
    <t>C43943C00060522FPOFRA</t>
  </si>
  <si>
    <t>C68386C00060522FPOFRA</t>
  </si>
  <si>
    <t>C93407C00060520FPOFRA</t>
  </si>
  <si>
    <t>Ambre</t>
  </si>
  <si>
    <t>C59182C00062009FPOFRA</t>
  </si>
  <si>
    <t>C95894C00060526FPOFRA</t>
  </si>
  <si>
    <t>DEAL</t>
  </si>
  <si>
    <t>C24979C00060522FPOFRA</t>
  </si>
  <si>
    <t>C93758C00060527FPOFRA</t>
  </si>
  <si>
    <t>FIGEAC</t>
  </si>
  <si>
    <t>LYANA</t>
  </si>
  <si>
    <t>C94861C00060527FPOFRA</t>
  </si>
  <si>
    <t>MADY</t>
  </si>
  <si>
    <t>C38113C00061073FPOFRA</t>
  </si>
  <si>
    <t>C42504C00060527FPOFRA</t>
  </si>
  <si>
    <t>C55404C00060522FPOFRA</t>
  </si>
  <si>
    <t>C58108C00060527FPOFRA</t>
  </si>
  <si>
    <t>C78507C00060535FPOFRA</t>
  </si>
  <si>
    <t>GODIN</t>
  </si>
  <si>
    <t>Selena</t>
  </si>
  <si>
    <t>C92368C00060532FPOFRA</t>
  </si>
  <si>
    <t>GRIBI</t>
  </si>
  <si>
    <t>Farah</t>
  </si>
  <si>
    <t>C99437C00060522FPOFRA</t>
  </si>
  <si>
    <t>Anouck</t>
  </si>
  <si>
    <t>C17134C00062009FPOFRA</t>
  </si>
  <si>
    <t>D04399C00060528FPOFRA</t>
  </si>
  <si>
    <t>ELINA</t>
  </si>
  <si>
    <t>C48739C00060522FPOFRA</t>
  </si>
  <si>
    <t>C84549C00062009FPOFRA</t>
  </si>
  <si>
    <t>C59036C00060519FPOFRA</t>
  </si>
  <si>
    <t>C45356C00060522FPOFRA</t>
  </si>
  <si>
    <t>C36476C00060527FPOFRA</t>
  </si>
  <si>
    <t>C98811L00060768FPOFRA</t>
  </si>
  <si>
    <t>LORIDE</t>
  </si>
  <si>
    <t>C70466C00060519FPOFRA</t>
  </si>
  <si>
    <t>C45346C00062009FPOFRA</t>
  </si>
  <si>
    <t>C95633L00060519FPOFRA</t>
  </si>
  <si>
    <t>MILLERIOUX</t>
  </si>
  <si>
    <t>Linh</t>
  </si>
  <si>
    <t>C92184C00061596FPOFRA</t>
  </si>
  <si>
    <t>Zola</t>
  </si>
  <si>
    <t>C65938L00060519FPOFRA</t>
  </si>
  <si>
    <t>C87623C00062009FPOFRA</t>
  </si>
  <si>
    <t>QUERE</t>
  </si>
  <si>
    <t>OLIVIA</t>
  </si>
  <si>
    <t>C89585C00062009FPOFRA</t>
  </si>
  <si>
    <t>RICOULT</t>
  </si>
  <si>
    <t>C68614L00060519FPOFRA</t>
  </si>
  <si>
    <t>C98722L00060526FPOFRA</t>
  </si>
  <si>
    <t>SOBGHO</t>
  </si>
  <si>
    <t>Leya</t>
  </si>
  <si>
    <t>C76375C00060526FPOFRA</t>
  </si>
  <si>
    <t>C72659C00060519FPOFRA</t>
  </si>
  <si>
    <t>C89516L00061441FPOFRA</t>
  </si>
  <si>
    <t>TREUILLARD</t>
  </si>
  <si>
    <t>C96271C00060522FPUFRA</t>
  </si>
  <si>
    <t>BARBER</t>
  </si>
  <si>
    <t>C39506C00060520FPUFRA</t>
  </si>
  <si>
    <t>C87016C00060524FPUFRA</t>
  </si>
  <si>
    <t>BEAUFILS</t>
  </si>
  <si>
    <t>Clementine</t>
  </si>
  <si>
    <t>C95345C00060522FPUFRA</t>
  </si>
  <si>
    <t>APOLLINE</t>
  </si>
  <si>
    <t>C90376C00060524FPUFRA</t>
  </si>
  <si>
    <t>BLANCHET</t>
  </si>
  <si>
    <t>C62810C00062009FPUFRA</t>
  </si>
  <si>
    <t>C95009C00060522FPUFRA</t>
  </si>
  <si>
    <t>BOULBEN</t>
  </si>
  <si>
    <t>SUZANNE</t>
  </si>
  <si>
    <t>C91365C00060532FPUFRA</t>
  </si>
  <si>
    <t>C04437C00061441FPUFRA</t>
  </si>
  <si>
    <t>C93677C00060522FPUFRA</t>
  </si>
  <si>
    <t>C90835C00062009FPUFRA</t>
  </si>
  <si>
    <t>CARNIS DESVEAUX</t>
  </si>
  <si>
    <t>Maele</t>
  </si>
  <si>
    <t>C60043C00060520FPUFRA</t>
  </si>
  <si>
    <t>C20865C00060524FPUFRA</t>
  </si>
  <si>
    <t>C64243C00060535FPUFRA</t>
  </si>
  <si>
    <t>C18584C00060522FPUFRA</t>
  </si>
  <si>
    <t>C63550C00062009FPUFRA</t>
  </si>
  <si>
    <t>C40274C00060519FPUFRA</t>
  </si>
  <si>
    <t>C22289L00060768FPUFRA</t>
  </si>
  <si>
    <t>C05650C00060522FPUFRA</t>
  </si>
  <si>
    <t>C64195C00060524FPUFRA</t>
  </si>
  <si>
    <t>C90029C00060535FPUFRA</t>
  </si>
  <si>
    <t>C47471C00060520FPUFRA</t>
  </si>
  <si>
    <t>C37646C00060520FPUFRA</t>
  </si>
  <si>
    <t>C39855C00060768FPUFRA</t>
  </si>
  <si>
    <t>C46112L00060768FPUFRA</t>
  </si>
  <si>
    <t>C73462C00061441FPUFRA</t>
  </si>
  <si>
    <t>C79523C00060528FPUFRA</t>
  </si>
  <si>
    <t>C53775C00060524FPUFRA</t>
  </si>
  <si>
    <t>B83125C00060524FPUFRA</t>
  </si>
  <si>
    <t>C95270C00060519FPUFRA</t>
  </si>
  <si>
    <t>Melissa</t>
  </si>
  <si>
    <t>C64157C00060522FPUFRA</t>
  </si>
  <si>
    <t>C86357C00062009FPUFRA</t>
  </si>
  <si>
    <t>LEGRAND</t>
  </si>
  <si>
    <t>C83901C00062009FPUFRA</t>
  </si>
  <si>
    <t>LEMARIE</t>
  </si>
  <si>
    <t>C66260C00060520FPUFRA</t>
  </si>
  <si>
    <t>C90074C00062009FPUFRA</t>
  </si>
  <si>
    <t>LIVERNAIS</t>
  </si>
  <si>
    <t>C87792C00062009FPUFRA</t>
  </si>
  <si>
    <t>MANCEAU</t>
  </si>
  <si>
    <t>C42559C00060524FPUFRA</t>
  </si>
  <si>
    <t>C93354C00060522FPUFRA</t>
  </si>
  <si>
    <t>MARRE REPUSSEAU</t>
  </si>
  <si>
    <t>C62016C00060522FPUFRA</t>
  </si>
  <si>
    <t>C99905C00060522FPUUKR</t>
  </si>
  <si>
    <t>PARKHOMENKO</t>
  </si>
  <si>
    <t>C01635C00060527FPUFRA</t>
  </si>
  <si>
    <t>C94366C00062009FPUFRA</t>
  </si>
  <si>
    <t>Rose</t>
  </si>
  <si>
    <t>C33240C00062009FPUFRA</t>
  </si>
  <si>
    <t>C89131C00061596FPUFRA</t>
  </si>
  <si>
    <t>ROISSE</t>
  </si>
  <si>
    <t>C03943C00060522FPUFRA</t>
  </si>
  <si>
    <t>C94793C00060524FPUFRA</t>
  </si>
  <si>
    <t>SAVARY</t>
  </si>
  <si>
    <t>C92243C00060522FPUFRA</t>
  </si>
  <si>
    <t>C23642C00060524FPUFRA</t>
  </si>
  <si>
    <t>C55419C00060519FPUFRA</t>
  </si>
  <si>
    <t>C93744C00062009MPUFRA</t>
  </si>
  <si>
    <t>ADNET BODOVILLE</t>
  </si>
  <si>
    <t>C97758C00060530MPUFRA</t>
  </si>
  <si>
    <t>B86907C00060526MPUFRA</t>
  </si>
  <si>
    <t>C93360C00060520MPUFRA</t>
  </si>
  <si>
    <t>BARBEDETTE MULLER</t>
  </si>
  <si>
    <t>C93399C00060520MPUFRA</t>
  </si>
  <si>
    <t>C83871C00062009MPUFRA</t>
  </si>
  <si>
    <t>BLANCHARD</t>
  </si>
  <si>
    <t>C82489C00060519MPUFRA</t>
  </si>
  <si>
    <t>BOITEUX</t>
  </si>
  <si>
    <t>C68637C00060520MPUFRA</t>
  </si>
  <si>
    <t>C92931C00060522MPUFRA</t>
  </si>
  <si>
    <t>BOUQUIN</t>
  </si>
  <si>
    <t>C05966C00060532MPUFRA</t>
  </si>
  <si>
    <t>C01590C00060522MPUFRA</t>
  </si>
  <si>
    <t>C92953C00061596MPUFRA</t>
  </si>
  <si>
    <t>CHENEAU MEUNIER</t>
  </si>
  <si>
    <t>C83758C00061596MPUFRA</t>
  </si>
  <si>
    <t>C87585C00060535MPUFRA</t>
  </si>
  <si>
    <t>C47589L00060519MPUFRA</t>
  </si>
  <si>
    <t>C93999C00061441MPUFRA</t>
  </si>
  <si>
    <t>CORMIER</t>
  </si>
  <si>
    <t>C68464C00060532MPUFRA</t>
  </si>
  <si>
    <t>B98802C00062009MPUFRA</t>
  </si>
  <si>
    <t>C95904C00060526MPUFRA</t>
  </si>
  <si>
    <t>C74185C00062095MPUFRA</t>
  </si>
  <si>
    <t>C44694C00062009MPUFRA</t>
  </si>
  <si>
    <t>DUQUESNOY</t>
  </si>
  <si>
    <t>C71635C00060526MPUFRA</t>
  </si>
  <si>
    <t>C78967C00062009MPUFRA</t>
  </si>
  <si>
    <t>C64553C00062009MPUFRA</t>
  </si>
  <si>
    <t>C79273C00060529MPUFRA</t>
  </si>
  <si>
    <t>C93808C00060524MPUFRA</t>
  </si>
  <si>
    <t>HEBERT</t>
  </si>
  <si>
    <t>C88398C00062095MPUFRA</t>
  </si>
  <si>
    <t>D01367L00061441MPUSDN</t>
  </si>
  <si>
    <t>KHALID BABEKER</t>
  </si>
  <si>
    <t>Abdelazeez</t>
  </si>
  <si>
    <t>B99954C00060520MPUFRA</t>
  </si>
  <si>
    <t>C03147C00060519MPUFRA</t>
  </si>
  <si>
    <t>C22983C00060522MPUFRA</t>
  </si>
  <si>
    <t>B98738C00060522MPUFRA</t>
  </si>
  <si>
    <t>C02480C00060527MPUFRA</t>
  </si>
  <si>
    <t>C82240C00060520MPUFRA</t>
  </si>
  <si>
    <t>LE TRONG</t>
  </si>
  <si>
    <t>C20222C00060524MPUFRA</t>
  </si>
  <si>
    <t>C31736C00060522MPUFRA</t>
  </si>
  <si>
    <t>C86185C00060520MPUFRA</t>
  </si>
  <si>
    <t>LELANNIER</t>
  </si>
  <si>
    <t>C61350C00060527MPUFRA</t>
  </si>
  <si>
    <t>C97196L00060528MPUFRA</t>
  </si>
  <si>
    <t>MAINGAULT</t>
  </si>
  <si>
    <t>C85814C00060532MPUFRA</t>
  </si>
  <si>
    <t>C93365C00060520MPUFRA</t>
  </si>
  <si>
    <t>C42320C00060524MPUFRA</t>
  </si>
  <si>
    <t>C92059C00061441MPUFRA</t>
  </si>
  <si>
    <t>C42092C00060524MPUFRA</t>
  </si>
  <si>
    <t>C21985C00060524MPUFRA</t>
  </si>
  <si>
    <t>C87962C00060535MPUFRA</t>
  </si>
  <si>
    <t>PANON</t>
  </si>
  <si>
    <t>C29181C00060540MPUFRA</t>
  </si>
  <si>
    <t>C97529C00060522MPUFRA</t>
  </si>
  <si>
    <t>PINSON</t>
  </si>
  <si>
    <t>C87971C00060535MPUFRA</t>
  </si>
  <si>
    <t>PIOU</t>
  </si>
  <si>
    <t>C28099L00060532MPUFRA</t>
  </si>
  <si>
    <t>C64334C00062009MPUFRA</t>
  </si>
  <si>
    <t>C91769C00060524MPUFRA</t>
  </si>
  <si>
    <t>ROUGERIE</t>
  </si>
  <si>
    <t>C60427C00060520MPUFRA</t>
  </si>
  <si>
    <t>C49451C00060540MPUFRA</t>
  </si>
  <si>
    <t>C22209C00060524MPUFRA</t>
  </si>
  <si>
    <t>C78675L00060526MPUFRA</t>
  </si>
  <si>
    <t>SIGNORET</t>
  </si>
  <si>
    <t>C92693C00060522MPUFRA</t>
  </si>
  <si>
    <t>SINDIKUBWABO</t>
  </si>
  <si>
    <t>ERWAN</t>
  </si>
  <si>
    <t>C01281C00060522MPUFRA</t>
  </si>
  <si>
    <t>C58741C00060519MPUFRA</t>
  </si>
  <si>
    <t>C19365C00062009MPUFRA</t>
  </si>
  <si>
    <t>C43940C00060522MBEFRA</t>
  </si>
  <si>
    <t>C74252C00060519MBEFRA</t>
  </si>
  <si>
    <t>C40142C00060524MBEFRA</t>
  </si>
  <si>
    <t>C10347C00060540MBEFRA</t>
  </si>
  <si>
    <t>C92105C00061441MBEFRA</t>
  </si>
  <si>
    <t>BENAKCHA</t>
  </si>
  <si>
    <t>C97970C00060522MBEFRA</t>
  </si>
  <si>
    <t>ANATOLE</t>
  </si>
  <si>
    <t>C44130C00060520MBEFRA</t>
  </si>
  <si>
    <t>C86261C00062009MBEFRA</t>
  </si>
  <si>
    <t>BONVARLET</t>
  </si>
  <si>
    <t>B68017C00060522MBEFRA</t>
  </si>
  <si>
    <t>C17766C00060532MBEFRA</t>
  </si>
  <si>
    <t>D03848C00060524MBEFRA</t>
  </si>
  <si>
    <t>CALOUX</t>
  </si>
  <si>
    <t>C73458C00060532MBEFRA</t>
  </si>
  <si>
    <t>B63130C00060524MBEFRA</t>
  </si>
  <si>
    <t>C60038C00060520MBEFRA</t>
  </si>
  <si>
    <t>C85934C00060520MBEFRA</t>
  </si>
  <si>
    <t>C66283C00061441MBEFRA</t>
  </si>
  <si>
    <t>C36629C00060527MBEFRA</t>
  </si>
  <si>
    <t>B32185C00060524MBEFRA</t>
  </si>
  <si>
    <t>B83065C00060524MBEFRA</t>
  </si>
  <si>
    <t>C98231L00060519MBEFRA</t>
  </si>
  <si>
    <t>DOSSOU</t>
  </si>
  <si>
    <t>C04484C00060522MBEFRA</t>
  </si>
  <si>
    <t>C67233C00060520MBEFRA</t>
  </si>
  <si>
    <t>C22251L00060768MBEFRA</t>
  </si>
  <si>
    <t>C38105C00061073MBEFRA</t>
  </si>
  <si>
    <t>C38111C00061073MBEFRA</t>
  </si>
  <si>
    <t>C01037C00060524MBEFRA</t>
  </si>
  <si>
    <t>C48838L00060768MBEFRA</t>
  </si>
  <si>
    <t>C21892C00060535MBEFRA</t>
  </si>
  <si>
    <t>C01035C00060524MBEFRA</t>
  </si>
  <si>
    <t>C67152C00060524MBEFRA</t>
  </si>
  <si>
    <t>C41728C00060524MBEFRA</t>
  </si>
  <si>
    <t>D01366L00061441MBESDN</t>
  </si>
  <si>
    <t>Abdelmonem</t>
  </si>
  <si>
    <t>C16941C00060527MBEFRA</t>
  </si>
  <si>
    <t>C92242C00060524MBEFRA</t>
  </si>
  <si>
    <t>LANDRY</t>
  </si>
  <si>
    <t>Imanol</t>
  </si>
  <si>
    <t>C36378C00062009MBEFRA</t>
  </si>
  <si>
    <t>C43653C00060524MBEFRA</t>
  </si>
  <si>
    <t>C28892C00060522MBEFRA</t>
  </si>
  <si>
    <t>C24001C00060522MBEFRA</t>
  </si>
  <si>
    <t>C18379C00062009MBEFRA</t>
  </si>
  <si>
    <t>C69727C00060530MBEFRA</t>
  </si>
  <si>
    <t>C41125C00060524MBEFRA</t>
  </si>
  <si>
    <t>C01709C00060524MBEFRA</t>
  </si>
  <si>
    <t>C76209C00060540MBEFRA</t>
  </si>
  <si>
    <t>B84975C00060524MBEFRA</t>
  </si>
  <si>
    <t>C94237C00060535MBEFRA</t>
  </si>
  <si>
    <t>MILLOIS SETH</t>
  </si>
  <si>
    <t>Khim</t>
  </si>
  <si>
    <t>B80032C00060527MBEFRA</t>
  </si>
  <si>
    <t>C17835C00060527MBEFRA</t>
  </si>
  <si>
    <t>B68190C00060540MBEFRA</t>
  </si>
  <si>
    <t>C02719C00061596MBEFRA</t>
  </si>
  <si>
    <t>C21577C00060532MBEFRA</t>
  </si>
  <si>
    <t>C38049C00061441MBEFRA</t>
  </si>
  <si>
    <t>C03410C00060528MBEFRA</t>
  </si>
  <si>
    <t>C61518C00060535MBEFRA</t>
  </si>
  <si>
    <t>C95030C00062009MBEFRA</t>
  </si>
  <si>
    <t>SILLY</t>
  </si>
  <si>
    <t>C71941C00060530MBEFRA</t>
  </si>
  <si>
    <t>C71777C00060530MBEFRA</t>
  </si>
  <si>
    <t>C05955C00060532MBEFRA</t>
  </si>
  <si>
    <t>C94020C00062009FBEFRA</t>
  </si>
  <si>
    <t>Alia</t>
  </si>
  <si>
    <t>B80881C00061441FBEFRA</t>
  </si>
  <si>
    <t>B85728C00060540FBEFRA</t>
  </si>
  <si>
    <t>C67246C00060527FBEFRA</t>
  </si>
  <si>
    <t>C18349C00060532FBEFRA</t>
  </si>
  <si>
    <t>C60664C00060527FBEFRA</t>
  </si>
  <si>
    <t>B68078C00060532FBEFRA</t>
  </si>
  <si>
    <t>C93930C00060520FBEFRA</t>
  </si>
  <si>
    <t>BOUTARD</t>
  </si>
  <si>
    <t>LUCILE</t>
  </si>
  <si>
    <t>B40943L00060522FBEFRA</t>
  </si>
  <si>
    <t>C94706C00060520FBEFRA</t>
  </si>
  <si>
    <t>BRION CHARRAULT</t>
  </si>
  <si>
    <t>C45759C00060540FBEFRA</t>
  </si>
  <si>
    <t>C20115L00060768FBEFRA</t>
  </si>
  <si>
    <t>C79714C00061441FBEFRA</t>
  </si>
  <si>
    <t>CLERGUE</t>
  </si>
  <si>
    <t>Amaia</t>
  </si>
  <si>
    <t>B48792C00060524FBEFRA</t>
  </si>
  <si>
    <t>C66890L00061596FBEFRA</t>
  </si>
  <si>
    <t>C93396C00061073FBEFRA</t>
  </si>
  <si>
    <t>C41484C00060524FBEFRA</t>
  </si>
  <si>
    <t>B88206C00060524FBEFRA</t>
  </si>
  <si>
    <t>C75858C00060540FBEFRA</t>
  </si>
  <si>
    <t>C72306C00061441FBEFRA</t>
  </si>
  <si>
    <t>C89544C00060528FBEFRA</t>
  </si>
  <si>
    <t>B98473C00060532FBEFRA</t>
  </si>
  <si>
    <t>C89032C00060532FBEFRA</t>
  </si>
  <si>
    <t>LARDOUX BALLENGHIEN</t>
  </si>
  <si>
    <t>C90355L00060532FBEFRA</t>
  </si>
  <si>
    <t>LAYMA</t>
  </si>
  <si>
    <t>C48738C00060522FBEFRA</t>
  </si>
  <si>
    <t>B81316C00061441FBEFRA</t>
  </si>
  <si>
    <t>C63204C00061073FBEFRA</t>
  </si>
  <si>
    <t>C60949C00060535FBEFRA</t>
  </si>
  <si>
    <t>C23027C00060524FBEFRA</t>
  </si>
  <si>
    <t>C86267C00060519FBEFRA</t>
  </si>
  <si>
    <t>PERU LE SEYEC</t>
  </si>
  <si>
    <t>MAXINE</t>
  </si>
  <si>
    <t>C47553C00060527FBEFRA</t>
  </si>
  <si>
    <t>C16802C00062009FBEFRA</t>
  </si>
  <si>
    <t>C21442C00060522FBEFRA</t>
  </si>
  <si>
    <t>C18396C00062009FBEFRA</t>
  </si>
  <si>
    <t>C54053C00060522FBEFRA</t>
  </si>
  <si>
    <t>C85756C00060532FBEFRA</t>
  </si>
  <si>
    <t>Kalycie</t>
  </si>
  <si>
    <t>C53395C00060520FBEFRA</t>
  </si>
  <si>
    <t>C16807C00060522FMIFRA</t>
  </si>
  <si>
    <t>B67771C00061441FMIFRA</t>
  </si>
  <si>
    <t>B84870C00060524FMIFRA</t>
  </si>
  <si>
    <t>C43936C00060522FMIFRA</t>
  </si>
  <si>
    <t>B97229C00061441FMIFRA</t>
  </si>
  <si>
    <t>B30892C00060526FMIFRA</t>
  </si>
  <si>
    <t>C98719L00060768FMIFRA</t>
  </si>
  <si>
    <t>BELLIN</t>
  </si>
  <si>
    <t>C67768C00060527FMIFRA</t>
  </si>
  <si>
    <t>C51514C00060540FMIFRA</t>
  </si>
  <si>
    <t>C95391C00060522FMIFRA</t>
  </si>
  <si>
    <t>C57862C00062009FMIFRA</t>
  </si>
  <si>
    <t>C42733C00060520FMIFRA</t>
  </si>
  <si>
    <t>B10826C00060524FMIFRA</t>
  </si>
  <si>
    <t>B82377C00062009FMIFRA</t>
  </si>
  <si>
    <t>C65049L00061596FMIFRA</t>
  </si>
  <si>
    <t>B45293C00060524FMIFRA</t>
  </si>
  <si>
    <t>C55401C00060522FMIFRA</t>
  </si>
  <si>
    <t>B14861C00060522FMIFRA</t>
  </si>
  <si>
    <t>C20067C00060524FMIFRA</t>
  </si>
  <si>
    <t>C19827C00060522FMIFRA</t>
  </si>
  <si>
    <t>C17203C00060527FMIFRA</t>
  </si>
  <si>
    <t>B83418C00060524FMIFRA</t>
  </si>
  <si>
    <t>C16863C00060527FMIFRA</t>
  </si>
  <si>
    <t>B82880C00060532FMIFRA</t>
  </si>
  <si>
    <t>C75800C00060540FMIFRA</t>
  </si>
  <si>
    <t>C17053C00062009FMIFRA</t>
  </si>
  <si>
    <t>B81810C00060532FMIFRA</t>
  </si>
  <si>
    <t>C81045C00060527FMIFRA</t>
  </si>
  <si>
    <t>B85870C00060524FMIFRA</t>
  </si>
  <si>
    <t>C39794C00060522FMIFRA</t>
  </si>
  <si>
    <t>B58379C00062009FMIFRA</t>
  </si>
  <si>
    <t>C90036C00060540FMIFRA</t>
  </si>
  <si>
    <t>PAGEL</t>
  </si>
  <si>
    <t>Noelie</t>
  </si>
  <si>
    <t>C87950C00060535FMIFRA</t>
  </si>
  <si>
    <t>PINAULT VIVIER</t>
  </si>
  <si>
    <t>Maud</t>
  </si>
  <si>
    <t>B61474C00060520FMIFRA</t>
  </si>
  <si>
    <t>C56547C00060535FMIFRA</t>
  </si>
  <si>
    <t>A97017L00060519FMIFRA</t>
  </si>
  <si>
    <t>B86149C00060526FMIFRA</t>
  </si>
  <si>
    <t>C64948C00060524FMIFRA</t>
  </si>
  <si>
    <t>C01409C00060522FMIFRA</t>
  </si>
  <si>
    <t>C37592C00060522FMIFRA</t>
  </si>
  <si>
    <t>C89029L00062009MMIFRA</t>
  </si>
  <si>
    <t>ABOUDA</t>
  </si>
  <si>
    <t>MOHAMED</t>
  </si>
  <si>
    <t>C45281C00060530MMIFRA</t>
  </si>
  <si>
    <t>C88172L00060519MMIFRA</t>
  </si>
  <si>
    <t>AUVRAY</t>
  </si>
  <si>
    <t>Benjamin</t>
  </si>
  <si>
    <t>B61887C00062009MMIFRA</t>
  </si>
  <si>
    <t>B98643C00060520MMIFRA</t>
  </si>
  <si>
    <t>C16955C00062009MMIFRA</t>
  </si>
  <si>
    <t>C13963C00062009MMIFRA</t>
  </si>
  <si>
    <t>C43016C00060522MMIFRA</t>
  </si>
  <si>
    <t>C12466C00060524MMIFRA</t>
  </si>
  <si>
    <t>B08359C00060532MMIFRA</t>
  </si>
  <si>
    <t>C96336C00060522MMIFRA</t>
  </si>
  <si>
    <t>C95019C00062009MMIMAR</t>
  </si>
  <si>
    <t>BOUTERFAS</t>
  </si>
  <si>
    <t>Mohamed Amine</t>
  </si>
  <si>
    <t>C20099C00060522MMIFRA</t>
  </si>
  <si>
    <t>C69112C00060530MMIFRA</t>
  </si>
  <si>
    <t>C73003L00060526MMIFRA</t>
  </si>
  <si>
    <t>C23036C00060520MMIFRA</t>
  </si>
  <si>
    <t>C10046C00060528MMIFRA</t>
  </si>
  <si>
    <t>C86801C00060520MMIFRA</t>
  </si>
  <si>
    <t>MATHIS</t>
  </si>
  <si>
    <t>C83961C00062009MMIFRA</t>
  </si>
  <si>
    <t>B83187L00061441MMIFRA</t>
  </si>
  <si>
    <t>COTINOT</t>
  </si>
  <si>
    <t>B98160C00060527MMIFRA</t>
  </si>
  <si>
    <t>B64855C00060524MMIFRA</t>
  </si>
  <si>
    <t>B84451C00060524MMIFRA</t>
  </si>
  <si>
    <t>C94989C00060524MMIFRA</t>
  </si>
  <si>
    <t>B19111C00060535MMIFRA</t>
  </si>
  <si>
    <t>C63219C00062009MMIFRA</t>
  </si>
  <si>
    <t>C57118C00060532MMIFRA</t>
  </si>
  <si>
    <t>B63669C00060535MMIFRA</t>
  </si>
  <si>
    <t>C97194C00060524MMIFRA</t>
  </si>
  <si>
    <t>EDOUARD</t>
  </si>
  <si>
    <t>C63941C00060527MMIFRA</t>
  </si>
  <si>
    <t>C03371C00060519MMIFRA</t>
  </si>
  <si>
    <t>B17153C00060535MMIFRA</t>
  </si>
  <si>
    <t>C38951C00060532MMIFRA</t>
  </si>
  <si>
    <t>B36276L00060526MMIFRA</t>
  </si>
  <si>
    <t>C74662C00060526MMIFRA</t>
  </si>
  <si>
    <t>B97825C00060532MMIFRA</t>
  </si>
  <si>
    <t>C57012C00060520MMIFRA</t>
  </si>
  <si>
    <t>C63848C00060524MMIFRA</t>
  </si>
  <si>
    <t>B62792C00060524MMIFRA</t>
  </si>
  <si>
    <t>B36541C00060519MMIFRA</t>
  </si>
  <si>
    <t>C73672C00061073MMIFRA</t>
  </si>
  <si>
    <t>C72192C00060526MMIFRA</t>
  </si>
  <si>
    <t>C91591C00060524MMIFRA</t>
  </si>
  <si>
    <t>C97923C00060529MMIFRA</t>
  </si>
  <si>
    <t>C61917C00060520MMIFRA</t>
  </si>
  <si>
    <t>B90030C00060522MMIFRA</t>
  </si>
  <si>
    <t>C95319C00060519MMIFRA</t>
  </si>
  <si>
    <t>B78786C00060527MMIFRA</t>
  </si>
  <si>
    <t>C00286C00060527MMIFRA</t>
  </si>
  <si>
    <t>B66875C00060522MMIFRA</t>
  </si>
  <si>
    <t>B15264C00060522MMIFRA</t>
  </si>
  <si>
    <t>B63192C00060524MMIFRA</t>
  </si>
  <si>
    <t>B42218C00060528MMIFRA</t>
  </si>
  <si>
    <t>C01096C00060524MMIFRA</t>
  </si>
  <si>
    <t>C63606C00060528MMIFRA</t>
  </si>
  <si>
    <t>C16772C00062009MMIFRA</t>
  </si>
  <si>
    <t>C86399C00062009MMIFRA</t>
  </si>
  <si>
    <t>REMIGNON HARANGER</t>
  </si>
  <si>
    <t>C85577C00062009MMIFRA</t>
  </si>
  <si>
    <t>STEVEN</t>
  </si>
  <si>
    <t>C92641C00062009MMIFRA</t>
  </si>
  <si>
    <t>RIVARD</t>
  </si>
  <si>
    <t>NATHAN</t>
  </si>
  <si>
    <t>C64317C00062009MMIFRA</t>
  </si>
  <si>
    <t>C87722C00062009MMIFRA</t>
  </si>
  <si>
    <t>LEON</t>
  </si>
  <si>
    <t>C01008C00060524MMIFRA</t>
  </si>
  <si>
    <t>B82993C00060524MMIFRA</t>
  </si>
  <si>
    <t>C92753C00060522MMIFRA</t>
  </si>
  <si>
    <t>Karl Antoine</t>
  </si>
  <si>
    <t>C68872C00060522MMIFRA</t>
  </si>
  <si>
    <t>C83870C00060519MMIFRA</t>
  </si>
  <si>
    <t>SIGNARBIEUX</t>
  </si>
  <si>
    <t>C17601C00060519MMIFRA</t>
  </si>
  <si>
    <t>B81097C00062009MMIFRA</t>
  </si>
  <si>
    <t>C58836C00062009MMIFRA</t>
  </si>
  <si>
    <t>B68978C00060519MMIFRA</t>
  </si>
  <si>
    <t>C43821C00060519MMIFRA</t>
  </si>
  <si>
    <t>B83442C00060519MMIFRA</t>
  </si>
  <si>
    <t>C97277C00060529MMIFRA</t>
  </si>
  <si>
    <t>WATRELOT</t>
  </si>
  <si>
    <t>C70294C00060520MMIFRA</t>
  </si>
  <si>
    <t>B38666C00060519MCAFRA</t>
  </si>
  <si>
    <t>C93485C00060524MCAFRA</t>
  </si>
  <si>
    <t>AUGU</t>
  </si>
  <si>
    <t>A79738C00060532MCAFRA</t>
  </si>
  <si>
    <t>B74991C00060532MCAFRA</t>
  </si>
  <si>
    <t>B68084C00060540MCAFRA</t>
  </si>
  <si>
    <t>B83254C00060532MCAFRA</t>
  </si>
  <si>
    <t>B90982C00060520MCAFRA</t>
  </si>
  <si>
    <t>C27998C00061596MCAFRA</t>
  </si>
  <si>
    <t>B85913C00060520MCAFRA</t>
  </si>
  <si>
    <t>B97639C00060532MCAFRA</t>
  </si>
  <si>
    <t>C51493C00060540MCAFRA</t>
  </si>
  <si>
    <t>C21754C00060522MCAFRA</t>
  </si>
  <si>
    <t>C98339C00061596MCAFRA</t>
  </si>
  <si>
    <t>BOUGES</t>
  </si>
  <si>
    <t>B59401C00060532MCAFRA</t>
  </si>
  <si>
    <t>C22663C00060532MCAFRA</t>
  </si>
  <si>
    <t>B81262C00060532MCAFRA</t>
  </si>
  <si>
    <t>C70452C00060976MCAFRA</t>
  </si>
  <si>
    <t>B83242C00060532MCAFRA</t>
  </si>
  <si>
    <t>C92482C00060532MCAFRA</t>
  </si>
  <si>
    <t>CHANTELOU</t>
  </si>
  <si>
    <t>PAUL CAMILLE</t>
  </si>
  <si>
    <t>C86611C00060520MCAFRA</t>
  </si>
  <si>
    <t>C04941C00060522MCAFRA</t>
  </si>
  <si>
    <t>B59374C00060532MCAFRA</t>
  </si>
  <si>
    <t>C60401C00060520MCAFRA</t>
  </si>
  <si>
    <t>B97040C00061441MCAFRA</t>
  </si>
  <si>
    <t>C70421C00060522MCAFRA</t>
  </si>
  <si>
    <t>B31614C00060524MCAFRA</t>
  </si>
  <si>
    <t>B78192C00061596MCAFRA</t>
  </si>
  <si>
    <t>C21298C00060524MCAFRA</t>
  </si>
  <si>
    <t>C03721C00060527MCAFRA</t>
  </si>
  <si>
    <t>C54847C00060519MCAFRA</t>
  </si>
  <si>
    <t>C40843C00061596MCAFRA</t>
  </si>
  <si>
    <t>C60480C00060527MCAFRA</t>
  </si>
  <si>
    <t>C74529C00060520MCAFRA</t>
  </si>
  <si>
    <t>C24118C00060520MCAFRA</t>
  </si>
  <si>
    <t>C42554C00060520MCAFRA</t>
  </si>
  <si>
    <t>A63741C00060532MCAFRA</t>
  </si>
  <si>
    <t>C05003C00060768MCAFRA</t>
  </si>
  <si>
    <t>C10180C00060532MCAFRA</t>
  </si>
  <si>
    <t>C43769C00060522MCAFRA</t>
  </si>
  <si>
    <t>A99000C00060532MCAFRA</t>
  </si>
  <si>
    <t>C84873C00062009MCAFRA</t>
  </si>
  <si>
    <t>JACQUEMIN</t>
  </si>
  <si>
    <t>D02420C00061596MCAFRA</t>
  </si>
  <si>
    <t>JODRY</t>
  </si>
  <si>
    <t>YANNI</t>
  </si>
  <si>
    <t>C91229C00060540MCAFRA</t>
  </si>
  <si>
    <t>LAMOURE</t>
  </si>
  <si>
    <t>C54057C00060540MCAFRA</t>
  </si>
  <si>
    <t>C90403C00060524MCAFRA</t>
  </si>
  <si>
    <t>C90436C00060524MCAFRA</t>
  </si>
  <si>
    <t>C06495L00060530MCAFRA</t>
  </si>
  <si>
    <t>C37535C00060532MCAFRA</t>
  </si>
  <si>
    <t>A78354C00060522MCAFRA</t>
  </si>
  <si>
    <t>C41511C00061596MCAFRA</t>
  </si>
  <si>
    <t>C76179C00060768MCAFRA</t>
  </si>
  <si>
    <t>A96783C00060522MCAFRA</t>
  </si>
  <si>
    <t>A96782C10060522MCAFRA</t>
  </si>
  <si>
    <t>D00899L00061765MCAFRA</t>
  </si>
  <si>
    <t>PHILBOIS</t>
  </si>
  <si>
    <t>C67066C00060520MCAFRA</t>
  </si>
  <si>
    <t>C93210C00060520MCAFRA</t>
  </si>
  <si>
    <t>PIERENS</t>
  </si>
  <si>
    <t>D03285C00060528MCAFRA</t>
  </si>
  <si>
    <t>POTHIER</t>
  </si>
  <si>
    <t>C53305C00060540MCAFRA</t>
  </si>
  <si>
    <t>B58237C00062009MCAFRA</t>
  </si>
  <si>
    <t>A78330C00060524MCAFRA</t>
  </si>
  <si>
    <t>A78145C00060532MCAFRA</t>
  </si>
  <si>
    <t>A79227C00060519MCAFRA</t>
  </si>
  <si>
    <t>B83529C00060522MCAFRA</t>
  </si>
  <si>
    <t>C76650C00060538MCAFRA</t>
  </si>
  <si>
    <t>B66166C00060532MCAFRA</t>
  </si>
  <si>
    <t>C24586C00061441MCAFRA</t>
  </si>
  <si>
    <t>C64288C00061596MCAFRA</t>
  </si>
  <si>
    <t>C21885C00060535MCAFRA</t>
  </si>
  <si>
    <t>A99002C00060519FCAFRA</t>
  </si>
  <si>
    <t>D00392C00060540FCAFRA</t>
  </si>
  <si>
    <t>BIOUD</t>
  </si>
  <si>
    <t>B92204C00060524FCAFRA</t>
  </si>
  <si>
    <t>C42676C00060520FCAFRA</t>
  </si>
  <si>
    <t>B63663C00060535FCAFRA</t>
  </si>
  <si>
    <t>C68333C00060522FCAFRA</t>
  </si>
  <si>
    <t>C95313C00060524FCAFRA</t>
  </si>
  <si>
    <t>ROSE</t>
  </si>
  <si>
    <t>B85943C00060768FCAFRA</t>
  </si>
  <si>
    <t>A93384C00060524FCAFRA</t>
  </si>
  <si>
    <t>C25880L00061441FCAFRA</t>
  </si>
  <si>
    <t>B60331C00060532FCAFRA</t>
  </si>
  <si>
    <t>A93530C00060524FCAFRA</t>
  </si>
  <si>
    <t>C00712C00060524FCAFRA</t>
  </si>
  <si>
    <t>C24271L00060768FCAFRA</t>
  </si>
  <si>
    <t>C88361C00060531FCAFRA</t>
  </si>
  <si>
    <t>GUERIN</t>
  </si>
  <si>
    <t>YLANA</t>
  </si>
  <si>
    <t>C91529C00060532FCAFRA</t>
  </si>
  <si>
    <t>GUILLEMOT</t>
  </si>
  <si>
    <t>C19763C00060522FCAFRA</t>
  </si>
  <si>
    <t>B74246C00060540FCAFRA</t>
  </si>
  <si>
    <t>C98567L00061441FCASDN</t>
  </si>
  <si>
    <t>KHALIFA BABEKER</t>
  </si>
  <si>
    <t>Razan</t>
  </si>
  <si>
    <t>C99720C00060530FCAFRA</t>
  </si>
  <si>
    <t>LAURENT</t>
  </si>
  <si>
    <t>A93136L00060532FCAFRA</t>
  </si>
  <si>
    <t>LE CAM</t>
  </si>
  <si>
    <t>B84616C00060524FCAFRA</t>
  </si>
  <si>
    <t>C71418C00060519FCAFRA</t>
  </si>
  <si>
    <t>C73807C00060519FCAFRA</t>
  </si>
  <si>
    <t>A85008C00060522FCAFRA</t>
  </si>
  <si>
    <t>C94272C00060520FCAFRA</t>
  </si>
  <si>
    <t>Soelie</t>
  </si>
  <si>
    <t>C83868C00062009FCAFRA</t>
  </si>
  <si>
    <t>B81903C00060519FCAFRA</t>
  </si>
  <si>
    <t>C00034C00060524FCAFRA</t>
  </si>
  <si>
    <t>C12954C00060519FCAFRA</t>
  </si>
  <si>
    <t>C95040C10060527FCAFRA</t>
  </si>
  <si>
    <t>B82858C00061596FCAFRA</t>
  </si>
  <si>
    <t>C94937C00060532FCAFRA</t>
  </si>
  <si>
    <t>PRUD HOMME</t>
  </si>
  <si>
    <t>GALICE</t>
  </si>
  <si>
    <t>D02170L00061441FCAFRA</t>
  </si>
  <si>
    <t>RIVIERE</t>
  </si>
  <si>
    <t>A63603C00060522FCAFRA</t>
  </si>
  <si>
    <t>C15341C00060528FCAFRA</t>
  </si>
  <si>
    <t>B91854C00060522FCAFRA</t>
  </si>
  <si>
    <t>B31517C00060522FCAFRA</t>
  </si>
  <si>
    <t>C93952L00060532FCAFRA</t>
  </si>
  <si>
    <t>TAVARES</t>
  </si>
  <si>
    <t>C64150C00060768FCAFRA</t>
  </si>
  <si>
    <t>C61686C00060522FJUFRA</t>
  </si>
  <si>
    <t>C10237L00060526FJUFRA</t>
  </si>
  <si>
    <t>BONNEFOY</t>
  </si>
  <si>
    <t>ARWEN</t>
  </si>
  <si>
    <t>C23025C00060532FJUFRA</t>
  </si>
  <si>
    <t>B88740C00060520FJUFRA</t>
  </si>
  <si>
    <t>C48589C00060522FJUFRA</t>
  </si>
  <si>
    <t>C47022C00060519FJUFRA</t>
  </si>
  <si>
    <t>C03775C00060527FJUFRA</t>
  </si>
  <si>
    <t>B75169C00060768FJUFRA</t>
  </si>
  <si>
    <t>C98184C00060528FJUFRA</t>
  </si>
  <si>
    <t>GAGALA</t>
  </si>
  <si>
    <t>Xenia</t>
  </si>
  <si>
    <t>D01679C00060524FJUFRA</t>
  </si>
  <si>
    <t>GANDON</t>
  </si>
  <si>
    <t>A63938C00060535FJUFRA</t>
  </si>
  <si>
    <t>A62783C00060524FJUFRA</t>
  </si>
  <si>
    <t>GUILLOUMY</t>
  </si>
  <si>
    <t>C84211C00060525FJUFRA</t>
  </si>
  <si>
    <t>HOFFBECK</t>
  </si>
  <si>
    <t>C42718C00060524FJUFRA</t>
  </si>
  <si>
    <t>B62652C00060527FJUFRA</t>
  </si>
  <si>
    <t>B31508C00060524FJUFRA</t>
  </si>
  <si>
    <t>B59550C00062009FJUFRA</t>
  </si>
  <si>
    <t>A44083L00060524FJUFRA</t>
  </si>
  <si>
    <t>C05242C00060522FJUFRA</t>
  </si>
  <si>
    <t>C27875C00060532FJUFRA</t>
  </si>
  <si>
    <t>C20839C00060519FJUFRA</t>
  </si>
  <si>
    <t>C88885C00062095FJUFRA</t>
  </si>
  <si>
    <t>PESSEREAU</t>
  </si>
  <si>
    <t>B09247L00060519FJUFRA</t>
  </si>
  <si>
    <t>C09691C00060522FJUFRA</t>
  </si>
  <si>
    <t>A79228C00060519FJUFRA</t>
  </si>
  <si>
    <t>C91962C00060519FJUFRA</t>
  </si>
  <si>
    <t>A65541C00060522FJUFRA</t>
  </si>
  <si>
    <t>C96802C00060520FJUFRA</t>
  </si>
  <si>
    <t>THERME</t>
  </si>
  <si>
    <t>A76883C00060524MJUFRA</t>
  </si>
  <si>
    <t>C98285C00060768MJUFRA</t>
  </si>
  <si>
    <t>ARNOULD  BRAUN</t>
  </si>
  <si>
    <t>B83039L00060532MJUFRA</t>
  </si>
  <si>
    <t>C97149C00060527MJUFRA</t>
  </si>
  <si>
    <t>BOIVIN</t>
  </si>
  <si>
    <t>C03509C00060519MJUFRA</t>
  </si>
  <si>
    <t>C61149C00060522MJUFRA</t>
  </si>
  <si>
    <t>A49375C00060524MJUFRA</t>
  </si>
  <si>
    <t>C53377C00061816MJUFRA</t>
  </si>
  <si>
    <t>C93373C00060522MJUFRA</t>
  </si>
  <si>
    <t>COLLETTE</t>
  </si>
  <si>
    <t>Gweltaz</t>
  </si>
  <si>
    <t>A84068L00060526MJUFRA</t>
  </si>
  <si>
    <t>A94583C00060527MJUFRA</t>
  </si>
  <si>
    <t>B10382C00060524MJUFRA</t>
  </si>
  <si>
    <t>A79454C00060524MJUFRA</t>
  </si>
  <si>
    <t>B85942C00060530MJUFRA</t>
  </si>
  <si>
    <t>C89105C00060524MJUFRA</t>
  </si>
  <si>
    <t>FROGER</t>
  </si>
  <si>
    <t>C98621C00061073MJUFRA</t>
  </si>
  <si>
    <t>GIBAULT</t>
  </si>
  <si>
    <t>NOA</t>
  </si>
  <si>
    <t>A64698C00060522MJUFRA</t>
  </si>
  <si>
    <t>A71398C00061441MJUFRA</t>
  </si>
  <si>
    <t>JONCQUEMAT</t>
  </si>
  <si>
    <t>B84855C00060530MJUFRA</t>
  </si>
  <si>
    <t>C94728C00060528MJUFRA</t>
  </si>
  <si>
    <t>LE BAILLY</t>
  </si>
  <si>
    <t>GABRIEL</t>
  </si>
  <si>
    <t>C16864C00062009MJUFRA</t>
  </si>
  <si>
    <t>C74093C00061994MJUFRA</t>
  </si>
  <si>
    <t>A48637C00060522MJUFRA</t>
  </si>
  <si>
    <t>A96854C00060522MJUFRA</t>
  </si>
  <si>
    <t>C90774C00060768MJUFRA</t>
  </si>
  <si>
    <t>PECASTAINGS</t>
  </si>
  <si>
    <t>B09619C00060520MJUFRA</t>
  </si>
  <si>
    <t>B07203C00060768MJUFRA</t>
  </si>
  <si>
    <t>B99276C00060527MJUFRA</t>
  </si>
  <si>
    <t>RIVES</t>
  </si>
  <si>
    <t>LORIC</t>
  </si>
  <si>
    <t>C97325L00060976MJUFRA</t>
  </si>
  <si>
    <t>MATHYS</t>
  </si>
  <si>
    <t>B44493C00060522MJUFRA</t>
  </si>
  <si>
    <t>C03983C00060523MJUFRA</t>
  </si>
  <si>
    <t>C45028C00061816MJUFRA</t>
  </si>
  <si>
    <t>B10296C00060524MJUFRA</t>
  </si>
  <si>
    <t>TEAM NOUATRE TRIATHLON</t>
  </si>
  <si>
    <t>FARAH</t>
  </si>
  <si>
    <t>Amaury</t>
  </si>
  <si>
    <t>KHIROUNI</t>
  </si>
  <si>
    <t>Noham</t>
  </si>
  <si>
    <t>Zacharie</t>
  </si>
  <si>
    <t>BULTEAU</t>
  </si>
  <si>
    <t>Clément</t>
  </si>
  <si>
    <t>LUZIN JACQUIER</t>
  </si>
  <si>
    <t>AUBERT CARREE</t>
  </si>
  <si>
    <t>GUILLEMIN</t>
  </si>
  <si>
    <t>GUILLEMIN PERSYN</t>
  </si>
  <si>
    <t>Isaac</t>
  </si>
  <si>
    <t>DEMAURE</t>
  </si>
  <si>
    <t>MARGALEF</t>
  </si>
  <si>
    <t>Sandro</t>
  </si>
  <si>
    <t>ROBIN</t>
  </si>
  <si>
    <t>SIMARD</t>
  </si>
  <si>
    <t>Leann</t>
  </si>
  <si>
    <t>FOLGADO</t>
  </si>
  <si>
    <t>Santiago</t>
  </si>
  <si>
    <t>Armand</t>
  </si>
  <si>
    <t>ROUASSI</t>
  </si>
  <si>
    <t>PITAULT</t>
  </si>
  <si>
    <t>Nino</t>
  </si>
  <si>
    <t>BAUDOUX</t>
  </si>
  <si>
    <t>CLOERC</t>
  </si>
  <si>
    <t>BIYONG</t>
  </si>
  <si>
    <t>Anaïs</t>
  </si>
  <si>
    <t>MAX</t>
  </si>
  <si>
    <t>DUGUET LECOMTE</t>
  </si>
  <si>
    <t>Noa</t>
  </si>
  <si>
    <t>POUYADOUX MOLINARIO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</si>
</sst>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0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b/>
      <sz val="11"/>
      <name val="Times New Roman"/>
      <family val="1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Arial"/>
      <family val="2"/>
    </font>
    <font>
      <b/>
      <sz val="16"/>
      <name val="Verdana"/>
      <family val="2"/>
    </font>
    <font>
      <b/>
      <sz val="10"/>
      <color theme="1"/>
      <name val="Verdana"/>
      <family val="2"/>
    </font>
    <font>
      <sz val="11"/>
      <color theme="0"/>
      <name val="Calibri"/>
      <family val="2"/>
    </font>
    <font>
      <b/>
      <sz val="11"/>
      <name val="Calibri"/>
      <family val="2"/>
    </font>
    <font>
      <b/>
      <sz val="4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Gill Sans MT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  <font>
      <sz val="9"/>
      <name val="Arial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Verdana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indexed="24"/>
      </patternFill>
    </fill>
    <fill>
      <patternFill patternType="solid">
        <fgColor theme="0" tint="-0.249977111117893"/>
        <bgColor indexed="2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08">
    <xf numFmtId="0" fontId="0" fillId="0" borderId="0" xfId="0"/>
    <xf numFmtId="0" fontId="0" fillId="0" borderId="5" xfId="0" applyBorder="1"/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17" fillId="0" borderId="5" xfId="0" applyFont="1" applyBorder="1" applyAlignment="1">
      <alignment horizontal="center" wrapText="1" readingOrder="1"/>
    </xf>
    <xf numFmtId="0" fontId="0" fillId="3" borderId="12" xfId="0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center" wrapText="1" readingOrder="1"/>
    </xf>
    <xf numFmtId="0" fontId="0" fillId="0" borderId="13" xfId="0" applyBorder="1"/>
    <xf numFmtId="0" fontId="16" fillId="0" borderId="5" xfId="0" applyFont="1" applyBorder="1"/>
    <xf numFmtId="0" fontId="16" fillId="0" borderId="5" xfId="0" applyFont="1" applyBorder="1" applyAlignment="1">
      <alignment horizontal="center" wrapText="1"/>
    </xf>
    <xf numFmtId="0" fontId="0" fillId="0" borderId="14" xfId="0" applyBorder="1"/>
    <xf numFmtId="0" fontId="6" fillId="0" borderId="14" xfId="0" applyFont="1" applyBorder="1" applyAlignment="1">
      <alignment horizontal="left" vertical="center"/>
    </xf>
    <xf numFmtId="0" fontId="9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9" fillId="3" borderId="17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6" xfId="0" applyBorder="1"/>
    <xf numFmtId="0" fontId="0" fillId="0" borderId="19" xfId="0" applyBorder="1"/>
    <xf numFmtId="14" fontId="11" fillId="0" borderId="15" xfId="0" applyNumberFormat="1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9" fillId="3" borderId="17" xfId="0" applyFont="1" applyFill="1" applyBorder="1"/>
    <xf numFmtId="0" fontId="9" fillId="3" borderId="18" xfId="0" applyFont="1" applyFill="1" applyBorder="1"/>
    <xf numFmtId="0" fontId="21" fillId="3" borderId="12" xfId="0" applyFont="1" applyFill="1" applyBorder="1" applyAlignment="1">
      <alignment horizontal="center"/>
    </xf>
    <xf numFmtId="14" fontId="22" fillId="0" borderId="15" xfId="0" applyNumberFormat="1" applyFont="1" applyBorder="1" applyAlignment="1">
      <alignment horizontal="center" vertical="center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164" fontId="0" fillId="4" borderId="0" xfId="0" applyNumberFormat="1" applyFill="1" applyProtection="1">
      <protection hidden="1"/>
    </xf>
    <xf numFmtId="0" fontId="23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/>
      <protection locked="0" hidden="1"/>
    </xf>
    <xf numFmtId="164" fontId="24" fillId="0" borderId="1" xfId="0" applyNumberFormat="1" applyFont="1" applyBorder="1" applyAlignment="1" applyProtection="1">
      <alignment vertical="center" wrapText="1"/>
      <protection hidden="1"/>
    </xf>
    <xf numFmtId="0" fontId="24" fillId="0" borderId="1" xfId="0" applyFont="1" applyBorder="1" applyAlignment="1" applyProtection="1">
      <alignment vertical="center" wrapText="1"/>
      <protection hidden="1"/>
    </xf>
    <xf numFmtId="1" fontId="0" fillId="0" borderId="0" xfId="0" applyNumberFormat="1" applyProtection="1">
      <protection hidden="1"/>
    </xf>
    <xf numFmtId="0" fontId="0" fillId="0" borderId="5" xfId="0" applyBorder="1" applyProtection="1">
      <protection locked="0" hidden="1"/>
    </xf>
    <xf numFmtId="0" fontId="6" fillId="0" borderId="5" xfId="0" applyFont="1" applyBorder="1" applyAlignment="1" applyProtection="1">
      <alignment horizontal="center" vertical="center"/>
      <protection locked="0" hidden="1"/>
    </xf>
    <xf numFmtId="0" fontId="0" fillId="2" borderId="3" xfId="0" applyFill="1" applyBorder="1" applyProtection="1">
      <protection locked="0" hidden="1"/>
    </xf>
    <xf numFmtId="0" fontId="20" fillId="2" borderId="3" xfId="0" applyFont="1" applyFill="1" applyBorder="1" applyProtection="1">
      <protection locked="0" hidden="1"/>
    </xf>
    <xf numFmtId="0" fontId="4" fillId="2" borderId="1" xfId="0" applyFont="1" applyFill="1" applyBorder="1" applyAlignment="1" applyProtection="1">
      <alignment horizontal="center" vertical="center"/>
      <protection locked="0" hidden="1"/>
    </xf>
    <xf numFmtId="0" fontId="4" fillId="5" borderId="1" xfId="0" applyFont="1" applyFill="1" applyBorder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/>
      <protection locked="0" hidden="1"/>
    </xf>
    <xf numFmtId="0" fontId="24" fillId="5" borderId="1" xfId="0" applyFont="1" applyFill="1" applyBorder="1" applyAlignment="1" applyProtection="1">
      <alignment vertical="center" wrapText="1"/>
      <protection locked="0" hidden="1"/>
    </xf>
    <xf numFmtId="0" fontId="19" fillId="2" borderId="3" xfId="0" applyFont="1" applyFill="1" applyBorder="1" applyProtection="1">
      <protection locked="0" hidden="1"/>
    </xf>
    <xf numFmtId="0" fontId="25" fillId="5" borderId="1" xfId="0" applyFont="1" applyFill="1" applyBorder="1" applyAlignment="1" applyProtection="1">
      <alignment horizontal="center" vertical="center"/>
      <protection locked="0" hidden="1"/>
    </xf>
    <xf numFmtId="0" fontId="18" fillId="0" borderId="11" xfId="0" applyFont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10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10" xfId="0" applyFont="1" applyBorder="1" applyAlignment="1" applyProtection="1">
      <alignment horizontal="center" vertical="center" textRotation="90" wrapText="1"/>
      <protection hidden="1"/>
    </xf>
    <xf numFmtId="0" fontId="7" fillId="0" borderId="10" xfId="0" applyFont="1" applyBorder="1" applyAlignment="1" applyProtection="1">
      <alignment horizontal="center" vertical="center" textRotation="90" wrapText="1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6" fillId="0" borderId="5" xfId="0" applyNumberFormat="1" applyFon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 wrapText="1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hidden="1"/>
    </xf>
    <xf numFmtId="1" fontId="5" fillId="0" borderId="5" xfId="0" applyNumberFormat="1" applyFont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9" fillId="0" borderId="5" xfId="0" applyFont="1" applyBorder="1" applyAlignment="1" applyProtection="1">
      <alignment horizont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8" fillId="0" borderId="5" xfId="0" applyFont="1" applyBorder="1" applyAlignment="1" applyProtection="1">
      <alignment horizontal="center" vertical="center"/>
      <protection locked="0" hidden="1"/>
    </xf>
    <xf numFmtId="0" fontId="28" fillId="0" borderId="5" xfId="0" applyFont="1" applyBorder="1" applyAlignment="1" applyProtection="1">
      <alignment horizontal="center"/>
      <protection locked="0" hidden="1"/>
    </xf>
    <xf numFmtId="0" fontId="28" fillId="0" borderId="15" xfId="0" applyFont="1" applyBorder="1" applyAlignment="1" applyProtection="1">
      <alignment horizontal="center"/>
      <protection locked="0" hidden="1"/>
    </xf>
    <xf numFmtId="164" fontId="24" fillId="0" borderId="6" xfId="0" applyNumberFormat="1" applyFont="1" applyBorder="1" applyAlignment="1" applyProtection="1">
      <alignment vertical="center" wrapText="1"/>
      <protection hidden="1"/>
    </xf>
    <xf numFmtId="0" fontId="0" fillId="2" borderId="6" xfId="0" applyFill="1" applyBorder="1" applyProtection="1">
      <protection locked="0" hidden="1"/>
    </xf>
    <xf numFmtId="0" fontId="24" fillId="0" borderId="6" xfId="0" applyFont="1" applyBorder="1" applyAlignment="1" applyProtection="1">
      <alignment vertical="center" wrapText="1"/>
      <protection hidden="1"/>
    </xf>
    <xf numFmtId="0" fontId="0" fillId="2" borderId="24" xfId="0" applyFill="1" applyBorder="1" applyProtection="1">
      <protection locked="0" hidden="1"/>
    </xf>
    <xf numFmtId="0" fontId="25" fillId="5" borderId="6" xfId="0" applyFont="1" applyFill="1" applyBorder="1" applyAlignment="1" applyProtection="1">
      <alignment horizontal="center" vertical="center"/>
      <protection locked="0" hidden="1"/>
    </xf>
    <xf numFmtId="0" fontId="25" fillId="2" borderId="6" xfId="0" applyFont="1" applyFill="1" applyBorder="1" applyAlignment="1" applyProtection="1">
      <alignment horizontal="center" vertical="center"/>
      <protection locked="0" hidden="1"/>
    </xf>
    <xf numFmtId="0" fontId="24" fillId="5" borderId="6" xfId="0" applyFont="1" applyFill="1" applyBorder="1" applyAlignment="1" applyProtection="1">
      <alignment vertical="center" wrapText="1"/>
      <protection locked="0" hidden="1"/>
    </xf>
    <xf numFmtId="0" fontId="1" fillId="0" borderId="0" xfId="0" applyFont="1" applyProtection="1">
      <protection hidden="1"/>
    </xf>
    <xf numFmtId="0" fontId="18" fillId="0" borderId="15" xfId="0" applyFont="1" applyBorder="1" applyAlignment="1" applyProtection="1">
      <alignment horizontal="center"/>
      <protection locked="0" hidden="1"/>
    </xf>
    <xf numFmtId="0" fontId="4" fillId="5" borderId="6" xfId="0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locked="0" hidden="1"/>
    </xf>
    <xf numFmtId="0" fontId="29" fillId="0" borderId="10" xfId="0" applyFont="1" applyBorder="1" applyAlignment="1" applyProtection="1">
      <alignment horizontal="center" vertical="center" textRotation="90"/>
      <protection hidden="1"/>
    </xf>
    <xf numFmtId="164" fontId="3" fillId="0" borderId="6" xfId="0" applyNumberFormat="1" applyFont="1" applyBorder="1" applyAlignment="1" applyProtection="1">
      <alignment vertical="center" wrapText="1"/>
      <protection hidden="1"/>
    </xf>
    <xf numFmtId="0" fontId="3" fillId="0" borderId="6" xfId="0" applyFont="1" applyBorder="1" applyAlignment="1" applyProtection="1">
      <alignment vertical="center" wrapText="1"/>
      <protection hidden="1"/>
    </xf>
    <xf numFmtId="0" fontId="18" fillId="0" borderId="19" xfId="0" applyFont="1" applyBorder="1" applyAlignment="1" applyProtection="1">
      <alignment horizont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 hidden="1"/>
    </xf>
    <xf numFmtId="1" fontId="30" fillId="0" borderId="5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vertical="center" wrapText="1"/>
      <protection locked="0" hidden="1"/>
    </xf>
    <xf numFmtId="0" fontId="20" fillId="2" borderId="1" xfId="0" applyFont="1" applyFill="1" applyBorder="1" applyProtection="1">
      <protection locked="0" hidden="1"/>
    </xf>
    <xf numFmtId="0" fontId="24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5" borderId="6" xfId="0" applyFont="1" applyFill="1" applyBorder="1" applyAlignment="1" applyProtection="1">
      <alignment horizontal="center" vertical="center" wrapText="1"/>
      <protection locked="0" hidden="1"/>
    </xf>
    <xf numFmtId="0" fontId="3" fillId="5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24" xfId="0" applyFill="1" applyBorder="1" applyProtection="1">
      <protection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Alignment="1" applyProtection="1">
      <alignment horizontal="center" vertical="center"/>
      <protection locked="0" hidden="1"/>
    </xf>
    <xf numFmtId="0" fontId="31" fillId="0" borderId="0" xfId="0" applyFont="1" applyProtection="1">
      <protection hidden="1"/>
    </xf>
    <xf numFmtId="0" fontId="32" fillId="0" borderId="15" xfId="0" applyFont="1" applyBorder="1" applyAlignment="1" applyProtection="1">
      <alignment horizontal="center"/>
      <protection locked="0" hidden="1"/>
    </xf>
    <xf numFmtId="164" fontId="33" fillId="0" borderId="6" xfId="0" applyNumberFormat="1" applyFont="1" applyBorder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0" fontId="34" fillId="2" borderId="6" xfId="0" applyFont="1" applyFill="1" applyBorder="1" applyAlignment="1" applyProtection="1">
      <alignment horizontal="center" vertical="center"/>
      <protection locked="0" hidden="1"/>
    </xf>
    <xf numFmtId="0" fontId="34" fillId="5" borderId="6" xfId="0" applyFont="1" applyFill="1" applyBorder="1" applyAlignment="1" applyProtection="1">
      <alignment horizontal="center" vertical="center"/>
      <protection locked="0" hidden="1"/>
    </xf>
    <xf numFmtId="0" fontId="33" fillId="5" borderId="6" xfId="0" applyFont="1" applyFill="1" applyBorder="1" applyAlignment="1" applyProtection="1">
      <alignment vertical="center" wrapText="1"/>
      <protection locked="0" hidden="1"/>
    </xf>
    <xf numFmtId="0" fontId="2" fillId="7" borderId="1" xfId="0" applyFont="1" applyFill="1" applyBorder="1" applyAlignment="1" applyProtection="1">
      <alignment horizontal="center"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24" fillId="6" borderId="1" xfId="0" applyFont="1" applyFill="1" applyBorder="1" applyAlignment="1" applyProtection="1">
      <alignment vertical="center" wrapText="1"/>
      <protection locked="0" hidden="1"/>
    </xf>
    <xf numFmtId="0" fontId="24" fillId="6" borderId="1" xfId="0" applyFont="1" applyFill="1" applyBorder="1" applyAlignment="1" applyProtection="1">
      <alignment vertical="center" wrapText="1"/>
      <protection hidden="1"/>
    </xf>
    <xf numFmtId="0" fontId="24" fillId="6" borderId="6" xfId="0" applyFont="1" applyFill="1" applyBorder="1" applyAlignment="1" applyProtection="1">
      <alignment vertical="center" wrapText="1"/>
      <protection locked="0" hidden="1"/>
    </xf>
    <xf numFmtId="0" fontId="24" fillId="6" borderId="6" xfId="0" applyFont="1" applyFill="1" applyBorder="1" applyAlignment="1" applyProtection="1">
      <alignment vertical="center" wrapText="1"/>
      <protection hidden="1"/>
    </xf>
    <xf numFmtId="0" fontId="3" fillId="6" borderId="6" xfId="0" applyFont="1" applyFill="1" applyBorder="1" applyAlignment="1" applyProtection="1">
      <alignment vertical="center" wrapText="1"/>
      <protection locked="0" hidden="1"/>
    </xf>
    <xf numFmtId="0" fontId="3" fillId="6" borderId="6" xfId="0" applyFont="1" applyFill="1" applyBorder="1" applyAlignment="1" applyProtection="1">
      <alignment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horizontal="center" vertical="center"/>
      <protection locked="0" hidden="1"/>
    </xf>
    <xf numFmtId="0" fontId="34" fillId="5" borderId="1" xfId="0" applyFont="1" applyFill="1" applyBorder="1" applyAlignment="1" applyProtection="1">
      <alignment horizontal="center" vertical="center"/>
      <protection locked="0" hidden="1"/>
    </xf>
    <xf numFmtId="0" fontId="33" fillId="5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0" fontId="7" fillId="6" borderId="10" xfId="0" applyFont="1" applyFill="1" applyBorder="1" applyAlignment="1" applyProtection="1">
      <alignment horizontal="center" vertical="center" textRotation="90" wrapText="1"/>
      <protection hidden="1"/>
    </xf>
    <xf numFmtId="0" fontId="6" fillId="6" borderId="10" xfId="0" applyFont="1" applyFill="1" applyBorder="1" applyAlignment="1" applyProtection="1">
      <alignment horizontal="center" vertical="center" textRotation="90" wrapText="1"/>
      <protection hidden="1"/>
    </xf>
    <xf numFmtId="0" fontId="6" fillId="6" borderId="5" xfId="0" applyFont="1" applyFill="1" applyBorder="1" applyAlignment="1" applyProtection="1">
      <alignment horizontal="center" vertical="center"/>
      <protection hidden="1"/>
    </xf>
    <xf numFmtId="0" fontId="0" fillId="0" borderId="22" xfId="0" applyBorder="1" applyProtection="1">
      <protection hidden="1"/>
    </xf>
    <xf numFmtId="2" fontId="0" fillId="0" borderId="21" xfId="0" applyNumberFormat="1" applyBorder="1" applyProtection="1">
      <protection hidden="1"/>
    </xf>
    <xf numFmtId="2" fontId="0" fillId="0" borderId="22" xfId="0" applyNumberFormat="1" applyBorder="1" applyProtection="1">
      <protection hidden="1"/>
    </xf>
    <xf numFmtId="0" fontId="0" fillId="0" borderId="15" xfId="0" applyBorder="1" applyAlignment="1" applyProtection="1">
      <alignment horizontal="center"/>
      <protection hidden="1"/>
    </xf>
    <xf numFmtId="0" fontId="30" fillId="0" borderId="20" xfId="0" applyFont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2" fontId="0" fillId="0" borderId="15" xfId="0" applyNumberFormat="1" applyBorder="1" applyAlignment="1" applyProtection="1">
      <alignment horizontal="center"/>
      <protection hidden="1"/>
    </xf>
    <xf numFmtId="1" fontId="0" fillId="0" borderId="20" xfId="0" applyNumberForma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2" fontId="6" fillId="0" borderId="13" xfId="0" applyNumberFormat="1" applyFont="1" applyBorder="1" applyAlignment="1" applyProtection="1">
      <alignment horizontal="center" vertical="center"/>
      <protection hidden="1"/>
    </xf>
    <xf numFmtId="1" fontId="0" fillId="0" borderId="19" xfId="0" applyNumberFormat="1" applyBorder="1" applyAlignment="1" applyProtection="1">
      <alignment horizontal="center" vertical="center" wrapText="1"/>
      <protection hidden="1"/>
    </xf>
    <xf numFmtId="2" fontId="0" fillId="0" borderId="20" xfId="0" applyNumberFormat="1" applyBorder="1" applyAlignment="1" applyProtection="1">
      <alignment horizontal="center"/>
      <protection hidden="1"/>
    </xf>
    <xf numFmtId="1" fontId="0" fillId="0" borderId="20" xfId="0" applyNumberForma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1" fontId="0" fillId="0" borderId="13" xfId="0" applyNumberFormat="1" applyBorder="1" applyAlignment="1" applyProtection="1">
      <alignment horizontal="center" vertical="center"/>
      <protection hidden="1"/>
    </xf>
    <xf numFmtId="0" fontId="0" fillId="6" borderId="13" xfId="0" applyFill="1" applyBorder="1" applyAlignment="1" applyProtection="1">
      <alignment horizontal="center" vertical="center"/>
      <protection hidden="1"/>
    </xf>
    <xf numFmtId="0" fontId="6" fillId="6" borderId="13" xfId="0" applyFont="1" applyFill="1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19" fillId="2" borderId="1" xfId="0" applyFont="1" applyFill="1" applyBorder="1" applyProtection="1">
      <protection locked="0" hidden="1"/>
    </xf>
    <xf numFmtId="0" fontId="2" fillId="8" borderId="1" xfId="0" applyFont="1" applyFill="1" applyBorder="1" applyAlignment="1" applyProtection="1">
      <alignment horizontal="center" vertical="center" wrapText="1"/>
      <protection hidden="1"/>
    </xf>
    <xf numFmtId="0" fontId="3" fillId="9" borderId="1" xfId="0" applyFont="1" applyFill="1" applyBorder="1" applyAlignment="1" applyProtection="1">
      <alignment vertical="center" wrapText="1"/>
      <protection hidden="1"/>
    </xf>
    <xf numFmtId="0" fontId="24" fillId="10" borderId="1" xfId="0" applyFont="1" applyFill="1" applyBorder="1" applyAlignment="1" applyProtection="1">
      <alignment vertical="center" wrapText="1"/>
      <protection hidden="1"/>
    </xf>
    <xf numFmtId="0" fontId="3" fillId="10" borderId="6" xfId="0" applyFont="1" applyFill="1" applyBorder="1" applyAlignment="1" applyProtection="1">
      <alignment vertical="center" wrapText="1"/>
      <protection hidden="1"/>
    </xf>
    <xf numFmtId="0" fontId="24" fillId="11" borderId="1" xfId="0" applyFont="1" applyFill="1" applyBorder="1" applyAlignment="1" applyProtection="1">
      <alignment vertical="center" wrapText="1"/>
      <protection hidden="1"/>
    </xf>
    <xf numFmtId="0" fontId="24" fillId="11" borderId="6" xfId="0" applyFont="1" applyFill="1" applyBorder="1" applyAlignment="1" applyProtection="1">
      <alignment vertical="center" wrapText="1"/>
      <protection hidden="1"/>
    </xf>
    <xf numFmtId="0" fontId="3" fillId="11" borderId="6" xfId="0" applyFont="1" applyFill="1" applyBorder="1" applyAlignment="1" applyProtection="1">
      <alignment vertical="center" wrapText="1"/>
      <protection hidden="1"/>
    </xf>
    <xf numFmtId="0" fontId="19" fillId="2" borderId="3" xfId="0" applyFont="1" applyFill="1" applyBorder="1" applyProtection="1">
      <protection hidden="1"/>
    </xf>
    <xf numFmtId="0" fontId="19" fillId="2" borderId="24" xfId="0" applyFont="1" applyFill="1" applyBorder="1" applyProtection="1">
      <protection locked="0" hidden="1"/>
    </xf>
    <xf numFmtId="0" fontId="19" fillId="2" borderId="24" xfId="0" applyFont="1" applyFill="1" applyBorder="1" applyProtection="1">
      <protection hidden="1"/>
    </xf>
    <xf numFmtId="0" fontId="19" fillId="0" borderId="0" xfId="0" applyFont="1" applyProtection="1">
      <protection hidden="1"/>
    </xf>
    <xf numFmtId="164" fontId="24" fillId="0" borderId="3" xfId="0" applyNumberFormat="1" applyFont="1" applyBorder="1" applyAlignment="1" applyProtection="1">
      <alignment vertical="center" wrapText="1"/>
      <protection hidden="1"/>
    </xf>
    <xf numFmtId="0" fontId="0" fillId="0" borderId="5" xfId="0" applyBorder="1" applyAlignment="1">
      <alignment horizontal="center"/>
    </xf>
    <xf numFmtId="164" fontId="3" fillId="0" borderId="3" xfId="0" applyNumberFormat="1" applyFont="1" applyBorder="1" applyAlignment="1" applyProtection="1">
      <alignment vertical="center" wrapText="1"/>
      <protection hidden="1"/>
    </xf>
    <xf numFmtId="164" fontId="24" fillId="0" borderId="24" xfId="0" applyNumberFormat="1" applyFont="1" applyBorder="1" applyAlignment="1" applyProtection="1">
      <alignment vertical="center" wrapText="1"/>
      <protection hidden="1"/>
    </xf>
    <xf numFmtId="164" fontId="3" fillId="0" borderId="24" xfId="0" applyNumberFormat="1" applyFont="1" applyBorder="1" applyAlignment="1" applyProtection="1">
      <alignment vertical="center" wrapText="1"/>
      <protection hidden="1"/>
    </xf>
    <xf numFmtId="164" fontId="33" fillId="0" borderId="3" xfId="0" applyNumberFormat="1" applyFont="1" applyBorder="1" applyAlignment="1" applyProtection="1">
      <alignment vertical="center" wrapText="1"/>
      <protection hidden="1"/>
    </xf>
    <xf numFmtId="14" fontId="1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5" fillId="3" borderId="0" xfId="0" applyFont="1" applyFill="1" applyAlignment="1" applyProtection="1">
      <alignment horizontal="center"/>
      <protection hidden="1"/>
    </xf>
    <xf numFmtId="14" fontId="1" fillId="3" borderId="9" xfId="0" applyNumberFormat="1" applyFont="1" applyFill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/>
      <protection hidden="1"/>
    </xf>
    <xf numFmtId="14" fontId="1" fillId="3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27" fillId="0" borderId="7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8" xfId="0" applyFont="1" applyBorder="1" applyAlignment="1" applyProtection="1">
      <alignment horizontal="center" vertical="center"/>
      <protection hidden="1"/>
    </xf>
    <xf numFmtId="14" fontId="1" fillId="3" borderId="23" xfId="0" applyNumberFormat="1" applyFont="1" applyFill="1" applyBorder="1" applyAlignment="1" applyProtection="1">
      <alignment horizontal="center" vertical="center" wrapText="1"/>
      <protection hidden="1"/>
    </xf>
    <xf numFmtId="14" fontId="1" fillId="6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6" borderId="3" xfId="0" applyNumberFormat="1" applyFont="1" applyFill="1" applyBorder="1" applyAlignment="1" applyProtection="1">
      <alignment horizontal="center" vertical="center" wrapText="1"/>
      <protection hidden="1"/>
    </xf>
    <xf numFmtId="14" fontId="1" fillId="6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5" xfId="0" applyFont="1" applyFill="1" applyBorder="1" applyAlignment="1" applyProtection="1">
      <alignment horizontal="center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14" fontId="0" fillId="6" borderId="5" xfId="0" applyNumberFormat="1" applyFill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1155"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Gill Sans MT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2" formatCode="0.00"/>
      <border diagonalUp="0" diagonalDown="0" outline="0">
        <left/>
        <right style="thin">
          <color indexed="64"/>
        </right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right style="thin">
          <color indexed="64"/>
        </right>
      </border>
      <protection locked="1" hidden="1"/>
    </dxf>
    <dxf>
      <numFmt numFmtId="2" formatCode="0.00"/>
      <border diagonalUp="0" diagonalDown="0" outline="0">
        <left style="thin">
          <color indexed="64"/>
        </left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left style="thin">
          <color indexed="64"/>
        </left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rgb="FFFF000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 outline="0">
        <left/>
        <right style="thin">
          <color indexed="64"/>
        </right>
        <top/>
        <bottom/>
      </border>
      <protection locked="1" hidden="1"/>
    </dxf>
    <dxf>
      <border outline="0">
        <right style="thin">
          <color indexed="64"/>
        </right>
      </border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alignment horizontal="center" vertical="center" textRotation="9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  <protection locked="1"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hidden="1"/>
    </dxf>
    <dxf>
      <numFmt numFmtId="164" formatCode="0.0"/>
      <fill>
        <patternFill patternType="solid">
          <fgColor indexed="64"/>
          <bgColor rgb="FF00B050"/>
        </patternFill>
      </fill>
      <protection hidden="1"/>
    </dxf>
    <dxf>
      <numFmt numFmtId="0" formatCode="General"/>
      <fill>
        <patternFill patternType="solid">
          <fgColor indexed="64"/>
          <bgColor rgb="FF92D050"/>
        </patternFill>
      </fill>
      <protection hidden="1"/>
    </dxf>
    <dxf>
      <protection hidden="1"/>
    </dxf>
    <dxf>
      <alignment horizontal="center" vertical="center" textRotation="0" wrapText="0" indent="0" justifyLastLine="0" shrinkToFit="0" readingOrder="0"/>
      <protection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24"/>
          <bgColor indexed="22"/>
        </patternFill>
      </fill>
      <border diagonalUp="0" diagonalDown="0" outline="0">
        <left/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/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solid">
          <fgColor indexed="64"/>
          <bgColor theme="4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F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315" y="789213"/>
          <a:ext cx="1295400" cy="328748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2</xdr:row>
      <xdr:rowOff>217714</xdr:rowOff>
    </xdr:from>
    <xdr:to>
      <xdr:col>0</xdr:col>
      <xdr:colOff>1349828</xdr:colOff>
      <xdr:row>3</xdr:row>
      <xdr:rowOff>138792</xdr:rowOff>
    </xdr:to>
    <xdr:sp macro="[0]!Classement_MI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 bwMode="auto">
        <a:xfrm>
          <a:off x="54428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217715</xdr:rowOff>
    </xdr:from>
    <xdr:to>
      <xdr:col>0</xdr:col>
      <xdr:colOff>1360714</xdr:colOff>
      <xdr:row>3</xdr:row>
      <xdr:rowOff>138793</xdr:rowOff>
    </xdr:to>
    <xdr:sp macro="[0]!Classement_CA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 bwMode="auto">
        <a:xfrm>
          <a:off x="65314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206828</xdr:rowOff>
    </xdr:from>
    <xdr:to>
      <xdr:col>0</xdr:col>
      <xdr:colOff>1349829</xdr:colOff>
      <xdr:row>3</xdr:row>
      <xdr:rowOff>127906</xdr:rowOff>
    </xdr:to>
    <xdr:sp macro="[0]!Classement_CA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 bwMode="auto">
        <a:xfrm>
          <a:off x="54429" y="772885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43543</xdr:colOff>
      <xdr:row>2</xdr:row>
      <xdr:rowOff>228600</xdr:rowOff>
    </xdr:from>
    <xdr:to>
      <xdr:col>0</xdr:col>
      <xdr:colOff>1338943</xdr:colOff>
      <xdr:row>3</xdr:row>
      <xdr:rowOff>149678</xdr:rowOff>
    </xdr:to>
    <xdr:sp macro="[0]!Classement_J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3543" y="794657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250371</xdr:rowOff>
    </xdr:from>
    <xdr:to>
      <xdr:col>0</xdr:col>
      <xdr:colOff>1360714</xdr:colOff>
      <xdr:row>3</xdr:row>
      <xdr:rowOff>171449</xdr:rowOff>
    </xdr:to>
    <xdr:sp macro="[0]!Classement_J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65314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60960</xdr:rowOff>
    </xdr:from>
    <xdr:to>
      <xdr:col>0</xdr:col>
      <xdr:colOff>1402080</xdr:colOff>
      <xdr:row>2</xdr:row>
      <xdr:rowOff>175260</xdr:rowOff>
    </xdr:to>
    <xdr:sp macro="[0]!Module1.Classement_Clubs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114300" y="228600"/>
          <a:ext cx="1287780" cy="29718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  <xdr:twoCellAnchor>
    <xdr:from>
      <xdr:col>1</xdr:col>
      <xdr:colOff>510540</xdr:colOff>
      <xdr:row>1</xdr:row>
      <xdr:rowOff>0</xdr:rowOff>
    </xdr:from>
    <xdr:to>
      <xdr:col>3</xdr:col>
      <xdr:colOff>373380</xdr:colOff>
      <xdr:row>3</xdr:row>
      <xdr:rowOff>7620</xdr:rowOff>
    </xdr:to>
    <xdr:sp macro="[0]!Tous_classements" textlink="">
      <xdr:nvSpPr>
        <xdr:cNvPr id="4" name="Rectangle à coins arrondis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2011680" y="167640"/>
          <a:ext cx="3573780" cy="41910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METTRE A JOUR TOUS LES CLASSEMENTS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5315" y="783770"/>
          <a:ext cx="1295400" cy="32766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250371</xdr:rowOff>
    </xdr:from>
    <xdr:to>
      <xdr:col>0</xdr:col>
      <xdr:colOff>1382485</xdr:colOff>
      <xdr:row>3</xdr:row>
      <xdr:rowOff>171449</xdr:rowOff>
    </xdr:to>
    <xdr:sp macro="[0]!Classement_PO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7085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65316</xdr:colOff>
      <xdr:row>2</xdr:row>
      <xdr:rowOff>206829</xdr:rowOff>
    </xdr:from>
    <xdr:to>
      <xdr:col>0</xdr:col>
      <xdr:colOff>1360716</xdr:colOff>
      <xdr:row>3</xdr:row>
      <xdr:rowOff>127907</xdr:rowOff>
    </xdr:to>
    <xdr:sp macro="[0]!Classement_PO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65316" y="772886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239485</xdr:rowOff>
    </xdr:from>
    <xdr:to>
      <xdr:col>0</xdr:col>
      <xdr:colOff>1360714</xdr:colOff>
      <xdr:row>3</xdr:row>
      <xdr:rowOff>160563</xdr:rowOff>
    </xdr:to>
    <xdr:sp macro="[0]!Classement_P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 bwMode="auto">
        <a:xfrm>
          <a:off x="65314" y="80554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217714</xdr:rowOff>
    </xdr:from>
    <xdr:to>
      <xdr:col>0</xdr:col>
      <xdr:colOff>1360715</xdr:colOff>
      <xdr:row>3</xdr:row>
      <xdr:rowOff>138792</xdr:rowOff>
    </xdr:to>
    <xdr:sp macro="[0]!Classement_P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 bwMode="auto">
        <a:xfrm>
          <a:off x="65315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217715</xdr:rowOff>
    </xdr:from>
    <xdr:to>
      <xdr:col>0</xdr:col>
      <xdr:colOff>1349829</xdr:colOff>
      <xdr:row>3</xdr:row>
      <xdr:rowOff>138793</xdr:rowOff>
    </xdr:to>
    <xdr:sp macro="[0]!Classement_BE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4429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250372</xdr:rowOff>
    </xdr:from>
    <xdr:to>
      <xdr:col>0</xdr:col>
      <xdr:colOff>1382485</xdr:colOff>
      <xdr:row>3</xdr:row>
      <xdr:rowOff>171450</xdr:rowOff>
    </xdr:to>
    <xdr:sp macro="[0]!Classement_BE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87085" y="816429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217714</xdr:rowOff>
    </xdr:from>
    <xdr:to>
      <xdr:col>0</xdr:col>
      <xdr:colOff>1360714</xdr:colOff>
      <xdr:row>3</xdr:row>
      <xdr:rowOff>138792</xdr:rowOff>
    </xdr:to>
    <xdr:sp macro="[0]!Classement_MI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 bwMode="auto">
        <a:xfrm>
          <a:off x="65314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0000000}" name="Tableau_MPF" displayName="Tableau_MPF" ref="A5:BP32" totalsRowShown="0" headerRowDxfId="1154" dataDxfId="1153">
  <autoFilter ref="A5:BP32" xr:uid="{00000000-0009-0000-0100-000015000000}"/>
  <sortState xmlns:xlrd2="http://schemas.microsoft.com/office/spreadsheetml/2017/richdata2" ref="A6:BP32">
    <sortCondition ref="A6:A32"/>
  </sortState>
  <tableColumns count="68">
    <tableColumn id="1" xr3:uid="{00000000-0010-0000-0000-000001000000}" name="Classement general" dataDxfId="1152">
      <calculatedColumnFormula>IF(Tableau_MPF[[#This Row],[Points]]&lt;&gt;0,RANK(Tableau_MPF[[#This Row],[Points]],Tableau_MPF[Points]),"")</calculatedColumnFormula>
    </tableColumn>
    <tableColumn id="2" xr3:uid="{00000000-0010-0000-0000-000002000000}" name="Points" dataDxfId="1151">
      <calculatedColumnFormula array="1">INDEX(Tableau_MPF[[1]:[15]],ROW(C6)-5,$B$3)</calculatedColumnFormula>
    </tableColumn>
    <tableColumn id="3" xr3:uid="{00000000-0010-0000-0000-000003000000}" name="Epreuves disputées" dataDxfId="1150">
      <calculatedColumnFormula>COUNTA(I6,K6,M6,O6,Q6,S6,U6,W6,Y6,AA6,AC6,AE6,AG6,AI6,AK6)</calculatedColumnFormula>
    </tableColumn>
    <tableColumn id="4" xr3:uid="{00000000-0010-0000-0000-000004000000}" name="N° licence" dataDxfId="1149"/>
    <tableColumn id="5" xr3:uid="{00000000-0010-0000-0000-000005000000}" name="Nom" dataDxfId="1148"/>
    <tableColumn id="6" xr3:uid="{00000000-0010-0000-0000-000006000000}" name="Prénom" dataDxfId="1147"/>
    <tableColumn id="7" xr3:uid="{00000000-0010-0000-0000-000007000000}" name="Club" dataDxfId="1146"/>
    <tableColumn id="8" xr3:uid="{00000000-0010-0000-0000-000008000000}" name="PTS INDIV TOTAL" dataDxfId="1145">
      <calculatedColumnFormula>J6+L6+N6+P6+R6+T6+V6+X6+Z6+AB6+AD6+AF6+AH6+AJ6+AL6</calculatedColumnFormula>
    </tableColumn>
    <tableColumn id="9" xr3:uid="{00000000-0010-0000-0000-000009000000}" name="Clt1" dataDxfId="1144"/>
    <tableColumn id="10" xr3:uid="{00000000-0010-0000-0000-00000A000000}" name="Points1" dataDxfId="1143">
      <calculatedColumnFormula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calculatedColumnFormula>
    </tableColumn>
    <tableColumn id="11" xr3:uid="{00000000-0010-0000-0000-00000B000000}" name="Clt2" dataDxfId="1142"/>
    <tableColumn id="12" xr3:uid="{00000000-0010-0000-0000-00000C000000}" name="Points2" dataDxfId="1141">
      <calculatedColumnFormula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calculatedColumnFormula>
    </tableColumn>
    <tableColumn id="13" xr3:uid="{00000000-0010-0000-0000-00000D000000}" name="Clt3" dataDxfId="1140"/>
    <tableColumn id="14" xr3:uid="{00000000-0010-0000-0000-00000E000000}" name="Points3" dataDxfId="1139">
      <calculatedColumnFormula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calculatedColumnFormula>
    </tableColumn>
    <tableColumn id="15" xr3:uid="{00000000-0010-0000-0000-00000F000000}" name="Clt4" dataDxfId="1138"/>
    <tableColumn id="16" xr3:uid="{00000000-0010-0000-0000-000010000000}" name="Points4" dataDxfId="1137">
      <calculatedColumnFormula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calculatedColumnFormula>
    </tableColumn>
    <tableColumn id="17" xr3:uid="{00000000-0010-0000-0000-000011000000}" name="Clt5" dataDxfId="1136"/>
    <tableColumn id="18" xr3:uid="{00000000-0010-0000-0000-000012000000}" name="Points5" dataDxfId="1135">
      <calculatedColumnFormula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calculatedColumnFormula>
    </tableColumn>
    <tableColumn id="19" xr3:uid="{00000000-0010-0000-0000-000013000000}" name="Clt6" dataDxfId="1134"/>
    <tableColumn id="20" xr3:uid="{00000000-0010-0000-0000-000014000000}" name="Points6" dataDxfId="1133">
      <calculatedColumnFormula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calculatedColumnFormula>
    </tableColumn>
    <tableColumn id="21" xr3:uid="{00000000-0010-0000-0000-000015000000}" name="Clt7" dataDxfId="1132"/>
    <tableColumn id="22" xr3:uid="{00000000-0010-0000-0000-000016000000}" name="Points7" dataDxfId="1131">
      <calculatedColumnFormula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calculatedColumnFormula>
    </tableColumn>
    <tableColumn id="23" xr3:uid="{00000000-0010-0000-0000-000017000000}" name="Clt8" dataDxfId="1130"/>
    <tableColumn id="24" xr3:uid="{00000000-0010-0000-0000-000018000000}" name="Points8" dataDxfId="1129">
      <calculatedColumnFormula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calculatedColumnFormula>
    </tableColumn>
    <tableColumn id="25" xr3:uid="{00000000-0010-0000-0000-000019000000}" name="Clt9" dataDxfId="1128"/>
    <tableColumn id="26" xr3:uid="{00000000-0010-0000-0000-00001A000000}" name="Points9" dataDxfId="1127">
      <calculatedColumnFormula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calculatedColumnFormula>
    </tableColumn>
    <tableColumn id="27" xr3:uid="{00000000-0010-0000-0000-00001B000000}" name="Clt10" dataDxfId="1126"/>
    <tableColumn id="28" xr3:uid="{00000000-0010-0000-0000-00001C000000}" name="Points10" dataDxfId="1125">
      <calculatedColumnFormula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calculatedColumnFormula>
    </tableColumn>
    <tableColumn id="29" xr3:uid="{00000000-0010-0000-0000-00001D000000}" name="Clt11" dataDxfId="1124"/>
    <tableColumn id="30" xr3:uid="{00000000-0010-0000-0000-00001E000000}" name="Points11" dataDxfId="1123">
      <calculatedColumnFormula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calculatedColumnFormula>
    </tableColumn>
    <tableColumn id="31" xr3:uid="{00000000-0010-0000-0000-00001F000000}" name="Clt12" dataDxfId="1122"/>
    <tableColumn id="32" xr3:uid="{00000000-0010-0000-0000-000020000000}" name="Points12" dataDxfId="1121">
      <calculatedColumnFormula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calculatedColumnFormula>
    </tableColumn>
    <tableColumn id="33" xr3:uid="{00000000-0010-0000-0000-000021000000}" name="Clt13" dataDxfId="1120"/>
    <tableColumn id="34" xr3:uid="{00000000-0010-0000-0000-000022000000}" name="Points13" dataDxfId="1119">
      <calculatedColumnFormula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calculatedColumnFormula>
    </tableColumn>
    <tableColumn id="35" xr3:uid="{00000000-0010-0000-0000-000023000000}" name="Clt14" dataDxfId="1118"/>
    <tableColumn id="36" xr3:uid="{00000000-0010-0000-0000-000024000000}" name="Points14" dataDxfId="1117">
      <calculatedColumnFormula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calculatedColumnFormula>
    </tableColumn>
    <tableColumn id="37" xr3:uid="{00000000-0010-0000-0000-000025000000}" name="Clt15" dataDxfId="1116"/>
    <tableColumn id="38" xr3:uid="{00000000-0010-0000-0000-000026000000}" name="Points15" dataDxfId="1115">
      <calculatedColumnFormula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calculatedColumnFormula>
    </tableColumn>
    <tableColumn id="39" xr3:uid="{00000000-0010-0000-0000-000027000000}" name="Pts1" dataDxfId="1114">
      <calculatedColumnFormula>J6</calculatedColumnFormula>
    </tableColumn>
    <tableColumn id="40" xr3:uid="{00000000-0010-0000-0000-000028000000}" name="Pts2" dataDxfId="1113">
      <calculatedColumnFormula>L6</calculatedColumnFormula>
    </tableColumn>
    <tableColumn id="41" xr3:uid="{00000000-0010-0000-0000-000029000000}" name="Pts3" dataDxfId="1112">
      <calculatedColumnFormula>N6</calculatedColumnFormula>
    </tableColumn>
    <tableColumn id="42" xr3:uid="{00000000-0010-0000-0000-00002A000000}" name="Pts4" dataDxfId="1111">
      <calculatedColumnFormula>P6</calculatedColumnFormula>
    </tableColumn>
    <tableColumn id="43" xr3:uid="{00000000-0010-0000-0000-00002B000000}" name="Pts5" dataDxfId="1110">
      <calculatedColumnFormula>R6</calculatedColumnFormula>
    </tableColumn>
    <tableColumn id="44" xr3:uid="{00000000-0010-0000-0000-00002C000000}" name="Pts6" dataDxfId="1109">
      <calculatedColumnFormula>T6</calculatedColumnFormula>
    </tableColumn>
    <tableColumn id="45" xr3:uid="{00000000-0010-0000-0000-00002D000000}" name="Pts7" dataDxfId="1108">
      <calculatedColumnFormula>V6</calculatedColumnFormula>
    </tableColumn>
    <tableColumn id="46" xr3:uid="{00000000-0010-0000-0000-00002E000000}" name="Pts8" dataDxfId="1107">
      <calculatedColumnFormula>X6</calculatedColumnFormula>
    </tableColumn>
    <tableColumn id="47" xr3:uid="{00000000-0010-0000-0000-00002F000000}" name="Pts9" dataDxfId="1106">
      <calculatedColumnFormula>Z6</calculatedColumnFormula>
    </tableColumn>
    <tableColumn id="48" xr3:uid="{00000000-0010-0000-0000-000030000000}" name="Pts10" dataDxfId="1105">
      <calculatedColumnFormula>AB6</calculatedColumnFormula>
    </tableColumn>
    <tableColumn id="49" xr3:uid="{00000000-0010-0000-0000-000031000000}" name="Pts11" dataDxfId="1104">
      <calculatedColumnFormula>AD6</calculatedColumnFormula>
    </tableColumn>
    <tableColumn id="50" xr3:uid="{00000000-0010-0000-0000-000032000000}" name="Pts12" dataDxfId="1103">
      <calculatedColumnFormula>AF6</calculatedColumnFormula>
    </tableColumn>
    <tableColumn id="51" xr3:uid="{00000000-0010-0000-0000-000033000000}" name="Pts13" dataDxfId="1102">
      <calculatedColumnFormula>AH6</calculatedColumnFormula>
    </tableColumn>
    <tableColumn id="52" xr3:uid="{00000000-0010-0000-0000-000034000000}" name="Pts14" dataDxfId="1101">
      <calculatedColumnFormula>AJ6</calculatedColumnFormula>
    </tableColumn>
    <tableColumn id="53" xr3:uid="{00000000-0010-0000-0000-000035000000}" name="Pts15" dataDxfId="1100">
      <calculatedColumnFormula>AL6</calculatedColumnFormula>
    </tableColumn>
    <tableColumn id="54" xr3:uid="{00000000-0010-0000-0000-000036000000}" name="1" dataDxfId="1099">
      <calculatedColumnFormula>LARGE($AM6:$BA6,BB$5)</calculatedColumnFormula>
    </tableColumn>
    <tableColumn id="55" xr3:uid="{00000000-0010-0000-0000-000037000000}" name="2" dataDxfId="1098">
      <calculatedColumnFormula>BB6+LARGE($AM6:$BA6,BC$5)</calculatedColumnFormula>
    </tableColumn>
    <tableColumn id="56" xr3:uid="{00000000-0010-0000-0000-000038000000}" name="3" dataDxfId="1097">
      <calculatedColumnFormula>BC6+LARGE($AM6:$BA6,BD$5)</calculatedColumnFormula>
    </tableColumn>
    <tableColumn id="57" xr3:uid="{00000000-0010-0000-0000-000039000000}" name="4" dataDxfId="1096">
      <calculatedColumnFormula>BD6+LARGE($AM6:$BA6,BE$5)</calculatedColumnFormula>
    </tableColumn>
    <tableColumn id="58" xr3:uid="{00000000-0010-0000-0000-00003A000000}" name="5" dataDxfId="1095">
      <calculatedColumnFormula>BE6+LARGE($AM6:$BA6,BF$5)</calculatedColumnFormula>
    </tableColumn>
    <tableColumn id="59" xr3:uid="{00000000-0010-0000-0000-00003B000000}" name="6" dataDxfId="1094">
      <calculatedColumnFormula>BF6+LARGE($AM6:$BA6,BG$5)</calculatedColumnFormula>
    </tableColumn>
    <tableColumn id="60" xr3:uid="{00000000-0010-0000-0000-00003C000000}" name="7" dataDxfId="1093">
      <calculatedColumnFormula>BG6+LARGE($AM6:$BA6,BH$5)</calculatedColumnFormula>
    </tableColumn>
    <tableColumn id="61" xr3:uid="{00000000-0010-0000-0000-00003D000000}" name="8" dataDxfId="1092">
      <calculatedColumnFormula>BH6+LARGE($AM6:$BA6,BI$5)</calculatedColumnFormula>
    </tableColumn>
    <tableColumn id="62" xr3:uid="{00000000-0010-0000-0000-00003E000000}" name="9" dataDxfId="1091">
      <calculatedColumnFormula>BI6+LARGE($AM6:$BA6,BJ$5)</calculatedColumnFormula>
    </tableColumn>
    <tableColumn id="63" xr3:uid="{00000000-0010-0000-0000-00003F000000}" name="10" dataDxfId="1090">
      <calculatedColumnFormula>BJ6+LARGE($AM6:$BA6,BK$5)</calculatedColumnFormula>
    </tableColumn>
    <tableColumn id="64" xr3:uid="{00000000-0010-0000-0000-000040000000}" name="11" dataDxfId="1089">
      <calculatedColumnFormula>BK6+LARGE($AM6:$BA6,BL$5)</calculatedColumnFormula>
    </tableColumn>
    <tableColumn id="65" xr3:uid="{00000000-0010-0000-0000-000041000000}" name="12" dataDxfId="1088">
      <calculatedColumnFormula>BL6+LARGE($AM6:$BA6,BM$5)</calculatedColumnFormula>
    </tableColumn>
    <tableColumn id="66" xr3:uid="{00000000-0010-0000-0000-000042000000}" name="13" dataDxfId="1087">
      <calculatedColumnFormula>BM6+LARGE($AM6:$BA6,BN$5)</calculatedColumnFormula>
    </tableColumn>
    <tableColumn id="67" xr3:uid="{00000000-0010-0000-0000-000043000000}" name="14" dataDxfId="1086">
      <calculatedColumnFormula>BN6+LARGE($AM6:$BA6,BO$5)</calculatedColumnFormula>
    </tableColumn>
    <tableColumn id="68" xr3:uid="{00000000-0010-0000-0000-000044000000}" name="15" dataDxfId="108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leau_MIH" displayName="Tableau_MIH" ref="A5:BP105" totalsRowShown="0" headerRowDxfId="524" dataDxfId="523">
  <autoFilter ref="A5:BP105" xr:uid="{00000000-0009-0000-0100-00000F000000}"/>
  <sortState xmlns:xlrd2="http://schemas.microsoft.com/office/spreadsheetml/2017/richdata2" ref="A6:BP105">
    <sortCondition ref="A6:A105"/>
  </sortState>
  <tableColumns count="68">
    <tableColumn id="1" xr3:uid="{00000000-0010-0000-0900-000001000000}" name="Classement general" dataDxfId="522">
      <calculatedColumnFormula>IF(Tableau_MIH[[#This Row],[Points]]&lt;&gt;0,RANK(Tableau_MIH[[#This Row],[Points]],Tableau_MIH[Points]),"")</calculatedColumnFormula>
    </tableColumn>
    <tableColumn id="2" xr3:uid="{00000000-0010-0000-0900-000002000000}" name="Points" dataDxfId="521">
      <calculatedColumnFormula array="1">INDEX(Tableau_MIH[[1]:[15]],ROW(C6)-5,$B$3)</calculatedColumnFormula>
    </tableColumn>
    <tableColumn id="3" xr3:uid="{00000000-0010-0000-0900-000003000000}" name="Epreuves disputées" dataDxfId="520">
      <calculatedColumnFormula>COUNTA(I6,K6,M6,O6,Q6,S6,U6,W6,Y6,AA6,AC6,AE6,AG6,AI6,AK6)</calculatedColumnFormula>
    </tableColumn>
    <tableColumn id="4" xr3:uid="{00000000-0010-0000-0900-000004000000}" name="N° licence" dataDxfId="519"/>
    <tableColumn id="5" xr3:uid="{00000000-0010-0000-0900-000005000000}" name="Nom" dataDxfId="518"/>
    <tableColumn id="6" xr3:uid="{00000000-0010-0000-0900-000006000000}" name="Prénom" dataDxfId="517"/>
    <tableColumn id="7" xr3:uid="{00000000-0010-0000-0900-000007000000}" name="Club" dataDxfId="516"/>
    <tableColumn id="8" xr3:uid="{00000000-0010-0000-0900-000008000000}" name="PTS INDIV TOTAL" dataDxfId="515">
      <calculatedColumnFormula>J6+L6+N6+P6+R6+T6+V6+X6+Z6+AB6+AD6+AF6+AH6+AJ6+AL6</calculatedColumnFormula>
    </tableColumn>
    <tableColumn id="9" xr3:uid="{00000000-0010-0000-0900-000009000000}" name="Clt1" dataDxfId="514"/>
    <tableColumn id="10" xr3:uid="{00000000-0010-0000-0900-00000A000000}" name="Points1" dataDxfId="513">
      <calculatedColumnFormula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calculatedColumnFormula>
    </tableColumn>
    <tableColumn id="11" xr3:uid="{00000000-0010-0000-0900-00000B000000}" name="Clt2" dataDxfId="512"/>
    <tableColumn id="12" xr3:uid="{00000000-0010-0000-0900-00000C000000}" name="Points2" dataDxfId="511">
      <calculatedColumnFormula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calculatedColumnFormula>
    </tableColumn>
    <tableColumn id="13" xr3:uid="{00000000-0010-0000-0900-00000D000000}" name="Clt3" dataDxfId="510"/>
    <tableColumn id="14" xr3:uid="{00000000-0010-0000-0900-00000E000000}" name="Points3" dataDxfId="509">
      <calculatedColumnFormula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calculatedColumnFormula>
    </tableColumn>
    <tableColumn id="15" xr3:uid="{00000000-0010-0000-0900-00000F000000}" name="Clt4" dataDxfId="508"/>
    <tableColumn id="16" xr3:uid="{00000000-0010-0000-0900-000010000000}" name="Points4" dataDxfId="507">
      <calculatedColumnFormula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calculatedColumnFormula>
    </tableColumn>
    <tableColumn id="17" xr3:uid="{00000000-0010-0000-0900-000011000000}" name="Clt5" dataDxfId="506"/>
    <tableColumn id="18" xr3:uid="{00000000-0010-0000-0900-000012000000}" name="Points5" dataDxfId="505">
      <calculatedColumnFormula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calculatedColumnFormula>
    </tableColumn>
    <tableColumn id="19" xr3:uid="{00000000-0010-0000-0900-000013000000}" name="Clt6" dataDxfId="504"/>
    <tableColumn id="20" xr3:uid="{00000000-0010-0000-0900-000014000000}" name="Points6" dataDxfId="503">
      <calculatedColumnFormula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calculatedColumnFormula>
    </tableColumn>
    <tableColumn id="21" xr3:uid="{00000000-0010-0000-0900-000015000000}" name="Clt7" dataDxfId="502"/>
    <tableColumn id="22" xr3:uid="{00000000-0010-0000-0900-000016000000}" name="Points7" dataDxfId="501">
      <calculatedColumnFormula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calculatedColumnFormula>
    </tableColumn>
    <tableColumn id="23" xr3:uid="{00000000-0010-0000-0900-000017000000}" name="Clt8" dataDxfId="500"/>
    <tableColumn id="24" xr3:uid="{00000000-0010-0000-0900-000018000000}" name="Points8" dataDxfId="499">
      <calculatedColumnFormula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calculatedColumnFormula>
    </tableColumn>
    <tableColumn id="25" xr3:uid="{00000000-0010-0000-0900-000019000000}" name="Clt9" dataDxfId="498"/>
    <tableColumn id="26" xr3:uid="{00000000-0010-0000-0900-00001A000000}" name="Points9" dataDxfId="497">
      <calculatedColumnFormula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calculatedColumnFormula>
    </tableColumn>
    <tableColumn id="27" xr3:uid="{00000000-0010-0000-0900-00001B000000}" name="Clt10" dataDxfId="496"/>
    <tableColumn id="28" xr3:uid="{00000000-0010-0000-0900-00001C000000}" name="Points10" dataDxfId="495">
      <calculatedColumnFormula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calculatedColumnFormula>
    </tableColumn>
    <tableColumn id="29" xr3:uid="{00000000-0010-0000-0900-00001D000000}" name="Clt11" dataDxfId="494"/>
    <tableColumn id="30" xr3:uid="{00000000-0010-0000-0900-00001E000000}" name="Points11" dataDxfId="493">
      <calculatedColumnFormula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calculatedColumnFormula>
    </tableColumn>
    <tableColumn id="31" xr3:uid="{00000000-0010-0000-0900-00001F000000}" name="Clt12" dataDxfId="492"/>
    <tableColumn id="32" xr3:uid="{00000000-0010-0000-0900-000020000000}" name="Points12" dataDxfId="491">
      <calculatedColumnFormula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calculatedColumnFormula>
    </tableColumn>
    <tableColumn id="33" xr3:uid="{00000000-0010-0000-0900-000021000000}" name="Clt13" dataDxfId="490"/>
    <tableColumn id="34" xr3:uid="{00000000-0010-0000-0900-000022000000}" name="Points13" dataDxfId="489">
      <calculatedColumnFormula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calculatedColumnFormula>
    </tableColumn>
    <tableColumn id="35" xr3:uid="{00000000-0010-0000-0900-000023000000}" name="Clt14" dataDxfId="488"/>
    <tableColumn id="36" xr3:uid="{00000000-0010-0000-0900-000024000000}" name="Points14" dataDxfId="487">
      <calculatedColumnFormula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calculatedColumnFormula>
    </tableColumn>
    <tableColumn id="37" xr3:uid="{00000000-0010-0000-0900-000025000000}" name="Clt15" dataDxfId="486"/>
    <tableColumn id="38" xr3:uid="{00000000-0010-0000-0900-000026000000}" name="Points15" dataDxfId="485">
      <calculatedColumnFormula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calculatedColumnFormula>
    </tableColumn>
    <tableColumn id="39" xr3:uid="{00000000-0010-0000-0900-000027000000}" name="Pts1" dataDxfId="484">
      <calculatedColumnFormula>J6</calculatedColumnFormula>
    </tableColumn>
    <tableColumn id="40" xr3:uid="{00000000-0010-0000-0900-000028000000}" name="Pts2" dataDxfId="483">
      <calculatedColumnFormula>L6</calculatedColumnFormula>
    </tableColumn>
    <tableColumn id="41" xr3:uid="{00000000-0010-0000-0900-000029000000}" name="Pts3" dataDxfId="482">
      <calculatedColumnFormula>N6</calculatedColumnFormula>
    </tableColumn>
    <tableColumn id="42" xr3:uid="{00000000-0010-0000-0900-00002A000000}" name="Pts4" dataDxfId="481">
      <calculatedColumnFormula>P6</calculatedColumnFormula>
    </tableColumn>
    <tableColumn id="43" xr3:uid="{00000000-0010-0000-0900-00002B000000}" name="Pts5" dataDxfId="480">
      <calculatedColumnFormula>R6</calculatedColumnFormula>
    </tableColumn>
    <tableColumn id="44" xr3:uid="{00000000-0010-0000-0900-00002C000000}" name="Pts6" dataDxfId="479">
      <calculatedColumnFormula>T6</calculatedColumnFormula>
    </tableColumn>
    <tableColumn id="45" xr3:uid="{00000000-0010-0000-0900-00002D000000}" name="Pts7" dataDxfId="478">
      <calculatedColumnFormula>V6</calculatedColumnFormula>
    </tableColumn>
    <tableColumn id="46" xr3:uid="{00000000-0010-0000-0900-00002E000000}" name="Pts8" dataDxfId="477">
      <calculatedColumnFormula>X6</calculatedColumnFormula>
    </tableColumn>
    <tableColumn id="47" xr3:uid="{00000000-0010-0000-0900-00002F000000}" name="Pts9" dataDxfId="476">
      <calculatedColumnFormula>Z6</calculatedColumnFormula>
    </tableColumn>
    <tableColumn id="48" xr3:uid="{00000000-0010-0000-0900-000030000000}" name="Pts10" dataDxfId="475">
      <calculatedColumnFormula>AB6</calculatedColumnFormula>
    </tableColumn>
    <tableColumn id="49" xr3:uid="{00000000-0010-0000-0900-000031000000}" name="Pts11" dataDxfId="474">
      <calculatedColumnFormula>AD6</calculatedColumnFormula>
    </tableColumn>
    <tableColumn id="50" xr3:uid="{00000000-0010-0000-0900-000032000000}" name="Pts12" dataDxfId="473">
      <calculatedColumnFormula>AF6</calculatedColumnFormula>
    </tableColumn>
    <tableColumn id="51" xr3:uid="{00000000-0010-0000-0900-000033000000}" name="Pts13" dataDxfId="472">
      <calculatedColumnFormula>AH6</calculatedColumnFormula>
    </tableColumn>
    <tableColumn id="52" xr3:uid="{00000000-0010-0000-0900-000034000000}" name="Pts14" dataDxfId="471">
      <calculatedColumnFormula>AJ6</calculatedColumnFormula>
    </tableColumn>
    <tableColumn id="53" xr3:uid="{00000000-0010-0000-0900-000035000000}" name="Pts15" dataDxfId="470">
      <calculatedColumnFormula>AL6</calculatedColumnFormula>
    </tableColumn>
    <tableColumn id="54" xr3:uid="{00000000-0010-0000-0900-000036000000}" name="1" dataDxfId="469">
      <calculatedColumnFormula>LARGE($AM6:$BA6,BB$5)</calculatedColumnFormula>
    </tableColumn>
    <tableColumn id="55" xr3:uid="{00000000-0010-0000-0900-000037000000}" name="2" dataDxfId="468">
      <calculatedColumnFormula>BB6+LARGE($AM6:$BA6,BC$5)</calculatedColumnFormula>
    </tableColumn>
    <tableColumn id="56" xr3:uid="{00000000-0010-0000-0900-000038000000}" name="3" dataDxfId="467">
      <calculatedColumnFormula>BC6+LARGE($AM6:$BA6,BD$5)</calculatedColumnFormula>
    </tableColumn>
    <tableColumn id="57" xr3:uid="{00000000-0010-0000-0900-000039000000}" name="4" dataDxfId="466">
      <calculatedColumnFormula>BD6+LARGE($AM6:$BA6,BE$5)</calculatedColumnFormula>
    </tableColumn>
    <tableColumn id="58" xr3:uid="{00000000-0010-0000-0900-00003A000000}" name="5" dataDxfId="465">
      <calculatedColumnFormula>BE6+LARGE($AM6:$BA6,BF$5)</calculatedColumnFormula>
    </tableColumn>
    <tableColumn id="59" xr3:uid="{00000000-0010-0000-0900-00003B000000}" name="6" dataDxfId="464">
      <calculatedColumnFormula>BF6+LARGE($AM6:$BA6,BG$5)</calculatedColumnFormula>
    </tableColumn>
    <tableColumn id="60" xr3:uid="{00000000-0010-0000-0900-00003C000000}" name="7" dataDxfId="463">
      <calculatedColumnFormula>BG6+LARGE($AM6:$BA6,BH$5)</calculatedColumnFormula>
    </tableColumn>
    <tableColumn id="61" xr3:uid="{00000000-0010-0000-0900-00003D000000}" name="8" dataDxfId="462">
      <calculatedColumnFormula>BH6+LARGE($AM6:$BA6,BI$5)</calculatedColumnFormula>
    </tableColumn>
    <tableColumn id="62" xr3:uid="{00000000-0010-0000-0900-00003E000000}" name="9" dataDxfId="461">
      <calculatedColumnFormula>BI6+LARGE($AM6:$BA6,BJ$5)</calculatedColumnFormula>
    </tableColumn>
    <tableColumn id="63" xr3:uid="{00000000-0010-0000-0900-00003F000000}" name="10" dataDxfId="460">
      <calculatedColumnFormula>BJ6+LARGE($AM6:$BA6,BK$5)</calculatedColumnFormula>
    </tableColumn>
    <tableColumn id="64" xr3:uid="{00000000-0010-0000-0900-000040000000}" name="11" dataDxfId="459">
      <calculatedColumnFormula>BK6+LARGE($AM6:$BA6,BL$5)</calculatedColumnFormula>
    </tableColumn>
    <tableColumn id="65" xr3:uid="{00000000-0010-0000-0900-000041000000}" name="12" dataDxfId="458">
      <calculatedColumnFormula>BL6+LARGE($AM6:$BA6,BM$5)</calculatedColumnFormula>
    </tableColumn>
    <tableColumn id="66" xr3:uid="{00000000-0010-0000-0900-000042000000}" name="13" dataDxfId="457">
      <calculatedColumnFormula>BM6+LARGE($AM6:$BA6,BN$5)</calculatedColumnFormula>
    </tableColumn>
    <tableColumn id="67" xr3:uid="{00000000-0010-0000-0900-000043000000}" name="14" dataDxfId="456">
      <calculatedColumnFormula>BN6+LARGE($AM6:$BA6,BO$5)</calculatedColumnFormula>
    </tableColumn>
    <tableColumn id="68" xr3:uid="{00000000-0010-0000-0900-000044000000}" name="15" dataDxfId="45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A000000}" name="Tableau_CAF" displayName="Tableau_CAF" ref="A5:BP56" totalsRowShown="0" headerRowDxfId="454" dataDxfId="453">
  <autoFilter ref="A5:BP56" xr:uid="{00000000-0009-0000-0100-000010000000}"/>
  <sortState xmlns:xlrd2="http://schemas.microsoft.com/office/spreadsheetml/2017/richdata2" ref="A6:BP56">
    <sortCondition ref="A6:A56"/>
  </sortState>
  <tableColumns count="68">
    <tableColumn id="1" xr3:uid="{00000000-0010-0000-0A00-000001000000}" name="Classement general" dataDxfId="452">
      <calculatedColumnFormula>IF(Tableau_CAF[[#This Row],[Points]]&lt;&gt;0,RANK(Tableau_CAF[[#This Row],[Points]],Tableau_CAF[Points]),"")</calculatedColumnFormula>
    </tableColumn>
    <tableColumn id="2" xr3:uid="{00000000-0010-0000-0A00-000002000000}" name="Points" dataDxfId="451">
      <calculatedColumnFormula array="1">INDEX(Tableau_CAF[[1]:[15]],ROW(C6)-5,$B$3)</calculatedColumnFormula>
    </tableColumn>
    <tableColumn id="3" xr3:uid="{00000000-0010-0000-0A00-000003000000}" name="Epreuves disputées" dataDxfId="450">
      <calculatedColumnFormula>COUNTA(I6,K6,M6,O6,Q6,S6,U6,W6,Y6,AA6,AC6,AE6,AG6,AI6,AK6)</calculatedColumnFormula>
    </tableColumn>
    <tableColumn id="4" xr3:uid="{00000000-0010-0000-0A00-000004000000}" name="N° licence" dataDxfId="449"/>
    <tableColumn id="5" xr3:uid="{00000000-0010-0000-0A00-000005000000}" name="Nom" dataDxfId="448"/>
    <tableColumn id="6" xr3:uid="{00000000-0010-0000-0A00-000006000000}" name="Prénom" dataDxfId="447"/>
    <tableColumn id="7" xr3:uid="{00000000-0010-0000-0A00-000007000000}" name="Club" dataDxfId="446"/>
    <tableColumn id="8" xr3:uid="{00000000-0010-0000-0A00-000008000000}" name="PTS INDIV TOTAL" dataDxfId="445">
      <calculatedColumnFormula>J6+L6+N6+P6+R6+T6+V6+X6+Z6+AB6+AD6+AF6+AH6+AJ6+AL6</calculatedColumnFormula>
    </tableColumn>
    <tableColumn id="9" xr3:uid="{00000000-0010-0000-0A00-000009000000}" name="Clt1" dataDxfId="444"/>
    <tableColumn id="10" xr3:uid="{00000000-0010-0000-0A00-00000A000000}" name="Points1" dataDxfId="443">
      <calculatedColumnFormula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calculatedColumnFormula>
    </tableColumn>
    <tableColumn id="11" xr3:uid="{00000000-0010-0000-0A00-00000B000000}" name="Clt2" dataDxfId="442"/>
    <tableColumn id="12" xr3:uid="{00000000-0010-0000-0A00-00000C000000}" name="Points2" dataDxfId="441">
      <calculatedColumnFormula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calculatedColumnFormula>
    </tableColumn>
    <tableColumn id="13" xr3:uid="{00000000-0010-0000-0A00-00000D000000}" name="Clt3" dataDxfId="440"/>
    <tableColumn id="14" xr3:uid="{00000000-0010-0000-0A00-00000E000000}" name="Points3" dataDxfId="439">
      <calculatedColumnFormula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calculatedColumnFormula>
    </tableColumn>
    <tableColumn id="15" xr3:uid="{00000000-0010-0000-0A00-00000F000000}" name="Clt4" dataDxfId="438"/>
    <tableColumn id="16" xr3:uid="{00000000-0010-0000-0A00-000010000000}" name="Points4" dataDxfId="437">
      <calculatedColumnFormula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calculatedColumnFormula>
    </tableColumn>
    <tableColumn id="17" xr3:uid="{00000000-0010-0000-0A00-000011000000}" name="Clt5" dataDxfId="436"/>
    <tableColumn id="18" xr3:uid="{00000000-0010-0000-0A00-000012000000}" name="Points5" dataDxfId="435">
      <calculatedColumnFormula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calculatedColumnFormula>
    </tableColumn>
    <tableColumn id="19" xr3:uid="{00000000-0010-0000-0A00-000013000000}" name="Clt6" dataDxfId="434"/>
    <tableColumn id="20" xr3:uid="{00000000-0010-0000-0A00-000014000000}" name="Points6" dataDxfId="433">
      <calculatedColumnFormula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calculatedColumnFormula>
    </tableColumn>
    <tableColumn id="21" xr3:uid="{00000000-0010-0000-0A00-000015000000}" name="Clt7" dataDxfId="432"/>
    <tableColumn id="22" xr3:uid="{00000000-0010-0000-0A00-000016000000}" name="Points7" dataDxfId="431">
      <calculatedColumnFormula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calculatedColumnFormula>
    </tableColumn>
    <tableColumn id="23" xr3:uid="{00000000-0010-0000-0A00-000017000000}" name="Clt8" dataDxfId="430"/>
    <tableColumn id="24" xr3:uid="{00000000-0010-0000-0A00-000018000000}" name="Points8" dataDxfId="429">
      <calculatedColumnFormula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calculatedColumnFormula>
    </tableColumn>
    <tableColumn id="25" xr3:uid="{00000000-0010-0000-0A00-000019000000}" name="Clt9" dataDxfId="428"/>
    <tableColumn id="26" xr3:uid="{00000000-0010-0000-0A00-00001A000000}" name="Points9" dataDxfId="427">
      <calculatedColumnFormula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calculatedColumnFormula>
    </tableColumn>
    <tableColumn id="27" xr3:uid="{00000000-0010-0000-0A00-00001B000000}" name="Clt10" dataDxfId="426"/>
    <tableColumn id="28" xr3:uid="{00000000-0010-0000-0A00-00001C000000}" name="Points10" dataDxfId="425">
      <calculatedColumnFormula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calculatedColumnFormula>
    </tableColumn>
    <tableColumn id="29" xr3:uid="{00000000-0010-0000-0A00-00001D000000}" name="Clt11" dataDxfId="424"/>
    <tableColumn id="30" xr3:uid="{00000000-0010-0000-0A00-00001E000000}" name="Points11" dataDxfId="423">
      <calculatedColumnFormula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calculatedColumnFormula>
    </tableColumn>
    <tableColumn id="31" xr3:uid="{00000000-0010-0000-0A00-00001F000000}" name="Clt12" dataDxfId="422"/>
    <tableColumn id="32" xr3:uid="{00000000-0010-0000-0A00-000020000000}" name="Points12" dataDxfId="421">
      <calculatedColumnFormula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calculatedColumnFormula>
    </tableColumn>
    <tableColumn id="33" xr3:uid="{00000000-0010-0000-0A00-000021000000}" name="Clt13" dataDxfId="420"/>
    <tableColumn id="34" xr3:uid="{00000000-0010-0000-0A00-000022000000}" name="Points13" dataDxfId="419">
      <calculatedColumnFormula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calculatedColumnFormula>
    </tableColumn>
    <tableColumn id="35" xr3:uid="{00000000-0010-0000-0A00-000023000000}" name="Clt14" dataDxfId="418"/>
    <tableColumn id="36" xr3:uid="{00000000-0010-0000-0A00-000024000000}" name="Points14" dataDxfId="417">
      <calculatedColumnFormula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calculatedColumnFormula>
    </tableColumn>
    <tableColumn id="37" xr3:uid="{00000000-0010-0000-0A00-000025000000}" name="Clt15" dataDxfId="416"/>
    <tableColumn id="38" xr3:uid="{00000000-0010-0000-0A00-000026000000}" name="Points15" dataDxfId="415">
      <calculatedColumnFormula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calculatedColumnFormula>
    </tableColumn>
    <tableColumn id="39" xr3:uid="{00000000-0010-0000-0A00-000027000000}" name="Pts1" dataDxfId="414">
      <calculatedColumnFormula>J6</calculatedColumnFormula>
    </tableColumn>
    <tableColumn id="40" xr3:uid="{00000000-0010-0000-0A00-000028000000}" name="Pts2" dataDxfId="413">
      <calculatedColumnFormula>L6</calculatedColumnFormula>
    </tableColumn>
    <tableColumn id="41" xr3:uid="{00000000-0010-0000-0A00-000029000000}" name="Pts3" dataDxfId="412">
      <calculatedColumnFormula>N6</calculatedColumnFormula>
    </tableColumn>
    <tableColumn id="42" xr3:uid="{00000000-0010-0000-0A00-00002A000000}" name="Pts4" dataDxfId="411">
      <calculatedColumnFormula>P6</calculatedColumnFormula>
    </tableColumn>
    <tableColumn id="43" xr3:uid="{00000000-0010-0000-0A00-00002B000000}" name="Pts5" dataDxfId="410">
      <calculatedColumnFormula>R6</calculatedColumnFormula>
    </tableColumn>
    <tableColumn id="44" xr3:uid="{00000000-0010-0000-0A00-00002C000000}" name="Pts6" dataDxfId="409">
      <calculatedColumnFormula>T6</calculatedColumnFormula>
    </tableColumn>
    <tableColumn id="45" xr3:uid="{00000000-0010-0000-0A00-00002D000000}" name="Pts7" dataDxfId="408">
      <calculatedColumnFormula>V6</calculatedColumnFormula>
    </tableColumn>
    <tableColumn id="46" xr3:uid="{00000000-0010-0000-0A00-00002E000000}" name="Pts8" dataDxfId="407">
      <calculatedColumnFormula>X6</calculatedColumnFormula>
    </tableColumn>
    <tableColumn id="47" xr3:uid="{00000000-0010-0000-0A00-00002F000000}" name="Pts9" dataDxfId="406">
      <calculatedColumnFormula>Z6</calculatedColumnFormula>
    </tableColumn>
    <tableColumn id="48" xr3:uid="{00000000-0010-0000-0A00-000030000000}" name="Pts10" dataDxfId="405">
      <calculatedColumnFormula>AB6</calculatedColumnFormula>
    </tableColumn>
    <tableColumn id="49" xr3:uid="{00000000-0010-0000-0A00-000031000000}" name="Pts11" dataDxfId="404">
      <calculatedColumnFormula>AD6</calculatedColumnFormula>
    </tableColumn>
    <tableColumn id="50" xr3:uid="{00000000-0010-0000-0A00-000032000000}" name="Pts12" dataDxfId="403">
      <calculatedColumnFormula>AF6</calculatedColumnFormula>
    </tableColumn>
    <tableColumn id="51" xr3:uid="{00000000-0010-0000-0A00-000033000000}" name="Pts13" dataDxfId="402">
      <calculatedColumnFormula>AH6</calculatedColumnFormula>
    </tableColumn>
    <tableColumn id="52" xr3:uid="{00000000-0010-0000-0A00-000034000000}" name="Pts14" dataDxfId="401">
      <calculatedColumnFormula>AJ6</calculatedColumnFormula>
    </tableColumn>
    <tableColumn id="53" xr3:uid="{00000000-0010-0000-0A00-000035000000}" name="Pts15" dataDxfId="400">
      <calculatedColumnFormula>AL6</calculatedColumnFormula>
    </tableColumn>
    <tableColumn id="54" xr3:uid="{00000000-0010-0000-0A00-000036000000}" name="1" dataDxfId="399">
      <calculatedColumnFormula>LARGE($AM6:$BA6,BB$5)</calculatedColumnFormula>
    </tableColumn>
    <tableColumn id="55" xr3:uid="{00000000-0010-0000-0A00-000037000000}" name="2" dataDxfId="398">
      <calculatedColumnFormula>BB6+LARGE($AM6:$BA6,BC$5)</calculatedColumnFormula>
    </tableColumn>
    <tableColumn id="56" xr3:uid="{00000000-0010-0000-0A00-000038000000}" name="3" dataDxfId="397">
      <calculatedColumnFormula>BC6+LARGE($AM6:$BA6,BD$5)</calculatedColumnFormula>
    </tableColumn>
    <tableColumn id="57" xr3:uid="{00000000-0010-0000-0A00-000039000000}" name="4" dataDxfId="396">
      <calculatedColumnFormula>BD6+LARGE($AM6:$BA6,BE$5)</calculatedColumnFormula>
    </tableColumn>
    <tableColumn id="58" xr3:uid="{00000000-0010-0000-0A00-00003A000000}" name="5" dataDxfId="395">
      <calculatedColumnFormula>BE6+LARGE($AM6:$BA6,BF$5)</calculatedColumnFormula>
    </tableColumn>
    <tableColumn id="59" xr3:uid="{00000000-0010-0000-0A00-00003B000000}" name="6" dataDxfId="394">
      <calculatedColumnFormula>BF6+LARGE($AM6:$BA6,BG$5)</calculatedColumnFormula>
    </tableColumn>
    <tableColumn id="60" xr3:uid="{00000000-0010-0000-0A00-00003C000000}" name="7" dataDxfId="393">
      <calculatedColumnFormula>BG6+LARGE($AM6:$BA6,BH$5)</calculatedColumnFormula>
    </tableColumn>
    <tableColumn id="61" xr3:uid="{00000000-0010-0000-0A00-00003D000000}" name="8" dataDxfId="392">
      <calculatedColumnFormula>BH6+LARGE($AM6:$BA6,BI$5)</calculatedColumnFormula>
    </tableColumn>
    <tableColumn id="62" xr3:uid="{00000000-0010-0000-0A00-00003E000000}" name="9" dataDxfId="391">
      <calculatedColumnFormula>BI6+LARGE($AM6:$BA6,BJ$5)</calculatedColumnFormula>
    </tableColumn>
    <tableColumn id="63" xr3:uid="{00000000-0010-0000-0A00-00003F000000}" name="10" dataDxfId="390">
      <calculatedColumnFormula>BJ6+LARGE($AM6:$BA6,BK$5)</calculatedColumnFormula>
    </tableColumn>
    <tableColumn id="64" xr3:uid="{00000000-0010-0000-0A00-000040000000}" name="11" dataDxfId="389">
      <calculatedColumnFormula>BK6+LARGE($AM6:$BA6,BL$5)</calculatedColumnFormula>
    </tableColumn>
    <tableColumn id="65" xr3:uid="{00000000-0010-0000-0A00-000041000000}" name="12" dataDxfId="388">
      <calculatedColumnFormula>BL6+LARGE($AM6:$BA6,BM$5)</calculatedColumnFormula>
    </tableColumn>
    <tableColumn id="66" xr3:uid="{00000000-0010-0000-0A00-000042000000}" name="13" dataDxfId="387">
      <calculatedColumnFormula>BM6+LARGE($AM6:$BA6,BN$5)</calculatedColumnFormula>
    </tableColumn>
    <tableColumn id="67" xr3:uid="{00000000-0010-0000-0A00-000043000000}" name="14" dataDxfId="386">
      <calculatedColumnFormula>BN6+LARGE($AM6:$BA6,BO$5)</calculatedColumnFormula>
    </tableColumn>
    <tableColumn id="68" xr3:uid="{00000000-0010-0000-0A00-000044000000}" name="15" dataDxfId="38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B000000}" name="Tableau_CAH" displayName="Tableau_CAH" ref="A5:BP75" totalsRowShown="0" headerRowDxfId="384" dataDxfId="383">
  <autoFilter ref="A5:BP75" xr:uid="{00000000-0009-0000-0100-000011000000}"/>
  <sortState xmlns:xlrd2="http://schemas.microsoft.com/office/spreadsheetml/2017/richdata2" ref="A6:BP72">
    <sortCondition ref="A6:A72"/>
  </sortState>
  <tableColumns count="68">
    <tableColumn id="1" xr3:uid="{00000000-0010-0000-0B00-000001000000}" name="Classement general" dataDxfId="382">
      <calculatedColumnFormula>IF(Tableau_CAH[[#This Row],[Points]]&lt;&gt;0,RANK(Tableau_CAH[[#This Row],[Points]],Tableau_CAH[Points]),"")</calculatedColumnFormula>
    </tableColumn>
    <tableColumn id="2" xr3:uid="{00000000-0010-0000-0B00-000002000000}" name="Points" dataDxfId="381">
      <calculatedColumnFormula array="1">INDEX(Tableau_CAH[[1]:[15]],ROW(C6)-5,$B$3)</calculatedColumnFormula>
    </tableColumn>
    <tableColumn id="3" xr3:uid="{00000000-0010-0000-0B00-000003000000}" name="Epreuves disputées" dataDxfId="380">
      <calculatedColumnFormula>COUNTA(I6,K6,M6,O6,Q6,S6,U6,W6,Y6,AA6,AC6,AE6,AG6,AI6,AK6)</calculatedColumnFormula>
    </tableColumn>
    <tableColumn id="4" xr3:uid="{00000000-0010-0000-0B00-000004000000}" name="N° licence" dataDxfId="379"/>
    <tableColumn id="5" xr3:uid="{00000000-0010-0000-0B00-000005000000}" name="Nom" dataDxfId="378"/>
    <tableColumn id="6" xr3:uid="{00000000-0010-0000-0B00-000006000000}" name="Prénom" dataDxfId="377"/>
    <tableColumn id="7" xr3:uid="{00000000-0010-0000-0B00-000007000000}" name="Club" dataDxfId="376"/>
    <tableColumn id="8" xr3:uid="{00000000-0010-0000-0B00-000008000000}" name="PTS INDIV TOTAL" dataDxfId="375">
      <calculatedColumnFormula>J6+L6+N6+P6+R6+T6+V6+X6+Z6+AB6+AD6+AF6+AH6+AJ6+AL6</calculatedColumnFormula>
    </tableColumn>
    <tableColumn id="9" xr3:uid="{00000000-0010-0000-0B00-000009000000}" name="Clt1" dataDxfId="374"/>
    <tableColumn id="10" xr3:uid="{00000000-0010-0000-0B00-00000A000000}" name="Points1" dataDxfId="373">
      <calculatedColumnFormula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calculatedColumnFormula>
    </tableColumn>
    <tableColumn id="11" xr3:uid="{00000000-0010-0000-0B00-00000B000000}" name="Clt2" dataDxfId="372"/>
    <tableColumn id="12" xr3:uid="{00000000-0010-0000-0B00-00000C000000}" name="Points2" dataDxfId="371">
      <calculatedColumnFormula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calculatedColumnFormula>
    </tableColumn>
    <tableColumn id="13" xr3:uid="{00000000-0010-0000-0B00-00000D000000}" name="Clt3" dataDxfId="370"/>
    <tableColumn id="14" xr3:uid="{00000000-0010-0000-0B00-00000E000000}" name="Points3" dataDxfId="369">
      <calculatedColumnFormula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calculatedColumnFormula>
    </tableColumn>
    <tableColumn id="15" xr3:uid="{00000000-0010-0000-0B00-00000F000000}" name="Clt4" dataDxfId="368"/>
    <tableColumn id="16" xr3:uid="{00000000-0010-0000-0B00-000010000000}" name="Points4" dataDxfId="367">
      <calculatedColumnFormula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calculatedColumnFormula>
    </tableColumn>
    <tableColumn id="17" xr3:uid="{00000000-0010-0000-0B00-000011000000}" name="Clt5" dataDxfId="366"/>
    <tableColumn id="18" xr3:uid="{00000000-0010-0000-0B00-000012000000}" name="Points5" dataDxfId="365">
      <calculatedColumnFormula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calculatedColumnFormula>
    </tableColumn>
    <tableColumn id="19" xr3:uid="{00000000-0010-0000-0B00-000013000000}" name="Clt6" dataDxfId="364"/>
    <tableColumn id="20" xr3:uid="{00000000-0010-0000-0B00-000014000000}" name="Points6" dataDxfId="363">
      <calculatedColumnFormula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calculatedColumnFormula>
    </tableColumn>
    <tableColumn id="21" xr3:uid="{00000000-0010-0000-0B00-000015000000}" name="Clt7" dataDxfId="362"/>
    <tableColumn id="22" xr3:uid="{00000000-0010-0000-0B00-000016000000}" name="Points7" dataDxfId="361">
      <calculatedColumnFormula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calculatedColumnFormula>
    </tableColumn>
    <tableColumn id="23" xr3:uid="{00000000-0010-0000-0B00-000017000000}" name="Clt8" dataDxfId="360"/>
    <tableColumn id="24" xr3:uid="{00000000-0010-0000-0B00-000018000000}" name="Points8" dataDxfId="359">
      <calculatedColumnFormula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calculatedColumnFormula>
    </tableColumn>
    <tableColumn id="25" xr3:uid="{00000000-0010-0000-0B00-000019000000}" name="Clt9" dataDxfId="358"/>
    <tableColumn id="26" xr3:uid="{00000000-0010-0000-0B00-00001A000000}" name="Points9" dataDxfId="357">
      <calculatedColumnFormula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calculatedColumnFormula>
    </tableColumn>
    <tableColumn id="27" xr3:uid="{00000000-0010-0000-0B00-00001B000000}" name="Clt10" dataDxfId="356"/>
    <tableColumn id="28" xr3:uid="{00000000-0010-0000-0B00-00001C000000}" name="Points10" dataDxfId="355">
      <calculatedColumnFormula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calculatedColumnFormula>
    </tableColumn>
    <tableColumn id="29" xr3:uid="{00000000-0010-0000-0B00-00001D000000}" name="Clt11" dataDxfId="354"/>
    <tableColumn id="30" xr3:uid="{00000000-0010-0000-0B00-00001E000000}" name="Points11" dataDxfId="353">
      <calculatedColumnFormula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calculatedColumnFormula>
    </tableColumn>
    <tableColumn id="31" xr3:uid="{00000000-0010-0000-0B00-00001F000000}" name="Clt12" dataDxfId="352"/>
    <tableColumn id="32" xr3:uid="{00000000-0010-0000-0B00-000020000000}" name="Points12" dataDxfId="351">
      <calculatedColumnFormula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calculatedColumnFormula>
    </tableColumn>
    <tableColumn id="33" xr3:uid="{00000000-0010-0000-0B00-000021000000}" name="Clt13" dataDxfId="350"/>
    <tableColumn id="34" xr3:uid="{00000000-0010-0000-0B00-000022000000}" name="Points13" dataDxfId="349">
      <calculatedColumnFormula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calculatedColumnFormula>
    </tableColumn>
    <tableColumn id="35" xr3:uid="{00000000-0010-0000-0B00-000023000000}" name="Clt14" dataDxfId="348"/>
    <tableColumn id="36" xr3:uid="{00000000-0010-0000-0B00-000024000000}" name="Points14" dataDxfId="347">
      <calculatedColumnFormula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calculatedColumnFormula>
    </tableColumn>
    <tableColumn id="37" xr3:uid="{00000000-0010-0000-0B00-000025000000}" name="Clt15" dataDxfId="346"/>
    <tableColumn id="38" xr3:uid="{00000000-0010-0000-0B00-000026000000}" name="Points15" dataDxfId="345">
      <calculatedColumnFormula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calculatedColumnFormula>
    </tableColumn>
    <tableColumn id="39" xr3:uid="{00000000-0010-0000-0B00-000027000000}" name="Pts1" dataDxfId="344">
      <calculatedColumnFormula>J6</calculatedColumnFormula>
    </tableColumn>
    <tableColumn id="40" xr3:uid="{00000000-0010-0000-0B00-000028000000}" name="Pts2" dataDxfId="343">
      <calculatedColumnFormula>L6</calculatedColumnFormula>
    </tableColumn>
    <tableColumn id="41" xr3:uid="{00000000-0010-0000-0B00-000029000000}" name="Pts3" dataDxfId="342">
      <calculatedColumnFormula>N6</calculatedColumnFormula>
    </tableColumn>
    <tableColumn id="42" xr3:uid="{00000000-0010-0000-0B00-00002A000000}" name="Pts4" dataDxfId="341">
      <calculatedColumnFormula>P6</calculatedColumnFormula>
    </tableColumn>
    <tableColumn id="43" xr3:uid="{00000000-0010-0000-0B00-00002B000000}" name="Pts5" dataDxfId="340">
      <calculatedColumnFormula>R6</calculatedColumnFormula>
    </tableColumn>
    <tableColumn id="44" xr3:uid="{00000000-0010-0000-0B00-00002C000000}" name="Pts6" dataDxfId="339">
      <calculatedColumnFormula>T6</calculatedColumnFormula>
    </tableColumn>
    <tableColumn id="45" xr3:uid="{00000000-0010-0000-0B00-00002D000000}" name="Pts7" dataDxfId="338">
      <calculatedColumnFormula>V6</calculatedColumnFormula>
    </tableColumn>
    <tableColumn id="46" xr3:uid="{00000000-0010-0000-0B00-00002E000000}" name="Pts8" dataDxfId="337">
      <calculatedColumnFormula>X6</calculatedColumnFormula>
    </tableColumn>
    <tableColumn id="47" xr3:uid="{00000000-0010-0000-0B00-00002F000000}" name="Pts9" dataDxfId="336">
      <calculatedColumnFormula>Z6</calculatedColumnFormula>
    </tableColumn>
    <tableColumn id="48" xr3:uid="{00000000-0010-0000-0B00-000030000000}" name="Pts10" dataDxfId="335">
      <calculatedColumnFormula>AB6</calculatedColumnFormula>
    </tableColumn>
    <tableColumn id="49" xr3:uid="{00000000-0010-0000-0B00-000031000000}" name="Pts11" dataDxfId="334">
      <calculatedColumnFormula>AD6</calculatedColumnFormula>
    </tableColumn>
    <tableColumn id="50" xr3:uid="{00000000-0010-0000-0B00-000032000000}" name="Pts12" dataDxfId="333">
      <calculatedColumnFormula>AF6</calculatedColumnFormula>
    </tableColumn>
    <tableColumn id="51" xr3:uid="{00000000-0010-0000-0B00-000033000000}" name="Pts13" dataDxfId="332">
      <calculatedColumnFormula>AH6</calculatedColumnFormula>
    </tableColumn>
    <tableColumn id="52" xr3:uid="{00000000-0010-0000-0B00-000034000000}" name="Pts14" dataDxfId="331">
      <calculatedColumnFormula>AJ6</calculatedColumnFormula>
    </tableColumn>
    <tableColumn id="53" xr3:uid="{00000000-0010-0000-0B00-000035000000}" name="Pts15" dataDxfId="330">
      <calculatedColumnFormula>AL6</calculatedColumnFormula>
    </tableColumn>
    <tableColumn id="54" xr3:uid="{00000000-0010-0000-0B00-000036000000}" name="1" dataDxfId="329">
      <calculatedColumnFormula>LARGE($AM6:$BA6,BB$5)</calculatedColumnFormula>
    </tableColumn>
    <tableColumn id="55" xr3:uid="{00000000-0010-0000-0B00-000037000000}" name="2" dataDxfId="328">
      <calculatedColumnFormula>BB6+LARGE($AM6:$BA6,BC$5)</calculatedColumnFormula>
    </tableColumn>
    <tableColumn id="56" xr3:uid="{00000000-0010-0000-0B00-000038000000}" name="3" dataDxfId="327">
      <calculatedColumnFormula>BC6+LARGE($AM6:$BA6,BD$5)</calculatedColumnFormula>
    </tableColumn>
    <tableColumn id="57" xr3:uid="{00000000-0010-0000-0B00-000039000000}" name="4" dataDxfId="326">
      <calculatedColumnFormula>BD6+LARGE($AM6:$BA6,BE$5)</calculatedColumnFormula>
    </tableColumn>
    <tableColumn id="58" xr3:uid="{00000000-0010-0000-0B00-00003A000000}" name="5" dataDxfId="325">
      <calculatedColumnFormula>BE6+LARGE($AM6:$BA6,BF$5)</calculatedColumnFormula>
    </tableColumn>
    <tableColumn id="59" xr3:uid="{00000000-0010-0000-0B00-00003B000000}" name="6" dataDxfId="324">
      <calculatedColumnFormula>BF6+LARGE($AM6:$BA6,BG$5)</calculatedColumnFormula>
    </tableColumn>
    <tableColumn id="60" xr3:uid="{00000000-0010-0000-0B00-00003C000000}" name="7" dataDxfId="323">
      <calculatedColumnFormula>BG6+LARGE($AM6:$BA6,BH$5)</calculatedColumnFormula>
    </tableColumn>
    <tableColumn id="61" xr3:uid="{00000000-0010-0000-0B00-00003D000000}" name="8" dataDxfId="322">
      <calculatedColumnFormula>BH6+LARGE($AM6:$BA6,BI$5)</calculatedColumnFormula>
    </tableColumn>
    <tableColumn id="62" xr3:uid="{00000000-0010-0000-0B00-00003E000000}" name="9" dataDxfId="321">
      <calculatedColumnFormula>BI6+LARGE($AM6:$BA6,BJ$5)</calculatedColumnFormula>
    </tableColumn>
    <tableColumn id="63" xr3:uid="{00000000-0010-0000-0B00-00003F000000}" name="10" dataDxfId="320">
      <calculatedColumnFormula>BJ6+LARGE($AM6:$BA6,BK$5)</calculatedColumnFormula>
    </tableColumn>
    <tableColumn id="64" xr3:uid="{00000000-0010-0000-0B00-000040000000}" name="11" dataDxfId="319">
      <calculatedColumnFormula>BK6+LARGE($AM6:$BA6,BL$5)</calculatedColumnFormula>
    </tableColumn>
    <tableColumn id="65" xr3:uid="{00000000-0010-0000-0B00-000041000000}" name="12" dataDxfId="318">
      <calculatedColumnFormula>BL6+LARGE($AM6:$BA6,BM$5)</calculatedColumnFormula>
    </tableColumn>
    <tableColumn id="66" xr3:uid="{00000000-0010-0000-0B00-000042000000}" name="13" dataDxfId="317">
      <calculatedColumnFormula>BM6+LARGE($AM6:$BA6,BN$5)</calculatedColumnFormula>
    </tableColumn>
    <tableColumn id="67" xr3:uid="{00000000-0010-0000-0B00-000043000000}" name="14" dataDxfId="316">
      <calculatedColumnFormula>BN6+LARGE($AM6:$BA6,BO$5)</calculatedColumnFormula>
    </tableColumn>
    <tableColumn id="68" xr3:uid="{00000000-0010-0000-0B00-000044000000}" name="15" dataDxfId="31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C000000}" name="Tableau_JUF" displayName="Tableau_JUF" ref="A5:BP38" totalsRowShown="0" headerRowDxfId="314" dataDxfId="313">
  <autoFilter ref="A5:BP38" xr:uid="{00000000-0009-0000-0100-000012000000}"/>
  <sortState xmlns:xlrd2="http://schemas.microsoft.com/office/spreadsheetml/2017/richdata2" ref="A6:BP38">
    <sortCondition ref="A6:A38"/>
  </sortState>
  <tableColumns count="68">
    <tableColumn id="1" xr3:uid="{00000000-0010-0000-0C00-000001000000}" name="Classement general" dataDxfId="312">
      <calculatedColumnFormula>IF(Tableau_JUF[[#This Row],[Points]]&lt;&gt;0,RANK(Tableau_JUF[[#This Row],[Points]],Tableau_JUF[Points]),"")</calculatedColumnFormula>
    </tableColumn>
    <tableColumn id="2" xr3:uid="{00000000-0010-0000-0C00-000002000000}" name="Points" dataDxfId="311">
      <calculatedColumnFormula array="1">INDEX(Tableau_JUF[[1]:[15]],ROW(C6)-5,$B$3)</calculatedColumnFormula>
    </tableColumn>
    <tableColumn id="3" xr3:uid="{00000000-0010-0000-0C00-000003000000}" name="Epreuves disputées" dataDxfId="310">
      <calculatedColumnFormula>COUNTA(I6,K6,M6,O6,Q6,S6,U6,W6,Y6,AA6,AC6,AE6,AG6,AI6,AK6)</calculatedColumnFormula>
    </tableColumn>
    <tableColumn id="4" xr3:uid="{00000000-0010-0000-0C00-000004000000}" name="N° licence" dataDxfId="309"/>
    <tableColumn id="5" xr3:uid="{00000000-0010-0000-0C00-000005000000}" name="Nom" dataDxfId="308"/>
    <tableColumn id="6" xr3:uid="{00000000-0010-0000-0C00-000006000000}" name="Prénom" dataDxfId="307"/>
    <tableColumn id="7" xr3:uid="{00000000-0010-0000-0C00-000007000000}" name="Club" dataDxfId="306"/>
    <tableColumn id="8" xr3:uid="{00000000-0010-0000-0C00-000008000000}" name="PTS INDIV TOTAL" dataDxfId="305">
      <calculatedColumnFormula>J6+L6+N6+P6+R6+T6+V6+X6+Z6+AB6+AD6+AF6+AH6+AJ6+AL6</calculatedColumnFormula>
    </tableColumn>
    <tableColumn id="9" xr3:uid="{00000000-0010-0000-0C00-000009000000}" name="Clt1" dataDxfId="304"/>
    <tableColumn id="10" xr3:uid="{00000000-0010-0000-0C00-00000A000000}" name="Points1" dataDxfId="303">
      <calculatedColumnFormula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calculatedColumnFormula>
    </tableColumn>
    <tableColumn id="11" xr3:uid="{00000000-0010-0000-0C00-00000B000000}" name="Clt2" dataDxfId="302"/>
    <tableColumn id="12" xr3:uid="{00000000-0010-0000-0C00-00000C000000}" name="Points2" dataDxfId="301">
      <calculatedColumnFormula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calculatedColumnFormula>
    </tableColumn>
    <tableColumn id="13" xr3:uid="{00000000-0010-0000-0C00-00000D000000}" name="Clt3" dataDxfId="300"/>
    <tableColumn id="14" xr3:uid="{00000000-0010-0000-0C00-00000E000000}" name="Points3" dataDxfId="299">
      <calculatedColumnFormula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calculatedColumnFormula>
    </tableColumn>
    <tableColumn id="15" xr3:uid="{00000000-0010-0000-0C00-00000F000000}" name="Clt4" dataDxfId="298"/>
    <tableColumn id="16" xr3:uid="{00000000-0010-0000-0C00-000010000000}" name="Points4" dataDxfId="297">
      <calculatedColumnFormula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calculatedColumnFormula>
    </tableColumn>
    <tableColumn id="17" xr3:uid="{00000000-0010-0000-0C00-000011000000}" name="Clt5" dataDxfId="296"/>
    <tableColumn id="18" xr3:uid="{00000000-0010-0000-0C00-000012000000}" name="Points5" dataDxfId="295">
      <calculatedColumnFormula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calculatedColumnFormula>
    </tableColumn>
    <tableColumn id="19" xr3:uid="{00000000-0010-0000-0C00-000013000000}" name="Clt6" dataDxfId="294"/>
    <tableColumn id="20" xr3:uid="{00000000-0010-0000-0C00-000014000000}" name="Points6" dataDxfId="293">
      <calculatedColumnFormula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calculatedColumnFormula>
    </tableColumn>
    <tableColumn id="21" xr3:uid="{00000000-0010-0000-0C00-000015000000}" name="Clt7" dataDxfId="292"/>
    <tableColumn id="22" xr3:uid="{00000000-0010-0000-0C00-000016000000}" name="Points7" dataDxfId="291">
      <calculatedColumnFormula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calculatedColumnFormula>
    </tableColumn>
    <tableColumn id="23" xr3:uid="{00000000-0010-0000-0C00-000017000000}" name="Clt8" dataDxfId="290"/>
    <tableColumn id="24" xr3:uid="{00000000-0010-0000-0C00-000018000000}" name="Points8" dataDxfId="289">
      <calculatedColumnFormula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calculatedColumnFormula>
    </tableColumn>
    <tableColumn id="25" xr3:uid="{00000000-0010-0000-0C00-000019000000}" name="Clt9" dataDxfId="288"/>
    <tableColumn id="26" xr3:uid="{00000000-0010-0000-0C00-00001A000000}" name="Points9" dataDxfId="287">
      <calculatedColumnFormula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calculatedColumnFormula>
    </tableColumn>
    <tableColumn id="27" xr3:uid="{00000000-0010-0000-0C00-00001B000000}" name="Clt10" dataDxfId="286"/>
    <tableColumn id="28" xr3:uid="{00000000-0010-0000-0C00-00001C000000}" name="Points10" dataDxfId="285">
      <calculatedColumnFormula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calculatedColumnFormula>
    </tableColumn>
    <tableColumn id="29" xr3:uid="{00000000-0010-0000-0C00-00001D000000}" name="Clt11" dataDxfId="284"/>
    <tableColumn id="30" xr3:uid="{00000000-0010-0000-0C00-00001E000000}" name="Points11" dataDxfId="283">
      <calculatedColumnFormula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calculatedColumnFormula>
    </tableColumn>
    <tableColumn id="31" xr3:uid="{00000000-0010-0000-0C00-00001F000000}" name="Clt12" dataDxfId="282"/>
    <tableColumn id="32" xr3:uid="{00000000-0010-0000-0C00-000020000000}" name="Points12" dataDxfId="281">
      <calculatedColumnFormula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calculatedColumnFormula>
    </tableColumn>
    <tableColumn id="33" xr3:uid="{00000000-0010-0000-0C00-000021000000}" name="Clt13" dataDxfId="280"/>
    <tableColumn id="34" xr3:uid="{00000000-0010-0000-0C00-000022000000}" name="Points13" dataDxfId="279">
      <calculatedColumnFormula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calculatedColumnFormula>
    </tableColumn>
    <tableColumn id="35" xr3:uid="{00000000-0010-0000-0C00-000023000000}" name="Clt14" dataDxfId="278"/>
    <tableColumn id="36" xr3:uid="{00000000-0010-0000-0C00-000024000000}" name="Points14" dataDxfId="277">
      <calculatedColumnFormula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calculatedColumnFormula>
    </tableColumn>
    <tableColumn id="37" xr3:uid="{00000000-0010-0000-0C00-000025000000}" name="Clt15" dataDxfId="276"/>
    <tableColumn id="38" xr3:uid="{00000000-0010-0000-0C00-000026000000}" name="Points15" dataDxfId="275">
      <calculatedColumnFormula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calculatedColumnFormula>
    </tableColumn>
    <tableColumn id="39" xr3:uid="{00000000-0010-0000-0C00-000027000000}" name="Pts1" dataDxfId="274">
      <calculatedColumnFormula>J6</calculatedColumnFormula>
    </tableColumn>
    <tableColumn id="40" xr3:uid="{00000000-0010-0000-0C00-000028000000}" name="Pts2" dataDxfId="273">
      <calculatedColumnFormula>L6</calculatedColumnFormula>
    </tableColumn>
    <tableColumn id="41" xr3:uid="{00000000-0010-0000-0C00-000029000000}" name="Pts3" dataDxfId="272">
      <calculatedColumnFormula>N6</calculatedColumnFormula>
    </tableColumn>
    <tableColumn id="42" xr3:uid="{00000000-0010-0000-0C00-00002A000000}" name="Pts4" dataDxfId="271">
      <calculatedColumnFormula>P6</calculatedColumnFormula>
    </tableColumn>
    <tableColumn id="43" xr3:uid="{00000000-0010-0000-0C00-00002B000000}" name="Pts5" dataDxfId="270">
      <calculatedColumnFormula>R6</calculatedColumnFormula>
    </tableColumn>
    <tableColumn id="44" xr3:uid="{00000000-0010-0000-0C00-00002C000000}" name="Pts6" dataDxfId="269">
      <calculatedColumnFormula>T6</calculatedColumnFormula>
    </tableColumn>
    <tableColumn id="45" xr3:uid="{00000000-0010-0000-0C00-00002D000000}" name="Pts7" dataDxfId="268">
      <calculatedColumnFormula>V6</calculatedColumnFormula>
    </tableColumn>
    <tableColumn id="46" xr3:uid="{00000000-0010-0000-0C00-00002E000000}" name="Pts8" dataDxfId="267">
      <calculatedColumnFormula>X6</calculatedColumnFormula>
    </tableColumn>
    <tableColumn id="47" xr3:uid="{00000000-0010-0000-0C00-00002F000000}" name="Pts9" dataDxfId="266">
      <calculatedColumnFormula>Z6</calculatedColumnFormula>
    </tableColumn>
    <tableColumn id="48" xr3:uid="{00000000-0010-0000-0C00-000030000000}" name="Pts10" dataDxfId="265">
      <calculatedColumnFormula>AB6</calculatedColumnFormula>
    </tableColumn>
    <tableColumn id="49" xr3:uid="{00000000-0010-0000-0C00-000031000000}" name="Pts11" dataDxfId="264">
      <calculatedColumnFormula>AD6</calculatedColumnFormula>
    </tableColumn>
    <tableColumn id="50" xr3:uid="{00000000-0010-0000-0C00-000032000000}" name="Pts12" dataDxfId="263">
      <calculatedColumnFormula>AF6</calculatedColumnFormula>
    </tableColumn>
    <tableColumn id="51" xr3:uid="{00000000-0010-0000-0C00-000033000000}" name="Pts13" dataDxfId="262">
      <calculatedColumnFormula>AH6</calculatedColumnFormula>
    </tableColumn>
    <tableColumn id="52" xr3:uid="{00000000-0010-0000-0C00-000034000000}" name="Pts14" dataDxfId="261">
      <calculatedColumnFormula>AJ6</calculatedColumnFormula>
    </tableColumn>
    <tableColumn id="53" xr3:uid="{00000000-0010-0000-0C00-000035000000}" name="Pts15" dataDxfId="260">
      <calculatedColumnFormula>AL6</calculatedColumnFormula>
    </tableColumn>
    <tableColumn id="54" xr3:uid="{00000000-0010-0000-0C00-000036000000}" name="1" dataDxfId="259">
      <calculatedColumnFormula>LARGE($AM6:$BA6,BB$5)</calculatedColumnFormula>
    </tableColumn>
    <tableColumn id="55" xr3:uid="{00000000-0010-0000-0C00-000037000000}" name="2" dataDxfId="258">
      <calculatedColumnFormula>BB6+LARGE($AM6:$BA6,BC$5)</calculatedColumnFormula>
    </tableColumn>
    <tableColumn id="56" xr3:uid="{00000000-0010-0000-0C00-000038000000}" name="3" dataDxfId="257">
      <calculatedColumnFormula>BC6+LARGE($AM6:$BA6,BD$5)</calculatedColumnFormula>
    </tableColumn>
    <tableColumn id="57" xr3:uid="{00000000-0010-0000-0C00-000039000000}" name="4" dataDxfId="256">
      <calculatedColumnFormula>BD6+LARGE($AM6:$BA6,BE$5)</calculatedColumnFormula>
    </tableColumn>
    <tableColumn id="58" xr3:uid="{00000000-0010-0000-0C00-00003A000000}" name="5" dataDxfId="255">
      <calculatedColumnFormula>BE6+LARGE($AM6:$BA6,BF$5)</calculatedColumnFormula>
    </tableColumn>
    <tableColumn id="59" xr3:uid="{00000000-0010-0000-0C00-00003B000000}" name="6" dataDxfId="254">
      <calculatedColumnFormula>BF6+LARGE($AM6:$BA6,BG$5)</calculatedColumnFormula>
    </tableColumn>
    <tableColumn id="60" xr3:uid="{00000000-0010-0000-0C00-00003C000000}" name="7" dataDxfId="253">
      <calculatedColumnFormula>BG6+LARGE($AM6:$BA6,BH$5)</calculatedColumnFormula>
    </tableColumn>
    <tableColumn id="61" xr3:uid="{00000000-0010-0000-0C00-00003D000000}" name="8" dataDxfId="252">
      <calculatedColumnFormula>BH6+LARGE($AM6:$BA6,BI$5)</calculatedColumnFormula>
    </tableColumn>
    <tableColumn id="62" xr3:uid="{00000000-0010-0000-0C00-00003E000000}" name="9" dataDxfId="251">
      <calculatedColumnFormula>BI6+LARGE($AM6:$BA6,BJ$5)</calculatedColumnFormula>
    </tableColumn>
    <tableColumn id="63" xr3:uid="{00000000-0010-0000-0C00-00003F000000}" name="10" dataDxfId="250">
      <calculatedColumnFormula>BJ6+LARGE($AM6:$BA6,BK$5)</calculatedColumnFormula>
    </tableColumn>
    <tableColumn id="64" xr3:uid="{00000000-0010-0000-0C00-000040000000}" name="11" dataDxfId="249">
      <calculatedColumnFormula>BK6+LARGE($AM6:$BA6,BL$5)</calculatedColumnFormula>
    </tableColumn>
    <tableColumn id="65" xr3:uid="{00000000-0010-0000-0C00-000041000000}" name="12" dataDxfId="248">
      <calculatedColumnFormula>BL6+LARGE($AM6:$BA6,BM$5)</calculatedColumnFormula>
    </tableColumn>
    <tableColumn id="66" xr3:uid="{00000000-0010-0000-0C00-000042000000}" name="13" dataDxfId="247">
      <calculatedColumnFormula>BM6+LARGE($AM6:$BA6,BN$5)</calculatedColumnFormula>
    </tableColumn>
    <tableColumn id="67" xr3:uid="{00000000-0010-0000-0C00-000043000000}" name="14" dataDxfId="246">
      <calculatedColumnFormula>BN6+LARGE($AM6:$BA6,BO$5)</calculatedColumnFormula>
    </tableColumn>
    <tableColumn id="68" xr3:uid="{00000000-0010-0000-0C00-000044000000}" name="15" dataDxfId="24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D000000}" name="Tableau_JUH" displayName="Tableau_JUH" ref="A5:BP62" totalsRowShown="0" headerRowDxfId="244" dataDxfId="243">
  <autoFilter ref="A5:BP62" xr:uid="{00000000-0009-0000-0100-000013000000}"/>
  <sortState xmlns:xlrd2="http://schemas.microsoft.com/office/spreadsheetml/2017/richdata2" ref="A6:BP62">
    <sortCondition ref="A6:A62"/>
  </sortState>
  <tableColumns count="68">
    <tableColumn id="1" xr3:uid="{00000000-0010-0000-0D00-000001000000}" name="Classement general" dataDxfId="242">
      <calculatedColumnFormula>IF(Tableau_JUH[[#This Row],[Points]]&lt;&gt;0,RANK(Tableau_JUH[[#This Row],[Points]],Tableau_JUH[Points]),"")</calculatedColumnFormula>
    </tableColumn>
    <tableColumn id="2" xr3:uid="{00000000-0010-0000-0D00-000002000000}" name="Points" dataDxfId="241">
      <calculatedColumnFormula array="1">INDEX(Tableau_JUH[[1]:[15]],ROW(C6)-5,$B$3)</calculatedColumnFormula>
    </tableColumn>
    <tableColumn id="3" xr3:uid="{00000000-0010-0000-0D00-000003000000}" name="Epreuves disputées" dataDxfId="240">
      <calculatedColumnFormula>COUNTA(I6,K6,M6,O6,Q6,S6,U6,W6,Y6,AA6,AC6,AE6,AG6,AI6,AK6)</calculatedColumnFormula>
    </tableColumn>
    <tableColumn id="4" xr3:uid="{00000000-0010-0000-0D00-000004000000}" name="N° licence" dataDxfId="239"/>
    <tableColumn id="5" xr3:uid="{00000000-0010-0000-0D00-000005000000}" name="Nom" dataDxfId="238"/>
    <tableColumn id="6" xr3:uid="{00000000-0010-0000-0D00-000006000000}" name="Prénom" dataDxfId="237"/>
    <tableColumn id="7" xr3:uid="{00000000-0010-0000-0D00-000007000000}" name="Club" dataDxfId="236"/>
    <tableColumn id="8" xr3:uid="{00000000-0010-0000-0D00-000008000000}" name="PTS INDIV TOTAL" dataDxfId="235">
      <calculatedColumnFormula>J6+L6+N6+P6+R6+T6+V6+X6+Z6+AB6+AD6+AF6+AH6+AJ6+AL6</calculatedColumnFormula>
    </tableColumn>
    <tableColumn id="9" xr3:uid="{00000000-0010-0000-0D00-000009000000}" name="Clt1" dataDxfId="234"/>
    <tableColumn id="10" xr3:uid="{00000000-0010-0000-0D00-00000A000000}" name="Points1" dataDxfId="233">
      <calculatedColumnFormula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calculatedColumnFormula>
    </tableColumn>
    <tableColumn id="11" xr3:uid="{00000000-0010-0000-0D00-00000B000000}" name="Clt2" dataDxfId="232"/>
    <tableColumn id="12" xr3:uid="{00000000-0010-0000-0D00-00000C000000}" name="Points2" dataDxfId="231">
      <calculatedColumnFormula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calculatedColumnFormula>
    </tableColumn>
    <tableColumn id="13" xr3:uid="{00000000-0010-0000-0D00-00000D000000}" name="Clt3" dataDxfId="230"/>
    <tableColumn id="14" xr3:uid="{00000000-0010-0000-0D00-00000E000000}" name="Points3" dataDxfId="229">
      <calculatedColumnFormula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calculatedColumnFormula>
    </tableColumn>
    <tableColumn id="15" xr3:uid="{00000000-0010-0000-0D00-00000F000000}" name="Clt4" dataDxfId="228"/>
    <tableColumn id="16" xr3:uid="{00000000-0010-0000-0D00-000010000000}" name="Points4" dataDxfId="227">
      <calculatedColumnFormula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calculatedColumnFormula>
    </tableColumn>
    <tableColumn id="17" xr3:uid="{00000000-0010-0000-0D00-000011000000}" name="Clt5" dataDxfId="226"/>
    <tableColumn id="18" xr3:uid="{00000000-0010-0000-0D00-000012000000}" name="Points5" dataDxfId="225">
      <calculatedColumnFormula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calculatedColumnFormula>
    </tableColumn>
    <tableColumn id="19" xr3:uid="{00000000-0010-0000-0D00-000013000000}" name="Clt6" dataDxfId="224"/>
    <tableColumn id="20" xr3:uid="{00000000-0010-0000-0D00-000014000000}" name="Points6" dataDxfId="223">
      <calculatedColumnFormula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calculatedColumnFormula>
    </tableColumn>
    <tableColumn id="21" xr3:uid="{00000000-0010-0000-0D00-000015000000}" name="Clt7" dataDxfId="222"/>
    <tableColumn id="22" xr3:uid="{00000000-0010-0000-0D00-000016000000}" name="Points7" dataDxfId="221">
      <calculatedColumnFormula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calculatedColumnFormula>
    </tableColumn>
    <tableColumn id="23" xr3:uid="{00000000-0010-0000-0D00-000017000000}" name="Clt8" dataDxfId="220"/>
    <tableColumn id="24" xr3:uid="{00000000-0010-0000-0D00-000018000000}" name="Points8" dataDxfId="219">
      <calculatedColumnFormula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calculatedColumnFormula>
    </tableColumn>
    <tableColumn id="25" xr3:uid="{00000000-0010-0000-0D00-000019000000}" name="Clt9" dataDxfId="218"/>
    <tableColumn id="26" xr3:uid="{00000000-0010-0000-0D00-00001A000000}" name="Points9" dataDxfId="217">
      <calculatedColumnFormula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calculatedColumnFormula>
    </tableColumn>
    <tableColumn id="27" xr3:uid="{00000000-0010-0000-0D00-00001B000000}" name="Clt10" dataDxfId="216"/>
    <tableColumn id="28" xr3:uid="{00000000-0010-0000-0D00-00001C000000}" name="Points10" dataDxfId="215">
      <calculatedColumnFormula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calculatedColumnFormula>
    </tableColumn>
    <tableColumn id="29" xr3:uid="{00000000-0010-0000-0D00-00001D000000}" name="Clt11" dataDxfId="214"/>
    <tableColumn id="30" xr3:uid="{00000000-0010-0000-0D00-00001E000000}" name="Points11" dataDxfId="213">
      <calculatedColumnFormula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calculatedColumnFormula>
    </tableColumn>
    <tableColumn id="31" xr3:uid="{00000000-0010-0000-0D00-00001F000000}" name="Clt12" dataDxfId="212"/>
    <tableColumn id="32" xr3:uid="{00000000-0010-0000-0D00-000020000000}" name="Points12" dataDxfId="211">
      <calculatedColumnFormula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calculatedColumnFormula>
    </tableColumn>
    <tableColumn id="33" xr3:uid="{00000000-0010-0000-0D00-000021000000}" name="Clt13" dataDxfId="210"/>
    <tableColumn id="34" xr3:uid="{00000000-0010-0000-0D00-000022000000}" name="Points13" dataDxfId="209">
      <calculatedColumnFormula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calculatedColumnFormula>
    </tableColumn>
    <tableColumn id="35" xr3:uid="{00000000-0010-0000-0D00-000023000000}" name="Clt14" dataDxfId="208"/>
    <tableColumn id="36" xr3:uid="{00000000-0010-0000-0D00-000024000000}" name="Points14" dataDxfId="207">
      <calculatedColumnFormula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calculatedColumnFormula>
    </tableColumn>
    <tableColumn id="37" xr3:uid="{00000000-0010-0000-0D00-000025000000}" name="Clt15" dataDxfId="206"/>
    <tableColumn id="38" xr3:uid="{00000000-0010-0000-0D00-000026000000}" name="Points15" dataDxfId="205">
      <calculatedColumnFormula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calculatedColumnFormula>
    </tableColumn>
    <tableColumn id="39" xr3:uid="{00000000-0010-0000-0D00-000027000000}" name="Pts1" dataDxfId="204">
      <calculatedColumnFormula>J6</calculatedColumnFormula>
    </tableColumn>
    <tableColumn id="40" xr3:uid="{00000000-0010-0000-0D00-000028000000}" name="Pts2" dataDxfId="203">
      <calculatedColumnFormula>L6</calculatedColumnFormula>
    </tableColumn>
    <tableColumn id="41" xr3:uid="{00000000-0010-0000-0D00-000029000000}" name="Pts3" dataDxfId="202">
      <calculatedColumnFormula>N6</calculatedColumnFormula>
    </tableColumn>
    <tableColumn id="42" xr3:uid="{00000000-0010-0000-0D00-00002A000000}" name="Pts4" dataDxfId="201">
      <calculatedColumnFormula>P6</calculatedColumnFormula>
    </tableColumn>
    <tableColumn id="43" xr3:uid="{00000000-0010-0000-0D00-00002B000000}" name="Pts5" dataDxfId="200">
      <calculatedColumnFormula>R6</calculatedColumnFormula>
    </tableColumn>
    <tableColumn id="44" xr3:uid="{00000000-0010-0000-0D00-00002C000000}" name="Pts6" dataDxfId="199">
      <calculatedColumnFormula>T6</calculatedColumnFormula>
    </tableColumn>
    <tableColumn id="45" xr3:uid="{00000000-0010-0000-0D00-00002D000000}" name="Pts7" dataDxfId="198">
      <calculatedColumnFormula>V6</calculatedColumnFormula>
    </tableColumn>
    <tableColumn id="46" xr3:uid="{00000000-0010-0000-0D00-00002E000000}" name="Pts8" dataDxfId="197">
      <calculatedColumnFormula>X6</calculatedColumnFormula>
    </tableColumn>
    <tableColumn id="47" xr3:uid="{00000000-0010-0000-0D00-00002F000000}" name="Pts9" dataDxfId="196">
      <calculatedColumnFormula>Z6</calculatedColumnFormula>
    </tableColumn>
    <tableColumn id="48" xr3:uid="{00000000-0010-0000-0D00-000030000000}" name="Pts10" dataDxfId="195">
      <calculatedColumnFormula>AB6</calculatedColumnFormula>
    </tableColumn>
    <tableColumn id="49" xr3:uid="{00000000-0010-0000-0D00-000031000000}" name="Pts11" dataDxfId="194">
      <calculatedColumnFormula>AD6</calculatedColumnFormula>
    </tableColumn>
    <tableColumn id="50" xr3:uid="{00000000-0010-0000-0D00-000032000000}" name="Pts12" dataDxfId="193">
      <calculatedColumnFormula>AF6</calculatedColumnFormula>
    </tableColumn>
    <tableColumn id="51" xr3:uid="{00000000-0010-0000-0D00-000033000000}" name="Pts13" dataDxfId="192">
      <calculatedColumnFormula>AH6</calculatedColumnFormula>
    </tableColumn>
    <tableColumn id="52" xr3:uid="{00000000-0010-0000-0D00-000034000000}" name="Pts14" dataDxfId="191">
      <calculatedColumnFormula>AJ6</calculatedColumnFormula>
    </tableColumn>
    <tableColumn id="53" xr3:uid="{00000000-0010-0000-0D00-000035000000}" name="Pts15" dataDxfId="190">
      <calculatedColumnFormula>AL6</calculatedColumnFormula>
    </tableColumn>
    <tableColumn id="54" xr3:uid="{00000000-0010-0000-0D00-000036000000}" name="1" dataDxfId="189">
      <calculatedColumnFormula>LARGE($AM6:$BA6,BB$5)</calculatedColumnFormula>
    </tableColumn>
    <tableColumn id="55" xr3:uid="{00000000-0010-0000-0D00-000037000000}" name="2" dataDxfId="188">
      <calculatedColumnFormula>BB6+LARGE($AM6:$BA6,BC$5)</calculatedColumnFormula>
    </tableColumn>
    <tableColumn id="56" xr3:uid="{00000000-0010-0000-0D00-000038000000}" name="3" dataDxfId="187">
      <calculatedColumnFormula>BC6+LARGE($AM6:$BA6,BD$5)</calculatedColumnFormula>
    </tableColumn>
    <tableColumn id="57" xr3:uid="{00000000-0010-0000-0D00-000039000000}" name="4" dataDxfId="186">
      <calculatedColumnFormula>BD6+LARGE($AM6:$BA6,BE$5)</calculatedColumnFormula>
    </tableColumn>
    <tableColumn id="58" xr3:uid="{00000000-0010-0000-0D00-00003A000000}" name="5" dataDxfId="185">
      <calculatedColumnFormula>BE6+LARGE($AM6:$BA6,BF$5)</calculatedColumnFormula>
    </tableColumn>
    <tableColumn id="59" xr3:uid="{00000000-0010-0000-0D00-00003B000000}" name="6" dataDxfId="184">
      <calculatedColumnFormula>BF6+LARGE($AM6:$BA6,BG$5)</calculatedColumnFormula>
    </tableColumn>
    <tableColumn id="60" xr3:uid="{00000000-0010-0000-0D00-00003C000000}" name="7" dataDxfId="183">
      <calculatedColumnFormula>BG6+LARGE($AM6:$BA6,BH$5)</calculatedColumnFormula>
    </tableColumn>
    <tableColumn id="61" xr3:uid="{00000000-0010-0000-0D00-00003D000000}" name="8" dataDxfId="182">
      <calculatedColumnFormula>BH6+LARGE($AM6:$BA6,BI$5)</calculatedColumnFormula>
    </tableColumn>
    <tableColumn id="62" xr3:uid="{00000000-0010-0000-0D00-00003E000000}" name="9" dataDxfId="181">
      <calculatedColumnFormula>BI6+LARGE($AM6:$BA6,BJ$5)</calculatedColumnFormula>
    </tableColumn>
    <tableColumn id="63" xr3:uid="{00000000-0010-0000-0D00-00003F000000}" name="10" dataDxfId="180">
      <calculatedColumnFormula>BJ6+LARGE($AM6:$BA6,BK$5)</calculatedColumnFormula>
    </tableColumn>
    <tableColumn id="64" xr3:uid="{00000000-0010-0000-0D00-000040000000}" name="11" dataDxfId="179">
      <calculatedColumnFormula>BK6+LARGE($AM6:$BA6,BL$5)</calculatedColumnFormula>
    </tableColumn>
    <tableColumn id="65" xr3:uid="{00000000-0010-0000-0D00-000041000000}" name="12" dataDxfId="178">
      <calculatedColumnFormula>BL6+LARGE($AM6:$BA6,BM$5)</calculatedColumnFormula>
    </tableColumn>
    <tableColumn id="66" xr3:uid="{00000000-0010-0000-0D00-000042000000}" name="13" dataDxfId="177">
      <calculatedColumnFormula>BM6+LARGE($AM6:$BA6,BN$5)</calculatedColumnFormula>
    </tableColumn>
    <tableColumn id="67" xr3:uid="{00000000-0010-0000-0D00-000043000000}" name="14" dataDxfId="176">
      <calculatedColumnFormula>BN6+LARGE($AM6:$BA6,BO$5)</calculatedColumnFormula>
    </tableColumn>
    <tableColumn id="68" xr3:uid="{00000000-0010-0000-0D00-000044000000}" name="15" dataDxfId="17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Classement_clubs" displayName="Classement_clubs" ref="A5:BA43" totalsRowCount="1" headerRowDxfId="174" dataDxfId="173">
  <autoFilter ref="A5:BA42" xr:uid="{00000000-0009-0000-0100-000014000000}"/>
  <sortState xmlns:xlrd2="http://schemas.microsoft.com/office/spreadsheetml/2017/richdata2" ref="A6:BA42">
    <sortCondition ref="A6:A42"/>
  </sortState>
  <tableColumns count="53">
    <tableColumn id="1" xr3:uid="{00000000-0010-0000-0E00-000001000000}" name="classement" dataDxfId="172" totalsRowDxfId="171">
      <calculatedColumnFormula>RANK(Classement_clubs[[#This Row],[TOTAL POINTS]],Classement_clubs[TOTAL POINTS])</calculatedColumnFormula>
    </tableColumn>
    <tableColumn id="2" xr3:uid="{00000000-0010-0000-0E00-000002000000}" name="Clubs" dataDxfId="170" totalsRowDxfId="169"/>
    <tableColumn id="3" xr3:uid="{00000000-0010-0000-0E00-000003000000}" name="Nombre de jeunes_x000a_ licenciés (Ecole de tri)" totalsRowFunction="sum" dataDxfId="168" totalsRowDxfId="167"/>
    <tableColumn id="4" xr3:uid="{00000000-0010-0000-0E00-000004000000}" name="Nombre de jeunes BE à JU" totalsRowFunction="sum" dataDxfId="166" totalsRowDxfId="165"/>
    <tableColumn id="5" xr3:uid="{00000000-0010-0000-0E00-000005000000}" name="TOTAL DES ENGAGES" totalsRowFunction="sum" dataDxfId="164" totalsRowDxfId="163">
      <calculatedColumnFormula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calculatedColumnFormula>
    </tableColumn>
    <tableColumn id="6" xr3:uid="{00000000-0010-0000-0E00-000006000000}" name="TOTAL POINTS" dataDxfId="162" totalsRowDxfId="161">
      <calculatedColumnFormula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calculatedColumnFormula>
    </tableColumn>
    <tableColumn id="7" xr3:uid="{00000000-0010-0000-0E00-000007000000}" name="moyenne points/nbr engagements" dataDxfId="160" totalsRowDxfId="159">
      <calculatedColumnFormula>IF(Classement_clubs[[#This Row],[TOTAL DES ENGAGES]]=0,0,Classement_clubs[[#This Row],[TOTAL POINTS]]/Classement_clubs[[#This Row],[TOTAL DES ENGAGES]])</calculatedColumnFormula>
    </tableColumn>
    <tableColumn id="8" xr3:uid="{00000000-0010-0000-0E00-000008000000}" name="Moyenne de points/nbr licenciés" dataDxfId="158" totalsRowDxfId="157">
      <calculatedColumnFormula>IF(Classement_clubs[[#This Row],[Nombre de jeunes
 licenciés (Ecole de tri)]]=0,0,Classement_clubs[[#This Row],[TOTAL POINTS]]/Classement_clubs[[#This Row],[Nombre de jeunes
 licenciés (Ecole de tri)]])</calculatedColumnFormula>
    </tableColumn>
    <tableColumn id="9" xr3:uid="{00000000-0010-0000-0E00-000009000000}" name="Engagés1" totalsRowFunction="sum" dataDxfId="156" totalsRowDxfId="155">
      <calculatedColumnFormula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calculatedColumnFormula>
    </tableColumn>
    <tableColumn id="10" xr3:uid="{00000000-0010-0000-0E00-00000A000000}" name="Coef. Pondérateur1" dataDxfId="154" totalsRowDxfId="153">
      <calculatedColumnFormula>IF(Classement_clubs[[#This Row],[Nombre de jeunes
 licenciés (Ecole de tri)]]=0,0,Classement_clubs[[#This Row],[Engagés1]]/Classement_clubs[[#This Row],[Nombre de jeunes
 licenciés (Ecole de tri)]])</calculatedColumnFormula>
    </tableColumn>
    <tableColumn id="11" xr3:uid="{00000000-0010-0000-0E00-00000B000000}" name="Points1" dataDxfId="152" totalsRowDxfId="151">
      <calculatedColumnFormula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calculatedColumnFormula>
    </tableColumn>
    <tableColumn id="12" xr3:uid="{00000000-0010-0000-0E00-00000C000000}" name="Engagés2" totalsRowFunction="sum" dataDxfId="150" totalsRowDxfId="149">
      <calculatedColumnFormula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calculatedColumnFormula>
    </tableColumn>
    <tableColumn id="13" xr3:uid="{00000000-0010-0000-0E00-00000D000000}" name="Coef. Pondérateur2" dataDxfId="148" totalsRowDxfId="147">
      <calculatedColumnFormula>IF(Classement_clubs[[#This Row],[Nombre de jeunes BE à JU]]=0,0,Classement_clubs[[#This Row],[Engagés2]]/Classement_clubs[[#This Row],[Nombre de jeunes BE à JU]])</calculatedColumnFormula>
    </tableColumn>
    <tableColumn id="14" xr3:uid="{00000000-0010-0000-0E00-00000E000000}" name="Points2" dataDxfId="146" totalsRowDxfId="145">
      <calculatedColumnFormula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calculatedColumnFormula>
    </tableColumn>
    <tableColumn id="15" xr3:uid="{00000000-0010-0000-0E00-00000F000000}" name="Engagés3" totalsRowFunction="sum" dataDxfId="144" totalsRowDxfId="143">
      <calculatedColumnFormula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calculatedColumnFormula>
    </tableColumn>
    <tableColumn id="16" xr3:uid="{00000000-0010-0000-0E00-000010000000}" name="Coef. Pondérateur3" dataDxfId="142" totalsRowDxfId="141">
      <calculatedColumnFormula>IF(Classement_clubs[[#This Row],[Nombre de jeunes
 licenciés (Ecole de tri)]]=0,0,Classement_clubs[[#This Row],[Engagés3]]/Classement_clubs[[#This Row],[Nombre de jeunes
 licenciés (Ecole de tri)]])</calculatedColumnFormula>
    </tableColumn>
    <tableColumn id="17" xr3:uid="{00000000-0010-0000-0E00-000011000000}" name="Points3" dataDxfId="140" totalsRowDxfId="139">
      <calculatedColumnFormula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calculatedColumnFormula>
    </tableColumn>
    <tableColumn id="18" xr3:uid="{00000000-0010-0000-0E00-000012000000}" name="Engagés4" totalsRowFunction="sum" dataDxfId="138" totalsRowDxfId="137">
      <calculatedColumnFormula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calculatedColumnFormula>
    </tableColumn>
    <tableColumn id="19" xr3:uid="{00000000-0010-0000-0E00-000013000000}" name="Coef. Pondérateur4" dataDxfId="136" totalsRowDxfId="135">
      <calculatedColumnFormula>IF(Classement_clubs[[#This Row],[Nombre de jeunes
 licenciés (Ecole de tri)]]=0,0,Classement_clubs[[#This Row],[Engagés4]]/Classement_clubs[[#This Row],[Nombre de jeunes
 licenciés (Ecole de tri)]])</calculatedColumnFormula>
    </tableColumn>
    <tableColumn id="20" xr3:uid="{00000000-0010-0000-0E00-000014000000}" name="Points4" dataDxfId="134" totalsRowDxfId="133">
      <calculatedColumnFormula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calculatedColumnFormula>
    </tableColumn>
    <tableColumn id="21" xr3:uid="{00000000-0010-0000-0E00-000015000000}" name="Engagés5" totalsRowFunction="sum" dataDxfId="132" totalsRowDxfId="131">
      <calculatedColumnFormula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calculatedColumnFormula>
    </tableColumn>
    <tableColumn id="22" xr3:uid="{00000000-0010-0000-0E00-000016000000}" name="Coef. Pondérateur5" dataDxfId="130" totalsRowDxfId="129">
      <calculatedColumnFormula>IF(Classement_clubs[[#This Row],[Nombre de jeunes
 licenciés (Ecole de tri)]]=0,0,Classement_clubs[[#This Row],[Engagés5]]/Classement_clubs[[#This Row],[Nombre de jeunes
 licenciés (Ecole de tri)]])</calculatedColumnFormula>
    </tableColumn>
    <tableColumn id="23" xr3:uid="{00000000-0010-0000-0E00-000017000000}" name="Points5" dataDxfId="128" totalsRowDxfId="127">
      <calculatedColumnFormula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calculatedColumnFormula>
    </tableColumn>
    <tableColumn id="24" xr3:uid="{00000000-0010-0000-0E00-000018000000}" name="Engagés6" totalsRowFunction="sum" dataDxfId="126" totalsRowDxfId="125">
      <calculatedColumnFormula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calculatedColumnFormula>
    </tableColumn>
    <tableColumn id="25" xr3:uid="{00000000-0010-0000-0E00-000019000000}" name="Coef. Pondérateur6" dataDxfId="124" totalsRowDxfId="123">
      <calculatedColumnFormula>IF(Classement_clubs[[#This Row],[Nombre de jeunes
 licenciés (Ecole de tri)]]=0,0,Classement_clubs[[#This Row],[Engagés6]]/Classement_clubs[[#This Row],[Nombre de jeunes
 licenciés (Ecole de tri)]])</calculatedColumnFormula>
    </tableColumn>
    <tableColumn id="26" xr3:uid="{00000000-0010-0000-0E00-00001A000000}" name="Points6" dataDxfId="122" totalsRowDxfId="121">
      <calculatedColumnFormula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calculatedColumnFormula>
    </tableColumn>
    <tableColumn id="27" xr3:uid="{00000000-0010-0000-0E00-00001B000000}" name="Engagés7" totalsRowFunction="sum" dataDxfId="120" totalsRowDxfId="119">
      <calculatedColumnFormula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calculatedColumnFormula>
    </tableColumn>
    <tableColumn id="28" xr3:uid="{00000000-0010-0000-0E00-00001C000000}" name="Coef. Pondérateur7" dataDxfId="118" totalsRowDxfId="117">
      <calculatedColumnFormula>IF(Classement_clubs[[#This Row],[Nombre de jeunes
 licenciés (Ecole de tri)]]=0,0,Classement_clubs[[#This Row],[Engagés7]]/Classement_clubs[[#This Row],[Nombre de jeunes
 licenciés (Ecole de tri)]])</calculatedColumnFormula>
    </tableColumn>
    <tableColumn id="29" xr3:uid="{00000000-0010-0000-0E00-00001D000000}" name="Points7" dataDxfId="116" totalsRowDxfId="115">
      <calculatedColumnFormula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calculatedColumnFormula>
    </tableColumn>
    <tableColumn id="30" xr3:uid="{00000000-0010-0000-0E00-00001E000000}" name="Engagés8" totalsRowFunction="sum" dataDxfId="114" totalsRowDxfId="113">
      <calculatedColumnFormula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calculatedColumnFormula>
    </tableColumn>
    <tableColumn id="31" xr3:uid="{00000000-0010-0000-0E00-00001F000000}" name="Coef. Pondérateur8" dataDxfId="112" totalsRowDxfId="111">
      <calculatedColumnFormula>IF(Classement_clubs[[#This Row],[Nombre de jeunes
 licenciés (Ecole de tri)]]=0,0,Classement_clubs[[#This Row],[Engagés8]]/Classement_clubs[[#This Row],[Nombre de jeunes
 licenciés (Ecole de tri)]])</calculatedColumnFormula>
    </tableColumn>
    <tableColumn id="32" xr3:uid="{00000000-0010-0000-0E00-000020000000}" name="Points8" dataDxfId="110" totalsRowDxfId="109">
      <calculatedColumnFormula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calculatedColumnFormula>
    </tableColumn>
    <tableColumn id="33" xr3:uid="{00000000-0010-0000-0E00-000021000000}" name="Engagés9" totalsRowFunction="sum" dataDxfId="108" totalsRowDxfId="107">
      <calculatedColumnFormula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calculatedColumnFormula>
    </tableColumn>
    <tableColumn id="34" xr3:uid="{00000000-0010-0000-0E00-000022000000}" name="Coef. Pondérateur9" dataDxfId="106" totalsRowDxfId="105">
      <calculatedColumnFormula>IF(Classement_clubs[[#This Row],[Nombre de jeunes
 licenciés (Ecole de tri)]]=0,0,Classement_clubs[[#This Row],[Engagés9]]/Classement_clubs[[#This Row],[Nombre de jeunes
 licenciés (Ecole de tri)]])</calculatedColumnFormula>
    </tableColumn>
    <tableColumn id="35" xr3:uid="{00000000-0010-0000-0E00-000023000000}" name="Points9" dataDxfId="104" totalsRowDxfId="103">
      <calculatedColumnFormula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calculatedColumnFormula>
    </tableColumn>
    <tableColumn id="36" xr3:uid="{00000000-0010-0000-0E00-000024000000}" name="Engagés10" dataDxfId="102" totalsRowDxfId="101">
      <calculatedColumnFormula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calculatedColumnFormula>
    </tableColumn>
    <tableColumn id="37" xr3:uid="{00000000-0010-0000-0E00-000025000000}" name="Coef. Pondérateur10" dataDxfId="100" totalsRowDxfId="99">
      <calculatedColumnFormula>IF(Classement_clubs[[#This Row],[Nombre de jeunes
 licenciés (Ecole de tri)]]=0,0,Classement_clubs[[#This Row],[Engagés10]]/Classement_clubs[[#This Row],[Nombre de jeunes
 licenciés (Ecole de tri)]])</calculatedColumnFormula>
    </tableColumn>
    <tableColumn id="38" xr3:uid="{00000000-0010-0000-0E00-000026000000}" name="Points10" dataDxfId="98" totalsRowDxfId="97">
      <calculatedColumnFormula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calculatedColumnFormula>
    </tableColumn>
    <tableColumn id="39" xr3:uid="{00000000-0010-0000-0E00-000027000000}" name="Engagés11" dataDxfId="96" totalsRowDxfId="95">
      <calculatedColumnFormula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calculatedColumnFormula>
    </tableColumn>
    <tableColumn id="40" xr3:uid="{00000000-0010-0000-0E00-000028000000}" name="Coef. Pondérateur11" dataDxfId="94" totalsRowDxfId="93">
      <calculatedColumnFormula>IF(Classement_clubs[[#This Row],[Nombre de jeunes
 licenciés (Ecole de tri)]]=0,0,Classement_clubs[[#This Row],[Engagés11]]/Classement_clubs[[#This Row],[Nombre de jeunes
 licenciés (Ecole de tri)]])</calculatedColumnFormula>
    </tableColumn>
    <tableColumn id="41" xr3:uid="{00000000-0010-0000-0E00-000029000000}" name="Points11" dataDxfId="92" totalsRowDxfId="91">
      <calculatedColumnFormula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calculatedColumnFormula>
    </tableColumn>
    <tableColumn id="42" xr3:uid="{00000000-0010-0000-0E00-00002A000000}" name="Engagés12" dataDxfId="90" totalsRowDxfId="89">
      <calculatedColumnFormula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calculatedColumnFormula>
    </tableColumn>
    <tableColumn id="43" xr3:uid="{00000000-0010-0000-0E00-00002B000000}" name="Coef. Pondérateur12" dataDxfId="88" totalsRowDxfId="87">
      <calculatedColumnFormula>IF(Classement_clubs[[#This Row],[Nombre de jeunes
 licenciés (Ecole de tri)]]=0,0,Classement_clubs[[#This Row],[Engagés12]]/Classement_clubs[[#This Row],[Nombre de jeunes
 licenciés (Ecole de tri)]])</calculatedColumnFormula>
    </tableColumn>
    <tableColumn id="44" xr3:uid="{00000000-0010-0000-0E00-00002C000000}" name="Points12" dataDxfId="86" totalsRowDxfId="85">
      <calculatedColumnFormula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calculatedColumnFormula>
    </tableColumn>
    <tableColumn id="45" xr3:uid="{00000000-0010-0000-0E00-00002D000000}" name="Engagés13" dataDxfId="84" totalsRowDxfId="83">
      <calculatedColumnFormula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calculatedColumnFormula>
    </tableColumn>
    <tableColumn id="46" xr3:uid="{00000000-0010-0000-0E00-00002E000000}" name="Coef. Pondérateur13" dataDxfId="82" totalsRowDxfId="81">
      <calculatedColumnFormula>IF(Classement_clubs[[#This Row],[Nombre de jeunes
 licenciés (Ecole de tri)]]=0,0,Classement_clubs[[#This Row],[Engagés13]]/Classement_clubs[[#This Row],[Nombre de jeunes
 licenciés (Ecole de tri)]])</calculatedColumnFormula>
    </tableColumn>
    <tableColumn id="47" xr3:uid="{00000000-0010-0000-0E00-00002F000000}" name="Points13" dataDxfId="80" totalsRowDxfId="79">
      <calculatedColumnFormula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calculatedColumnFormula>
    </tableColumn>
    <tableColumn id="48" xr3:uid="{00000000-0010-0000-0E00-000030000000}" name="Engagés14" dataDxfId="78" totalsRowDxfId="77">
      <calculatedColumnFormula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calculatedColumnFormula>
    </tableColumn>
    <tableColumn id="49" xr3:uid="{00000000-0010-0000-0E00-000031000000}" name="Coef. Pondérateur14" dataDxfId="76" totalsRowDxfId="75">
      <calculatedColumnFormula>IF(Classement_clubs[[#This Row],[Nombre de jeunes
 licenciés (Ecole de tri)]]=0,0,Classement_clubs[[#This Row],[Engagés14]]/Classement_clubs[[#This Row],[Nombre de jeunes
 licenciés (Ecole de tri)]])</calculatedColumnFormula>
    </tableColumn>
    <tableColumn id="50" xr3:uid="{00000000-0010-0000-0E00-000032000000}" name="Points14" dataDxfId="74" totalsRowDxfId="73">
      <calculatedColumnFormula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calculatedColumnFormula>
    </tableColumn>
    <tableColumn id="51" xr3:uid="{00000000-0010-0000-0E00-000033000000}" name="Engagés15" dataDxfId="72" totalsRowDxfId="71">
      <calculatedColumnFormula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calculatedColumnFormula>
    </tableColumn>
    <tableColumn id="52" xr3:uid="{00000000-0010-0000-0E00-000034000000}" name="Coef. Pondérateur15" dataDxfId="70" totalsRowDxfId="69">
      <calculatedColumnFormula>IF(Classement_clubs[[#This Row],[Nombre de jeunes
 licenciés (Ecole de tri)]]=0,0,Classement_clubs[[#This Row],[Engagés15]]/Classement_clubs[[#This Row],[Nombre de jeunes
 licenciés (Ecole de tri)]])</calculatedColumnFormula>
    </tableColumn>
    <tableColumn id="53" xr3:uid="{00000000-0010-0000-0E00-000035000000}" name="Points15" dataDxfId="68" totalsRowDxfId="67">
      <calculatedColumnFormula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F000000}" name="Classement_points" displayName="Classement_points" ref="B2:F113" totalsRowShown="0" headerRowDxfId="66" dataDxfId="64" headerRowBorderDxfId="65" tableBorderDxfId="63">
  <autoFilter ref="B2:F113" xr:uid="{00000000-0009-0000-0100-000001000000}"/>
  <tableColumns count="5">
    <tableColumn id="1" xr3:uid="{00000000-0010-0000-0F00-000001000000}" name="Classement" dataDxfId="62"/>
    <tableColumn id="2" xr3:uid="{00000000-0010-0000-0F00-000002000000}" name="1" dataDxfId="61"/>
    <tableColumn id="3" xr3:uid="{00000000-0010-0000-0F00-000003000000}" name="2" dataDxfId="60"/>
    <tableColumn id="4" xr3:uid="{00000000-0010-0000-0F00-000004000000}" name="3" dataDxfId="59"/>
    <tableColumn id="5" xr3:uid="{00000000-0010-0000-0F00-000005000000}" name="4" dataDxfId="58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Liste_des_clubs" displayName="Liste_des_clubs" ref="H2:H39" totalsRowShown="0" headerRowDxfId="57" headerRowBorderDxfId="56" tableBorderDxfId="55" totalsRowBorderDxfId="54">
  <autoFilter ref="H2:H39" xr:uid="{00000000-0009-0000-0100-000002000000}"/>
  <tableColumns count="1">
    <tableColumn id="1" xr3:uid="{00000000-0010-0000-1000-000001000000}" name="Clubs" dataDxfId="53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Liste_epreuves" displayName="Liste_epreuves" ref="J2:AP17" totalsRowShown="0" headerRowDxfId="52" dataDxfId="50" headerRowBorderDxfId="51" tableBorderDxfId="49" totalsRowBorderDxfId="48">
  <autoFilter ref="J2:AP17" xr:uid="{00000000-0009-0000-0100-000003000000}"/>
  <tableColumns count="33">
    <tableColumn id="1" xr3:uid="{00000000-0010-0000-1100-000001000000}" name="Numéro épreuve" dataDxfId="47"/>
    <tableColumn id="2" xr3:uid="{00000000-0010-0000-1100-000002000000}" name="Date" dataDxfId="46"/>
    <tableColumn id="3" xr3:uid="{00000000-0010-0000-1100-000003000000}" name="Type" dataDxfId="45"/>
    <tableColumn id="4" xr3:uid="{00000000-0010-0000-1100-000004000000}" name="Ville" dataDxfId="44"/>
    <tableColumn id="5" xr3:uid="{00000000-0010-0000-1100-000005000000}" name="Coefficient" dataDxfId="43"/>
    <tableColumn id="6" xr3:uid="{00000000-0010-0000-1100-000006000000}" name="Engagés MP F" dataDxfId="42">
      <calculatedColumnFormula>MAX(#REF!)</calculatedColumnFormula>
    </tableColumn>
    <tableColumn id="9" xr3:uid="{00000000-0010-0000-1100-000009000000}" name="Colonne MP F" dataDxfId="41">
      <calculatedColumnFormula>IF(Liste_epreuves[[#This Row],[Engagés MP F]]&gt;29,1,IF(Liste_epreuves[[#This Row],[Engagés MP F]]&gt;19,2,IF(Liste_epreuves[[#This Row],[Engagés MP F]]&gt;9,3,IF(Liste_epreuves[[#This Row],[Engagés MP F]]&gt;0,4,0))))</calculatedColumnFormula>
    </tableColumn>
    <tableColumn id="7" xr3:uid="{00000000-0010-0000-1100-000007000000}" name="Engagés MP H" dataDxfId="40"/>
    <tableColumn id="11" xr3:uid="{00000000-0010-0000-1100-00000B000000}" name="Colonne  MP H" dataDxfId="39">
      <calculatedColumnFormula>IF(Liste_epreuves[[#This Row],[Engagés MP H]]&gt;29,1,IF(Liste_epreuves[[#This Row],[Engagés MP H]]&gt;19,2,IF(Liste_epreuves[[#This Row],[Engagés MP H]]&gt;9,3,IF(Liste_epreuves[[#This Row],[Engagés MP H]]&gt;0,4,0))))</calculatedColumnFormula>
    </tableColumn>
    <tableColumn id="8" xr3:uid="{00000000-0010-0000-1100-000008000000}" name="Engagés PO F" dataDxfId="38">
      <calculatedColumnFormula>MAX(Tableau_POF[Clt15])</calculatedColumnFormula>
    </tableColumn>
    <tableColumn id="10" xr3:uid="{00000000-0010-0000-1100-00000A000000}" name="Colonne PO F" dataDxfId="37">
      <calculatedColumnFormula>IF(Liste_epreuves[[#This Row],[Engagés PO F]]&gt;29,1,IF(Liste_epreuves[[#This Row],[Engagés PO F]]&gt;19,2,IF(Liste_epreuves[[#This Row],[Engagés PO F]]&gt;9,3,IF(Liste_epreuves[[#This Row],[Engagés PO F]]&gt;0,4,0))))</calculatedColumnFormula>
    </tableColumn>
    <tableColumn id="12" xr3:uid="{00000000-0010-0000-1100-00000C000000}" name="Engagés PO H" dataDxfId="36"/>
    <tableColumn id="13" xr3:uid="{00000000-0010-0000-1100-00000D000000}" name="Colonne PO H" dataDxfId="35">
      <calculatedColumnFormula>IF(Liste_epreuves[[#This Row],[Engagés PO H]]&gt;29,1,IF(Liste_epreuves[[#This Row],[Engagés PO H]]&gt;19,2,IF(Liste_epreuves[[#This Row],[Engagés PO H]]&gt;9,3,IF(Liste_epreuves[[#This Row],[Engagés PO H]]&gt;0,4,0))))</calculatedColumnFormula>
    </tableColumn>
    <tableColumn id="14" xr3:uid="{00000000-0010-0000-1100-00000E000000}" name="Engagés PU F" dataDxfId="34"/>
    <tableColumn id="15" xr3:uid="{00000000-0010-0000-1100-00000F000000}" name="Colonne PU F" dataDxfId="33">
      <calculatedColumnFormula>IF(Liste_epreuves[[#This Row],[Engagés PU F]]&gt;29,1,IF(Liste_epreuves[[#This Row],[Engagés PU F]]&gt;19,2,IF(Liste_epreuves[[#This Row],[Engagés PU F]]&gt;9,3,IF(Liste_epreuves[[#This Row],[Engagés PU F]]&gt;0,4,0))))</calculatedColumnFormula>
    </tableColumn>
    <tableColumn id="16" xr3:uid="{00000000-0010-0000-1100-000010000000}" name="Engagés PU H" dataDxfId="32"/>
    <tableColumn id="17" xr3:uid="{00000000-0010-0000-1100-000011000000}" name="Colonne PU H" dataDxfId="31">
      <calculatedColumnFormula>IF(Liste_epreuves[[#This Row],[Engagés PU H]]&gt;29,1,IF(Liste_epreuves[[#This Row],[Engagés PU H]]&gt;19,2,IF(Liste_epreuves[[#This Row],[Engagés PU H]]&gt;9,3,IF(Liste_epreuves[[#This Row],[Engagés PU H]]&gt;0,4,0))))</calculatedColumnFormula>
    </tableColumn>
    <tableColumn id="18" xr3:uid="{00000000-0010-0000-1100-000012000000}" name="Engagés BE F" dataDxfId="30"/>
    <tableColumn id="19" xr3:uid="{00000000-0010-0000-1100-000013000000}" name="Colonne BE F" dataDxfId="29">
      <calculatedColumnFormula>IF(Liste_epreuves[[#This Row],[Engagés BE F]]&gt;29,1,IF(Liste_epreuves[[#This Row],[Engagés BE F]]&gt;19,2,IF(Liste_epreuves[[#This Row],[Engagés BE F]]&gt;9,3,IF(Liste_epreuves[[#This Row],[Engagés BE F]]&gt;0,4,0))))</calculatedColumnFormula>
    </tableColumn>
    <tableColumn id="20" xr3:uid="{00000000-0010-0000-1100-000014000000}" name="Engagés BE H" dataDxfId="28"/>
    <tableColumn id="21" xr3:uid="{00000000-0010-0000-1100-000015000000}" name="Colonne BE H" dataDxfId="27">
      <calculatedColumnFormula>IF(Liste_epreuves[[#This Row],[Engagés BE H]]&gt;29,1,IF(Liste_epreuves[[#This Row],[Engagés BE H]]&gt;19,2,IF(Liste_epreuves[[#This Row],[Engagés BE H]]&gt;9,3,IF(Liste_epreuves[[#This Row],[Engagés BE H]]&gt;0,4,0))))</calculatedColumnFormula>
    </tableColumn>
    <tableColumn id="22" xr3:uid="{00000000-0010-0000-1100-000016000000}" name="Engagés MI F" dataDxfId="26"/>
    <tableColumn id="23" xr3:uid="{00000000-0010-0000-1100-000017000000}" name="Colonne MI F" dataDxfId="25">
      <calculatedColumnFormula>IF(Liste_epreuves[[#This Row],[Engagés MI F]]&gt;29,1,IF(Liste_epreuves[[#This Row],[Engagés MI F]]&gt;19,2,IF(Liste_epreuves[[#This Row],[Engagés MI F]]&gt;9,3,IF(Liste_epreuves[[#This Row],[Engagés MI F]]&gt;0,4,0))))</calculatedColumnFormula>
    </tableColumn>
    <tableColumn id="24" xr3:uid="{00000000-0010-0000-1100-000018000000}" name="Engagés MI H" dataDxfId="24"/>
    <tableColumn id="25" xr3:uid="{00000000-0010-0000-1100-000019000000}" name="Colonne MI H" dataDxfId="23">
      <calculatedColumnFormula>IF(Liste_epreuves[[#This Row],[Engagés MI H]]&gt;29,1,IF(Liste_epreuves[[#This Row],[Engagés MI H]]&gt;19,2,IF(Liste_epreuves[[#This Row],[Engagés MI H]]&gt;9,3,IF(Liste_epreuves[[#This Row],[Engagés MI H]]&gt;0,4,0))))</calculatedColumnFormula>
    </tableColumn>
    <tableColumn id="26" xr3:uid="{00000000-0010-0000-1100-00001A000000}" name="Engagés CA F" dataDxfId="22"/>
    <tableColumn id="27" xr3:uid="{00000000-0010-0000-1100-00001B000000}" name="Colonne CA F" dataDxfId="21">
      <calculatedColumnFormula>IF(Liste_epreuves[[#This Row],[Engagés CA F]]&gt;29,1,IF(Liste_epreuves[[#This Row],[Engagés CA F]]&gt;19,2,IF(Liste_epreuves[[#This Row],[Engagés CA F]]&gt;9,3,IF(Liste_epreuves[[#This Row],[Engagés CA F]]&gt;0,4,0))))</calculatedColumnFormula>
    </tableColumn>
    <tableColumn id="28" xr3:uid="{00000000-0010-0000-1100-00001C000000}" name="Engagés CA H" dataDxfId="20"/>
    <tableColumn id="29" xr3:uid="{00000000-0010-0000-1100-00001D000000}" name="Colonne CA H" dataDxfId="19">
      <calculatedColumnFormula>IF(Liste_epreuves[[#This Row],[Engagés CA H]]&gt;29,1,IF(Liste_epreuves[[#This Row],[Engagés CA H]]&gt;19,2,IF(Liste_epreuves[[#This Row],[Engagés CA H]]&gt;9,3,IF(Liste_epreuves[[#This Row],[Engagés CA H]]&gt;0,4,0))))</calculatedColumnFormula>
    </tableColumn>
    <tableColumn id="30" xr3:uid="{00000000-0010-0000-1100-00001E000000}" name="Engagés JU F" dataDxfId="18"/>
    <tableColumn id="31" xr3:uid="{00000000-0010-0000-1100-00001F000000}" name="Colonne JU F" dataDxfId="17">
      <calculatedColumnFormula>IF(Liste_epreuves[[#This Row],[Engagés JU F]]&gt;29,1,IF(Liste_epreuves[[#This Row],[Engagés JU F]]&gt;19,2,IF(Liste_epreuves[[#This Row],[Engagés JU F]]&gt;9,3,IF(Liste_epreuves[[#This Row],[Engagés JU F]]&gt;0,4,0))))</calculatedColumnFormula>
    </tableColumn>
    <tableColumn id="32" xr3:uid="{00000000-0010-0000-1100-000020000000}" name="Engagés JU H" dataDxfId="16"/>
    <tableColumn id="33" xr3:uid="{00000000-0010-0000-1100-000021000000}" name="Colonne JU H" dataDxfId="15">
      <calculatedColumnFormula>IF(Liste_epreuves[[#This Row],[Engagés JU H]]&gt;29,1,IF(Liste_epreuves[[#This Row],[Engagés JU H]]&gt;19,2,IF(Liste_epreuves[[#This Row],[Engagés JU H]]&gt;9,3,IF(Liste_epreuves[[#This Row],[Engagés JU H]]&gt;0,4,0))))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ype_epreuves" displayName="Type_epreuves" ref="N20:N27" totalsRowShown="0" headerRowDxfId="14" headerRowBorderDxfId="13" tableBorderDxfId="12" totalsRowBorderDxfId="11">
  <autoFilter ref="N20:N27" xr:uid="{00000000-0009-0000-0100-000004000000}"/>
  <tableColumns count="1">
    <tableColumn id="1" xr3:uid="{00000000-0010-0000-1200-000001000000}" name="Types épreuves" dataDxfId="1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au_MPH" displayName="Tableau_MPH" ref="A5:BP38" totalsRowShown="0" headerRowDxfId="1084" dataDxfId="1083">
  <autoFilter ref="A5:BP38" xr:uid="{00000000-0009-0000-0100-000007000000}"/>
  <sortState xmlns:xlrd2="http://schemas.microsoft.com/office/spreadsheetml/2017/richdata2" ref="A6:BP38">
    <sortCondition ref="A6:A38"/>
  </sortState>
  <tableColumns count="68">
    <tableColumn id="1" xr3:uid="{00000000-0010-0000-0100-000001000000}" name="Classement general" dataDxfId="1082">
      <calculatedColumnFormula>IF(Tableau_MPH[[#This Row],[Points]]&lt;&gt;0,RANK(Tableau_MPH[[#This Row],[Points]],Tableau_MPH[Points]),"")</calculatedColumnFormula>
    </tableColumn>
    <tableColumn id="2" xr3:uid="{00000000-0010-0000-0100-000002000000}" name="Points" dataDxfId="1081">
      <calculatedColumnFormula array="1">INDEX(Tableau_MPH[[1]:[15]],ROW(C6)-5,$B$3)</calculatedColumnFormula>
    </tableColumn>
    <tableColumn id="3" xr3:uid="{00000000-0010-0000-0100-000003000000}" name="Epreuves disputées" dataDxfId="1080">
      <calculatedColumnFormula>COUNTA(I6,K6,M6,O6,Q6,S6,U6,W6,Y6,AA6,AC6,AE6,AG6,AI6,AK6)</calculatedColumnFormula>
    </tableColumn>
    <tableColumn id="4" xr3:uid="{00000000-0010-0000-0100-000004000000}" name="N° licence" dataDxfId="1079"/>
    <tableColumn id="5" xr3:uid="{00000000-0010-0000-0100-000005000000}" name="Nom" dataDxfId="1078"/>
    <tableColumn id="6" xr3:uid="{00000000-0010-0000-0100-000006000000}" name="Prénom" dataDxfId="1077"/>
    <tableColumn id="7" xr3:uid="{00000000-0010-0000-0100-000007000000}" name="Club" dataDxfId="1076"/>
    <tableColumn id="8" xr3:uid="{00000000-0010-0000-0100-000008000000}" name="PTS INDIV TOTAL" dataDxfId="1075">
      <calculatedColumnFormula>J6+L6+N6+P6+R6+T6+V6+X6+Z6+AB6+AD6+AF6+AH6+AJ6+AL6</calculatedColumnFormula>
    </tableColumn>
    <tableColumn id="9" xr3:uid="{00000000-0010-0000-0100-000009000000}" name="Clt1" dataDxfId="1074"/>
    <tableColumn id="10" xr3:uid="{00000000-0010-0000-0100-00000A000000}" name="Points1" dataDxfId="1073">
      <calculatedColumnFormula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calculatedColumnFormula>
    </tableColumn>
    <tableColumn id="11" xr3:uid="{00000000-0010-0000-0100-00000B000000}" name="Clt2" dataDxfId="1072"/>
    <tableColumn id="12" xr3:uid="{00000000-0010-0000-0100-00000C000000}" name="Points2" dataDxfId="1071">
      <calculatedColumnFormula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calculatedColumnFormula>
    </tableColumn>
    <tableColumn id="13" xr3:uid="{00000000-0010-0000-0100-00000D000000}" name="Clt3" dataDxfId="1070"/>
    <tableColumn id="14" xr3:uid="{00000000-0010-0000-0100-00000E000000}" name="Points3" dataDxfId="1069">
      <calculatedColumnFormula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calculatedColumnFormula>
    </tableColumn>
    <tableColumn id="15" xr3:uid="{00000000-0010-0000-0100-00000F000000}" name="Clt4" dataDxfId="1068"/>
    <tableColumn id="16" xr3:uid="{00000000-0010-0000-0100-000010000000}" name="Points4" dataDxfId="1067">
      <calculatedColumnFormula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calculatedColumnFormula>
    </tableColumn>
    <tableColumn id="17" xr3:uid="{00000000-0010-0000-0100-000011000000}" name="Clt5" dataDxfId="1066"/>
    <tableColumn id="18" xr3:uid="{00000000-0010-0000-0100-000012000000}" name="Points5" dataDxfId="1065">
      <calculatedColumnFormula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calculatedColumnFormula>
    </tableColumn>
    <tableColumn id="19" xr3:uid="{00000000-0010-0000-0100-000013000000}" name="Clt6" dataDxfId="1064"/>
    <tableColumn id="20" xr3:uid="{00000000-0010-0000-0100-000014000000}" name="Points6" dataDxfId="1063">
      <calculatedColumnFormula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calculatedColumnFormula>
    </tableColumn>
    <tableColumn id="21" xr3:uid="{00000000-0010-0000-0100-000015000000}" name="Clt7" dataDxfId="1062"/>
    <tableColumn id="22" xr3:uid="{00000000-0010-0000-0100-000016000000}" name="Points7" dataDxfId="1061">
      <calculatedColumnFormula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calculatedColumnFormula>
    </tableColumn>
    <tableColumn id="23" xr3:uid="{00000000-0010-0000-0100-000017000000}" name="Clt8" dataDxfId="1060"/>
    <tableColumn id="24" xr3:uid="{00000000-0010-0000-0100-000018000000}" name="Points8" dataDxfId="1059">
      <calculatedColumnFormula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calculatedColumnFormula>
    </tableColumn>
    <tableColumn id="25" xr3:uid="{00000000-0010-0000-0100-000019000000}" name="Clt9" dataDxfId="1058"/>
    <tableColumn id="26" xr3:uid="{00000000-0010-0000-0100-00001A000000}" name="Points9" dataDxfId="1057">
      <calculatedColumnFormula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calculatedColumnFormula>
    </tableColumn>
    <tableColumn id="27" xr3:uid="{00000000-0010-0000-0100-00001B000000}" name="Clt10" dataDxfId="1056"/>
    <tableColumn id="28" xr3:uid="{00000000-0010-0000-0100-00001C000000}" name="Points10" dataDxfId="1055">
      <calculatedColumnFormula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calculatedColumnFormula>
    </tableColumn>
    <tableColumn id="29" xr3:uid="{00000000-0010-0000-0100-00001D000000}" name="Clt11" dataDxfId="1054"/>
    <tableColumn id="30" xr3:uid="{00000000-0010-0000-0100-00001E000000}" name="Points11" dataDxfId="1053">
      <calculatedColumnFormula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calculatedColumnFormula>
    </tableColumn>
    <tableColumn id="31" xr3:uid="{00000000-0010-0000-0100-00001F000000}" name="Clt12" dataDxfId="1052"/>
    <tableColumn id="32" xr3:uid="{00000000-0010-0000-0100-000020000000}" name="Points12" dataDxfId="1051">
      <calculatedColumnFormula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calculatedColumnFormula>
    </tableColumn>
    <tableColumn id="33" xr3:uid="{00000000-0010-0000-0100-000021000000}" name="Clt13" dataDxfId="1050"/>
    <tableColumn id="34" xr3:uid="{00000000-0010-0000-0100-000022000000}" name="Points13" dataDxfId="1049">
      <calculatedColumnFormula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calculatedColumnFormula>
    </tableColumn>
    <tableColumn id="35" xr3:uid="{00000000-0010-0000-0100-000023000000}" name="Clt14" dataDxfId="1048"/>
    <tableColumn id="36" xr3:uid="{00000000-0010-0000-0100-000024000000}" name="Points14" dataDxfId="1047">
      <calculatedColumnFormula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calculatedColumnFormula>
    </tableColumn>
    <tableColumn id="37" xr3:uid="{00000000-0010-0000-0100-000025000000}" name="Clt15" dataDxfId="1046"/>
    <tableColumn id="38" xr3:uid="{00000000-0010-0000-0100-000026000000}" name="Points15" dataDxfId="1045">
      <calculatedColumnFormula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calculatedColumnFormula>
    </tableColumn>
    <tableColumn id="39" xr3:uid="{00000000-0010-0000-0100-000027000000}" name="Pts1" dataDxfId="1044">
      <calculatedColumnFormula>J6</calculatedColumnFormula>
    </tableColumn>
    <tableColumn id="40" xr3:uid="{00000000-0010-0000-0100-000028000000}" name="Pts2" dataDxfId="1043">
      <calculatedColumnFormula>L6</calculatedColumnFormula>
    </tableColumn>
    <tableColumn id="41" xr3:uid="{00000000-0010-0000-0100-000029000000}" name="Pts3" dataDxfId="1042">
      <calculatedColumnFormula>N6</calculatedColumnFormula>
    </tableColumn>
    <tableColumn id="42" xr3:uid="{00000000-0010-0000-0100-00002A000000}" name="Pts4" dataDxfId="1041">
      <calculatedColumnFormula>P6</calculatedColumnFormula>
    </tableColumn>
    <tableColumn id="43" xr3:uid="{00000000-0010-0000-0100-00002B000000}" name="Pts5" dataDxfId="1040">
      <calculatedColumnFormula>R6</calculatedColumnFormula>
    </tableColumn>
    <tableColumn id="44" xr3:uid="{00000000-0010-0000-0100-00002C000000}" name="Pts6" dataDxfId="1039">
      <calculatedColumnFormula>T6</calculatedColumnFormula>
    </tableColumn>
    <tableColumn id="45" xr3:uid="{00000000-0010-0000-0100-00002D000000}" name="Pts7" dataDxfId="1038">
      <calculatedColumnFormula>V6</calculatedColumnFormula>
    </tableColumn>
    <tableColumn id="46" xr3:uid="{00000000-0010-0000-0100-00002E000000}" name="Pts8" dataDxfId="1037">
      <calculatedColumnFormula>X6</calculatedColumnFormula>
    </tableColumn>
    <tableColumn id="47" xr3:uid="{00000000-0010-0000-0100-00002F000000}" name="Pts9" dataDxfId="1036">
      <calculatedColumnFormula>Z6</calculatedColumnFormula>
    </tableColumn>
    <tableColumn id="48" xr3:uid="{00000000-0010-0000-0100-000030000000}" name="Pts10" dataDxfId="1035">
      <calculatedColumnFormula>AB6</calculatedColumnFormula>
    </tableColumn>
    <tableColumn id="49" xr3:uid="{00000000-0010-0000-0100-000031000000}" name="Pts11" dataDxfId="1034">
      <calculatedColumnFormula>AD6</calculatedColumnFormula>
    </tableColumn>
    <tableColumn id="50" xr3:uid="{00000000-0010-0000-0100-000032000000}" name="Pts12" dataDxfId="1033">
      <calculatedColumnFormula>AF6</calculatedColumnFormula>
    </tableColumn>
    <tableColumn id="51" xr3:uid="{00000000-0010-0000-0100-000033000000}" name="Pts13" dataDxfId="1032">
      <calculatedColumnFormula>AH6</calculatedColumnFormula>
    </tableColumn>
    <tableColumn id="52" xr3:uid="{00000000-0010-0000-0100-000034000000}" name="Pts14" dataDxfId="1031">
      <calculatedColumnFormula>AJ6</calculatedColumnFormula>
    </tableColumn>
    <tableColumn id="53" xr3:uid="{00000000-0010-0000-0100-000035000000}" name="Pts15" dataDxfId="1030">
      <calculatedColumnFormula>AL6</calculatedColumnFormula>
    </tableColumn>
    <tableColumn id="54" xr3:uid="{00000000-0010-0000-0100-000036000000}" name="1" dataDxfId="1029">
      <calculatedColumnFormula>LARGE($AM6:$BA6,BB$5)</calculatedColumnFormula>
    </tableColumn>
    <tableColumn id="55" xr3:uid="{00000000-0010-0000-0100-000037000000}" name="2" dataDxfId="1028">
      <calculatedColumnFormula>BB6+LARGE($AM6:$BA6,BC$5)</calculatedColumnFormula>
    </tableColumn>
    <tableColumn id="56" xr3:uid="{00000000-0010-0000-0100-000038000000}" name="3" dataDxfId="1027">
      <calculatedColumnFormula>BC6+LARGE($AM6:$BA6,BD$5)</calculatedColumnFormula>
    </tableColumn>
    <tableColumn id="57" xr3:uid="{00000000-0010-0000-0100-000039000000}" name="4" dataDxfId="1026">
      <calculatedColumnFormula>BD6+LARGE($AM6:$BA6,BE$5)</calculatedColumnFormula>
    </tableColumn>
    <tableColumn id="58" xr3:uid="{00000000-0010-0000-0100-00003A000000}" name="5" dataDxfId="1025">
      <calculatedColumnFormula>BE6+LARGE($AM6:$BA6,BF$5)</calculatedColumnFormula>
    </tableColumn>
    <tableColumn id="59" xr3:uid="{00000000-0010-0000-0100-00003B000000}" name="6" dataDxfId="1024">
      <calculatedColumnFormula>BF6+LARGE($AM6:$BA6,BG$5)</calculatedColumnFormula>
    </tableColumn>
    <tableColumn id="60" xr3:uid="{00000000-0010-0000-0100-00003C000000}" name="7" dataDxfId="1023">
      <calculatedColumnFormula>BG6+LARGE($AM6:$BA6,BH$5)</calculatedColumnFormula>
    </tableColumn>
    <tableColumn id="61" xr3:uid="{00000000-0010-0000-0100-00003D000000}" name="8" dataDxfId="1022">
      <calculatedColumnFormula>BH6+LARGE($AM6:$BA6,BI$5)</calculatedColumnFormula>
    </tableColumn>
    <tableColumn id="62" xr3:uid="{00000000-0010-0000-0100-00003E000000}" name="9" dataDxfId="1021">
      <calculatedColumnFormula>BI6+LARGE($AM6:$BA6,BJ$5)</calculatedColumnFormula>
    </tableColumn>
    <tableColumn id="63" xr3:uid="{00000000-0010-0000-0100-00003F000000}" name="10" dataDxfId="1020">
      <calculatedColumnFormula>BJ6+LARGE($AM6:$BA6,BK$5)</calculatedColumnFormula>
    </tableColumn>
    <tableColumn id="64" xr3:uid="{00000000-0010-0000-0100-000040000000}" name="11" dataDxfId="1019">
      <calculatedColumnFormula>BK6+LARGE($AM6:$BA6,BL$5)</calculatedColumnFormula>
    </tableColumn>
    <tableColumn id="65" xr3:uid="{00000000-0010-0000-0100-000041000000}" name="12" dataDxfId="1018">
      <calculatedColumnFormula>BL6+LARGE($AM6:$BA6,BM$5)</calculatedColumnFormula>
    </tableColumn>
    <tableColumn id="66" xr3:uid="{00000000-0010-0000-0100-000042000000}" name="13" dataDxfId="1017">
      <calculatedColumnFormula>BM6+LARGE($AM6:$BA6,BN$5)</calculatedColumnFormula>
    </tableColumn>
    <tableColumn id="67" xr3:uid="{00000000-0010-0000-0100-000043000000}" name="14" dataDxfId="1016">
      <calculatedColumnFormula>BN6+LARGE($AM6:$BA6,BO$5)</calculatedColumnFormula>
    </tableColumn>
    <tableColumn id="68" xr3:uid="{00000000-0010-0000-0100-000044000000}" name="15" dataDxfId="101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Categorie_etapes" displayName="Categorie_etapes" ref="K20:L34" totalsRowShown="0" headerRowDxfId="9" dataDxfId="7" headerRowBorderDxfId="8" tableBorderDxfId="6" totalsRowBorderDxfId="5">
  <autoFilter ref="K20:L34" xr:uid="{00000000-0009-0000-0100-000005000000}"/>
  <tableColumns count="2">
    <tableColumn id="1" xr3:uid="{00000000-0010-0000-1300-000001000000}" name="Catégorie" dataDxfId="4"/>
    <tableColumn id="2" xr3:uid="{00000000-0010-0000-1300-000002000000}" name="Nb étapes pour classement final" dataDxfId="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_POF" displayName="Tableau_POF" ref="A5:BP60" totalsRowShown="0" headerRowDxfId="1014" dataDxfId="1013">
  <autoFilter ref="A5:BP60" xr:uid="{00000000-0009-0000-0100-000008000000}"/>
  <sortState xmlns:xlrd2="http://schemas.microsoft.com/office/spreadsheetml/2017/richdata2" ref="A6:BP60">
    <sortCondition ref="A6:A60"/>
  </sortState>
  <tableColumns count="68">
    <tableColumn id="1" xr3:uid="{00000000-0010-0000-0200-000001000000}" name="Classement general" dataDxfId="1012">
      <calculatedColumnFormula>IF(Tableau_POF[[#This Row],[Points]]&lt;&gt;0,RANK(Tableau_POF[[#This Row],[Points]],Tableau_POF[Points]),"")</calculatedColumnFormula>
    </tableColumn>
    <tableColumn id="2" xr3:uid="{00000000-0010-0000-0200-000002000000}" name="Points" dataDxfId="1011">
      <calculatedColumnFormula array="1">INDEX(Tableau_POF[[1]:[15]],ROW(C6)-5,$B$3)</calculatedColumnFormula>
    </tableColumn>
    <tableColumn id="3" xr3:uid="{00000000-0010-0000-0200-000003000000}" name="Epreuves disputées" dataDxfId="1010">
      <calculatedColumnFormula>COUNTA(I6,K6,M6,O6,Q6,S6,U6,W6,Y6,AA6,AC6,AE6,AG6,AI6,AK6)</calculatedColumnFormula>
    </tableColumn>
    <tableColumn id="4" xr3:uid="{00000000-0010-0000-0200-000004000000}" name="N° licence" dataDxfId="1009"/>
    <tableColumn id="5" xr3:uid="{00000000-0010-0000-0200-000005000000}" name="Nom" dataDxfId="1008"/>
    <tableColumn id="6" xr3:uid="{00000000-0010-0000-0200-000006000000}" name="Prénom" dataDxfId="1007"/>
    <tableColumn id="7" xr3:uid="{00000000-0010-0000-0200-000007000000}" name="Club" dataDxfId="1006"/>
    <tableColumn id="8" xr3:uid="{00000000-0010-0000-0200-000008000000}" name="PTS INDIV TOTAL" dataDxfId="1005">
      <calculatedColumnFormula>J6+L6+N6+P6+R6+T6+V6+X6+Z6+AB6+AD6+AF6+AH6+AJ6+AL6</calculatedColumnFormula>
    </tableColumn>
    <tableColumn id="9" xr3:uid="{00000000-0010-0000-0200-000009000000}" name="Clt1" dataDxfId="1004"/>
    <tableColumn id="10" xr3:uid="{00000000-0010-0000-0200-00000A000000}" name="Points1" dataDxfId="1003">
      <calculatedColumnFormula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calculatedColumnFormula>
    </tableColumn>
    <tableColumn id="11" xr3:uid="{00000000-0010-0000-0200-00000B000000}" name="Clt2" dataDxfId="1002"/>
    <tableColumn id="12" xr3:uid="{00000000-0010-0000-0200-00000C000000}" name="Points2" dataDxfId="1001">
      <calculatedColumnFormula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calculatedColumnFormula>
    </tableColumn>
    <tableColumn id="13" xr3:uid="{00000000-0010-0000-0200-00000D000000}" name="Clt3" dataDxfId="1000"/>
    <tableColumn id="14" xr3:uid="{00000000-0010-0000-0200-00000E000000}" name="Points3" dataDxfId="999">
      <calculatedColumnFormula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calculatedColumnFormula>
    </tableColumn>
    <tableColumn id="15" xr3:uid="{00000000-0010-0000-0200-00000F000000}" name="Clt4" dataDxfId="998"/>
    <tableColumn id="16" xr3:uid="{00000000-0010-0000-0200-000010000000}" name="Points4" dataDxfId="997">
      <calculatedColumnFormula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calculatedColumnFormula>
    </tableColumn>
    <tableColumn id="17" xr3:uid="{00000000-0010-0000-0200-000011000000}" name="Clt5" dataDxfId="996"/>
    <tableColumn id="18" xr3:uid="{00000000-0010-0000-0200-000012000000}" name="Points5" dataDxfId="995">
      <calculatedColumnFormula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calculatedColumnFormula>
    </tableColumn>
    <tableColumn id="19" xr3:uid="{00000000-0010-0000-0200-000013000000}" name="Clt6" dataDxfId="994"/>
    <tableColumn id="20" xr3:uid="{00000000-0010-0000-0200-000014000000}" name="Points6" dataDxfId="993">
      <calculatedColumnFormula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calculatedColumnFormula>
    </tableColumn>
    <tableColumn id="21" xr3:uid="{00000000-0010-0000-0200-000015000000}" name="Clt7" dataDxfId="992"/>
    <tableColumn id="22" xr3:uid="{00000000-0010-0000-0200-000016000000}" name="Points7" dataDxfId="991">
      <calculatedColumnFormula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calculatedColumnFormula>
    </tableColumn>
    <tableColumn id="23" xr3:uid="{00000000-0010-0000-0200-000017000000}" name="Clt8" dataDxfId="990"/>
    <tableColumn id="24" xr3:uid="{00000000-0010-0000-0200-000018000000}" name="Points8" dataDxfId="989">
      <calculatedColumnFormula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calculatedColumnFormula>
    </tableColumn>
    <tableColumn id="25" xr3:uid="{00000000-0010-0000-0200-000019000000}" name="Clt9" dataDxfId="988"/>
    <tableColumn id="26" xr3:uid="{00000000-0010-0000-0200-00001A000000}" name="Points9" dataDxfId="987">
      <calculatedColumnFormula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calculatedColumnFormula>
    </tableColumn>
    <tableColumn id="27" xr3:uid="{00000000-0010-0000-0200-00001B000000}" name="Clt10" dataDxfId="986"/>
    <tableColumn id="28" xr3:uid="{00000000-0010-0000-0200-00001C000000}" name="Points10" dataDxfId="985">
      <calculatedColumnFormula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calculatedColumnFormula>
    </tableColumn>
    <tableColumn id="29" xr3:uid="{00000000-0010-0000-0200-00001D000000}" name="Clt11" dataDxfId="984"/>
    <tableColumn id="30" xr3:uid="{00000000-0010-0000-0200-00001E000000}" name="Points11" dataDxfId="983">
      <calculatedColumnFormula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calculatedColumnFormula>
    </tableColumn>
    <tableColumn id="31" xr3:uid="{00000000-0010-0000-0200-00001F000000}" name="Clt12" dataDxfId="982"/>
    <tableColumn id="32" xr3:uid="{00000000-0010-0000-0200-000020000000}" name="Points12" dataDxfId="981">
      <calculatedColumnFormula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calculatedColumnFormula>
    </tableColumn>
    <tableColumn id="33" xr3:uid="{00000000-0010-0000-0200-000021000000}" name="Clt13" dataDxfId="980"/>
    <tableColumn id="34" xr3:uid="{00000000-0010-0000-0200-000022000000}" name="Points13" dataDxfId="979">
      <calculatedColumnFormula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calculatedColumnFormula>
    </tableColumn>
    <tableColumn id="35" xr3:uid="{00000000-0010-0000-0200-000023000000}" name="Clt14" dataDxfId="978"/>
    <tableColumn id="36" xr3:uid="{00000000-0010-0000-0200-000024000000}" name="Points14" dataDxfId="977">
      <calculatedColumnFormula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calculatedColumnFormula>
    </tableColumn>
    <tableColumn id="37" xr3:uid="{00000000-0010-0000-0200-000025000000}" name="Clt15" dataDxfId="976"/>
    <tableColumn id="38" xr3:uid="{00000000-0010-0000-0200-000026000000}" name="Points15" dataDxfId="975">
      <calculatedColumnFormula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calculatedColumnFormula>
    </tableColumn>
    <tableColumn id="39" xr3:uid="{00000000-0010-0000-0200-000027000000}" name="Pts1" dataDxfId="974">
      <calculatedColumnFormula>J6</calculatedColumnFormula>
    </tableColumn>
    <tableColumn id="40" xr3:uid="{00000000-0010-0000-0200-000028000000}" name="Pts2" dataDxfId="973">
      <calculatedColumnFormula>L6</calculatedColumnFormula>
    </tableColumn>
    <tableColumn id="41" xr3:uid="{00000000-0010-0000-0200-000029000000}" name="Pts3" dataDxfId="972">
      <calculatedColumnFormula>N6</calculatedColumnFormula>
    </tableColumn>
    <tableColumn id="42" xr3:uid="{00000000-0010-0000-0200-00002A000000}" name="Pts4" dataDxfId="971">
      <calculatedColumnFormula>P6</calculatedColumnFormula>
    </tableColumn>
    <tableColumn id="43" xr3:uid="{00000000-0010-0000-0200-00002B000000}" name="Pts5" dataDxfId="970">
      <calculatedColumnFormula>R6</calculatedColumnFormula>
    </tableColumn>
    <tableColumn id="44" xr3:uid="{00000000-0010-0000-0200-00002C000000}" name="Pts6" dataDxfId="969">
      <calculatedColumnFormula>T6</calculatedColumnFormula>
    </tableColumn>
    <tableColumn id="45" xr3:uid="{00000000-0010-0000-0200-00002D000000}" name="Pts7" dataDxfId="968">
      <calculatedColumnFormula>V6</calculatedColumnFormula>
    </tableColumn>
    <tableColumn id="46" xr3:uid="{00000000-0010-0000-0200-00002E000000}" name="Pts8" dataDxfId="967">
      <calculatedColumnFormula>X6</calculatedColumnFormula>
    </tableColumn>
    <tableColumn id="47" xr3:uid="{00000000-0010-0000-0200-00002F000000}" name="Pts9" dataDxfId="966">
      <calculatedColumnFormula>Z6</calculatedColumnFormula>
    </tableColumn>
    <tableColumn id="48" xr3:uid="{00000000-0010-0000-0200-000030000000}" name="Pts10" dataDxfId="965">
      <calculatedColumnFormula>AB6</calculatedColumnFormula>
    </tableColumn>
    <tableColumn id="49" xr3:uid="{00000000-0010-0000-0200-000031000000}" name="Pts11" dataDxfId="964">
      <calculatedColumnFormula>AD6</calculatedColumnFormula>
    </tableColumn>
    <tableColumn id="50" xr3:uid="{00000000-0010-0000-0200-000032000000}" name="Pts12" dataDxfId="963">
      <calculatedColumnFormula>AF6</calculatedColumnFormula>
    </tableColumn>
    <tableColumn id="51" xr3:uid="{00000000-0010-0000-0200-000033000000}" name="Pts13" dataDxfId="962">
      <calculatedColumnFormula>AH6</calculatedColumnFormula>
    </tableColumn>
    <tableColumn id="52" xr3:uid="{00000000-0010-0000-0200-000034000000}" name="Pts14" dataDxfId="961">
      <calculatedColumnFormula>AJ6</calculatedColumnFormula>
    </tableColumn>
    <tableColumn id="53" xr3:uid="{00000000-0010-0000-0200-000035000000}" name="Pts15" dataDxfId="960">
      <calculatedColumnFormula>AL6</calculatedColumnFormula>
    </tableColumn>
    <tableColumn id="54" xr3:uid="{00000000-0010-0000-0200-000036000000}" name="1" dataDxfId="959">
      <calculatedColumnFormula>LARGE($AM6:$BA6,BB$5)</calculatedColumnFormula>
    </tableColumn>
    <tableColumn id="55" xr3:uid="{00000000-0010-0000-0200-000037000000}" name="2" dataDxfId="958">
      <calculatedColumnFormula>BB6+LARGE($AM6:$BA6,BC$5)</calculatedColumnFormula>
    </tableColumn>
    <tableColumn id="56" xr3:uid="{00000000-0010-0000-0200-000038000000}" name="3" dataDxfId="957">
      <calculatedColumnFormula>BC6+LARGE($AM6:$BA6,BD$5)</calculatedColumnFormula>
    </tableColumn>
    <tableColumn id="57" xr3:uid="{00000000-0010-0000-0200-000039000000}" name="4" dataDxfId="956">
      <calculatedColumnFormula>BD6+LARGE($AM6:$BA6,BE$5)</calculatedColumnFormula>
    </tableColumn>
    <tableColumn id="58" xr3:uid="{00000000-0010-0000-0200-00003A000000}" name="5" dataDxfId="955">
      <calculatedColumnFormula>BE6+LARGE($AM6:$BA6,BF$5)</calculatedColumnFormula>
    </tableColumn>
    <tableColumn id="59" xr3:uid="{00000000-0010-0000-0200-00003B000000}" name="6" dataDxfId="954">
      <calculatedColumnFormula>BF6+LARGE($AM6:$BA6,BG$5)</calculatedColumnFormula>
    </tableColumn>
    <tableColumn id="60" xr3:uid="{00000000-0010-0000-0200-00003C000000}" name="7" dataDxfId="953">
      <calculatedColumnFormula>BG6+LARGE($AM6:$BA6,BH$5)</calculatedColumnFormula>
    </tableColumn>
    <tableColumn id="61" xr3:uid="{00000000-0010-0000-0200-00003D000000}" name="8" dataDxfId="952">
      <calculatedColumnFormula>BH6+LARGE($AM6:$BA6,BI$5)</calculatedColumnFormula>
    </tableColumn>
    <tableColumn id="62" xr3:uid="{00000000-0010-0000-0200-00003E000000}" name="9" dataDxfId="951">
      <calculatedColumnFormula>BI6+LARGE($AM6:$BA6,BJ$5)</calculatedColumnFormula>
    </tableColumn>
    <tableColumn id="63" xr3:uid="{00000000-0010-0000-0200-00003F000000}" name="10" dataDxfId="950">
      <calculatedColumnFormula>BJ6+LARGE($AM6:$BA6,BK$5)</calculatedColumnFormula>
    </tableColumn>
    <tableColumn id="64" xr3:uid="{00000000-0010-0000-0200-000040000000}" name="11" dataDxfId="949">
      <calculatedColumnFormula>BK6+LARGE($AM6:$BA6,BL$5)</calculatedColumnFormula>
    </tableColumn>
    <tableColumn id="65" xr3:uid="{00000000-0010-0000-0200-000041000000}" name="12" dataDxfId="948">
      <calculatedColumnFormula>BL6+LARGE($AM6:$BA6,BM$5)</calculatedColumnFormula>
    </tableColumn>
    <tableColumn id="66" xr3:uid="{00000000-0010-0000-0200-000042000000}" name="13" dataDxfId="947">
      <calculatedColumnFormula>BM6+LARGE($AM6:$BA6,BN$5)</calculatedColumnFormula>
    </tableColumn>
    <tableColumn id="67" xr3:uid="{00000000-0010-0000-0200-000043000000}" name="14" dataDxfId="946">
      <calculatedColumnFormula>BN6+LARGE($AM6:$BA6,BO$5)</calculatedColumnFormula>
    </tableColumn>
    <tableColumn id="68" xr3:uid="{00000000-0010-0000-0200-000044000000}" name="15" dataDxfId="94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eau_POH" displayName="Tableau_POH" ref="A5:BP79" totalsRowShown="0" headerRowDxfId="944" dataDxfId="943">
  <autoFilter ref="A5:BP79" xr:uid="{00000000-0009-0000-0100-000009000000}"/>
  <sortState xmlns:xlrd2="http://schemas.microsoft.com/office/spreadsheetml/2017/richdata2" ref="A6:BP79">
    <sortCondition ref="A6:A79"/>
  </sortState>
  <tableColumns count="68">
    <tableColumn id="1" xr3:uid="{00000000-0010-0000-0300-000001000000}" name="Classement general" dataDxfId="942">
      <calculatedColumnFormula>IF(Tableau_POH[[#This Row],[Points]]&lt;&gt;0,RANK(Tableau_POH[[#This Row],[Points]],Tableau_POH[Points]),"")</calculatedColumnFormula>
    </tableColumn>
    <tableColumn id="2" xr3:uid="{00000000-0010-0000-0300-000002000000}" name="Points" dataDxfId="941">
      <calculatedColumnFormula array="1">INDEX(Tableau_POH[[1]:[15]],ROW(C6)-5,$B$3)</calculatedColumnFormula>
    </tableColumn>
    <tableColumn id="3" xr3:uid="{00000000-0010-0000-0300-000003000000}" name="Epreuves disputées" dataDxfId="940">
      <calculatedColumnFormula>COUNTA(I6,K6,M6,O6,Q6,S6,U6,W6,Y6,AA6,AC6,AE6,AG6,AI6,AK6)</calculatedColumnFormula>
    </tableColumn>
    <tableColumn id="4" xr3:uid="{00000000-0010-0000-0300-000004000000}" name="N° licence" dataDxfId="939"/>
    <tableColumn id="5" xr3:uid="{00000000-0010-0000-0300-000005000000}" name="Nom" dataDxfId="938"/>
    <tableColumn id="6" xr3:uid="{00000000-0010-0000-0300-000006000000}" name="Prénom" dataDxfId="937"/>
    <tableColumn id="7" xr3:uid="{00000000-0010-0000-0300-000007000000}" name="Club" dataDxfId="936"/>
    <tableColumn id="8" xr3:uid="{00000000-0010-0000-0300-000008000000}" name="PTS INDIV TOTAL" dataDxfId="935">
      <calculatedColumnFormula>J6+L6+N6+P6+R6+T6+V6+X6+Z6+AB6+AD6+AF6+AH6+AJ6+AL6</calculatedColumnFormula>
    </tableColumn>
    <tableColumn id="9" xr3:uid="{00000000-0010-0000-0300-000009000000}" name="Clt1" dataDxfId="934"/>
    <tableColumn id="10" xr3:uid="{00000000-0010-0000-0300-00000A000000}" name="Points1" dataDxfId="933">
      <calculatedColumnFormula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calculatedColumnFormula>
    </tableColumn>
    <tableColumn id="11" xr3:uid="{00000000-0010-0000-0300-00000B000000}" name="Clt2" dataDxfId="932"/>
    <tableColumn id="12" xr3:uid="{00000000-0010-0000-0300-00000C000000}" name="Points2" dataDxfId="931">
      <calculatedColumnFormula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calculatedColumnFormula>
    </tableColumn>
    <tableColumn id="13" xr3:uid="{00000000-0010-0000-0300-00000D000000}" name="Clt3" dataDxfId="930"/>
    <tableColumn id="14" xr3:uid="{00000000-0010-0000-0300-00000E000000}" name="Points3" dataDxfId="929">
      <calculatedColumnFormula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calculatedColumnFormula>
    </tableColumn>
    <tableColumn id="15" xr3:uid="{00000000-0010-0000-0300-00000F000000}" name="Clt4" dataDxfId="928"/>
    <tableColumn id="16" xr3:uid="{00000000-0010-0000-0300-000010000000}" name="Points4" dataDxfId="927">
      <calculatedColumnFormula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calculatedColumnFormula>
    </tableColumn>
    <tableColumn id="17" xr3:uid="{00000000-0010-0000-0300-000011000000}" name="Clt5" dataDxfId="926"/>
    <tableColumn id="18" xr3:uid="{00000000-0010-0000-0300-000012000000}" name="Points5" dataDxfId="925">
      <calculatedColumnFormula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calculatedColumnFormula>
    </tableColumn>
    <tableColumn id="19" xr3:uid="{00000000-0010-0000-0300-000013000000}" name="Clt6" dataDxfId="924"/>
    <tableColumn id="20" xr3:uid="{00000000-0010-0000-0300-000014000000}" name="Points6" dataDxfId="923">
      <calculatedColumnFormula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calculatedColumnFormula>
    </tableColumn>
    <tableColumn id="21" xr3:uid="{00000000-0010-0000-0300-000015000000}" name="Clt7" dataDxfId="922"/>
    <tableColumn id="22" xr3:uid="{00000000-0010-0000-0300-000016000000}" name="Points7" dataDxfId="921">
      <calculatedColumnFormula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calculatedColumnFormula>
    </tableColumn>
    <tableColumn id="23" xr3:uid="{00000000-0010-0000-0300-000017000000}" name="Clt8" dataDxfId="920"/>
    <tableColumn id="24" xr3:uid="{00000000-0010-0000-0300-000018000000}" name="Points8" dataDxfId="919">
      <calculatedColumnFormula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calculatedColumnFormula>
    </tableColumn>
    <tableColumn id="25" xr3:uid="{00000000-0010-0000-0300-000019000000}" name="Clt9" dataDxfId="918"/>
    <tableColumn id="26" xr3:uid="{00000000-0010-0000-0300-00001A000000}" name="Points9" dataDxfId="917">
      <calculatedColumnFormula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calculatedColumnFormula>
    </tableColumn>
    <tableColumn id="27" xr3:uid="{00000000-0010-0000-0300-00001B000000}" name="Clt10" dataDxfId="916"/>
    <tableColumn id="28" xr3:uid="{00000000-0010-0000-0300-00001C000000}" name="Points10" dataDxfId="915">
      <calculatedColumnFormula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calculatedColumnFormula>
    </tableColumn>
    <tableColumn id="29" xr3:uid="{00000000-0010-0000-0300-00001D000000}" name="Clt11" dataDxfId="914"/>
    <tableColumn id="30" xr3:uid="{00000000-0010-0000-0300-00001E000000}" name="Points11" dataDxfId="913">
      <calculatedColumnFormula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calculatedColumnFormula>
    </tableColumn>
    <tableColumn id="31" xr3:uid="{00000000-0010-0000-0300-00001F000000}" name="Clt12" dataDxfId="912"/>
    <tableColumn id="32" xr3:uid="{00000000-0010-0000-0300-000020000000}" name="Points12" dataDxfId="911">
      <calculatedColumnFormula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calculatedColumnFormula>
    </tableColumn>
    <tableColumn id="33" xr3:uid="{00000000-0010-0000-0300-000021000000}" name="Clt13" dataDxfId="910"/>
    <tableColumn id="34" xr3:uid="{00000000-0010-0000-0300-000022000000}" name="Points13" dataDxfId="909">
      <calculatedColumnFormula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calculatedColumnFormula>
    </tableColumn>
    <tableColumn id="35" xr3:uid="{00000000-0010-0000-0300-000023000000}" name="Clt14" dataDxfId="908"/>
    <tableColumn id="36" xr3:uid="{00000000-0010-0000-0300-000024000000}" name="Points14" dataDxfId="907">
      <calculatedColumnFormula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calculatedColumnFormula>
    </tableColumn>
    <tableColumn id="37" xr3:uid="{00000000-0010-0000-0300-000025000000}" name="Clt15" dataDxfId="906"/>
    <tableColumn id="38" xr3:uid="{00000000-0010-0000-0300-000026000000}" name="Points15" dataDxfId="905">
      <calculatedColumnFormula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calculatedColumnFormula>
    </tableColumn>
    <tableColumn id="39" xr3:uid="{00000000-0010-0000-0300-000027000000}" name="Pts1" dataDxfId="904">
      <calculatedColumnFormula>J6</calculatedColumnFormula>
    </tableColumn>
    <tableColumn id="40" xr3:uid="{00000000-0010-0000-0300-000028000000}" name="Pts2" dataDxfId="903">
      <calculatedColumnFormula>L6</calculatedColumnFormula>
    </tableColumn>
    <tableColumn id="41" xr3:uid="{00000000-0010-0000-0300-000029000000}" name="Pts3" dataDxfId="902">
      <calculatedColumnFormula>N6</calculatedColumnFormula>
    </tableColumn>
    <tableColumn id="42" xr3:uid="{00000000-0010-0000-0300-00002A000000}" name="Pts4" dataDxfId="901">
      <calculatedColumnFormula>P6</calculatedColumnFormula>
    </tableColumn>
    <tableColumn id="43" xr3:uid="{00000000-0010-0000-0300-00002B000000}" name="Pts5" dataDxfId="900">
      <calculatedColumnFormula>R6</calculatedColumnFormula>
    </tableColumn>
    <tableColumn id="44" xr3:uid="{00000000-0010-0000-0300-00002C000000}" name="Pts6" dataDxfId="899">
      <calculatedColumnFormula>T6</calculatedColumnFormula>
    </tableColumn>
    <tableColumn id="45" xr3:uid="{00000000-0010-0000-0300-00002D000000}" name="Pts7" dataDxfId="898">
      <calculatedColumnFormula>V6</calculatedColumnFormula>
    </tableColumn>
    <tableColumn id="46" xr3:uid="{00000000-0010-0000-0300-00002E000000}" name="Pts8" dataDxfId="897">
      <calculatedColumnFormula>X6</calculatedColumnFormula>
    </tableColumn>
    <tableColumn id="47" xr3:uid="{00000000-0010-0000-0300-00002F000000}" name="Pts9" dataDxfId="896">
      <calculatedColumnFormula>Z6</calculatedColumnFormula>
    </tableColumn>
    <tableColumn id="48" xr3:uid="{00000000-0010-0000-0300-000030000000}" name="Pts10" dataDxfId="895">
      <calculatedColumnFormula>AB6</calculatedColumnFormula>
    </tableColumn>
    <tableColumn id="49" xr3:uid="{00000000-0010-0000-0300-000031000000}" name="Pts11" dataDxfId="894">
      <calculatedColumnFormula>AD6</calculatedColumnFormula>
    </tableColumn>
    <tableColumn id="50" xr3:uid="{00000000-0010-0000-0300-000032000000}" name="Pts12" dataDxfId="893">
      <calculatedColumnFormula>AF6</calculatedColumnFormula>
    </tableColumn>
    <tableColumn id="51" xr3:uid="{00000000-0010-0000-0300-000033000000}" name="Pts13" dataDxfId="892">
      <calculatedColumnFormula>AH6</calculatedColumnFormula>
    </tableColumn>
    <tableColumn id="52" xr3:uid="{00000000-0010-0000-0300-000034000000}" name="Pts14" dataDxfId="891">
      <calculatedColumnFormula>AJ6</calculatedColumnFormula>
    </tableColumn>
    <tableColumn id="53" xr3:uid="{00000000-0010-0000-0300-000035000000}" name="Pts15" dataDxfId="890">
      <calculatedColumnFormula>AL6</calculatedColumnFormula>
    </tableColumn>
    <tableColumn id="54" xr3:uid="{00000000-0010-0000-0300-000036000000}" name="1" dataDxfId="889">
      <calculatedColumnFormula>LARGE($AM6:$BA6,BB$5)</calculatedColumnFormula>
    </tableColumn>
    <tableColumn id="55" xr3:uid="{00000000-0010-0000-0300-000037000000}" name="2" dataDxfId="888">
      <calculatedColumnFormula>BB6+LARGE($AM6:$BA6,BC$5)</calculatedColumnFormula>
    </tableColumn>
    <tableColumn id="56" xr3:uid="{00000000-0010-0000-0300-000038000000}" name="3" dataDxfId="887">
      <calculatedColumnFormula>BC6+LARGE($AM6:$BA6,BD$5)</calculatedColumnFormula>
    </tableColumn>
    <tableColumn id="57" xr3:uid="{00000000-0010-0000-0300-000039000000}" name="4" dataDxfId="886">
      <calculatedColumnFormula>BD6+LARGE($AM6:$BA6,BE$5)</calculatedColumnFormula>
    </tableColumn>
    <tableColumn id="58" xr3:uid="{00000000-0010-0000-0300-00003A000000}" name="5" dataDxfId="885">
      <calculatedColumnFormula>BE6+LARGE($AM6:$BA6,BF$5)</calculatedColumnFormula>
    </tableColumn>
    <tableColumn id="59" xr3:uid="{00000000-0010-0000-0300-00003B000000}" name="6" dataDxfId="884">
      <calculatedColumnFormula>BF6+LARGE($AM6:$BA6,BG$5)</calculatedColumnFormula>
    </tableColumn>
    <tableColumn id="60" xr3:uid="{00000000-0010-0000-0300-00003C000000}" name="7" dataDxfId="883">
      <calculatedColumnFormula>BG6+LARGE($AM6:$BA6,BH$5)</calculatedColumnFormula>
    </tableColumn>
    <tableColumn id="61" xr3:uid="{00000000-0010-0000-0300-00003D000000}" name="8" dataDxfId="882">
      <calculatedColumnFormula>BH6+LARGE($AM6:$BA6,BI$5)</calculatedColumnFormula>
    </tableColumn>
    <tableColumn id="62" xr3:uid="{00000000-0010-0000-0300-00003E000000}" name="9" dataDxfId="881">
      <calculatedColumnFormula>BI6+LARGE($AM6:$BA6,BJ$5)</calculatedColumnFormula>
    </tableColumn>
    <tableColumn id="63" xr3:uid="{00000000-0010-0000-0300-00003F000000}" name="10" dataDxfId="880">
      <calculatedColumnFormula>BJ6+LARGE($AM6:$BA6,BK$5)</calculatedColumnFormula>
    </tableColumn>
    <tableColumn id="64" xr3:uid="{00000000-0010-0000-0300-000040000000}" name="11" dataDxfId="879">
      <calculatedColumnFormula>BK6+LARGE($AM6:$BA6,BL$5)</calculatedColumnFormula>
    </tableColumn>
    <tableColumn id="65" xr3:uid="{00000000-0010-0000-0300-000041000000}" name="12" dataDxfId="878">
      <calculatedColumnFormula>BL6+LARGE($AM6:$BA6,BM$5)</calculatedColumnFormula>
    </tableColumn>
    <tableColumn id="66" xr3:uid="{00000000-0010-0000-0300-000042000000}" name="13" dataDxfId="877">
      <calculatedColumnFormula>BM6+LARGE($AM6:$BA6,BN$5)</calculatedColumnFormula>
    </tableColumn>
    <tableColumn id="67" xr3:uid="{00000000-0010-0000-0300-000043000000}" name="14" dataDxfId="876">
      <calculatedColumnFormula>BN6+LARGE($AM6:$BA6,BO$5)</calculatedColumnFormula>
    </tableColumn>
    <tableColumn id="68" xr3:uid="{00000000-0010-0000-0300-000044000000}" name="15" dataDxfId="87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eau_PUF" displayName="Tableau_PUF" ref="A5:BP67" totalsRowShown="0" headerRowDxfId="874" dataDxfId="873">
  <autoFilter ref="A5:BP67" xr:uid="{00000000-0009-0000-0100-00000A000000}"/>
  <sortState xmlns:xlrd2="http://schemas.microsoft.com/office/spreadsheetml/2017/richdata2" ref="A6:BP67">
    <sortCondition ref="A6:A67"/>
  </sortState>
  <tableColumns count="68">
    <tableColumn id="1" xr3:uid="{00000000-0010-0000-0400-000001000000}" name="Classement general" dataDxfId="872">
      <calculatedColumnFormula>IF(Tableau_PUF[[#This Row],[Points]]&lt;&gt;0,RANK(Tableau_PUF[[#This Row],[Points]],Tableau_PUF[Points]),"")</calculatedColumnFormula>
    </tableColumn>
    <tableColumn id="2" xr3:uid="{00000000-0010-0000-0400-000002000000}" name="Points" dataDxfId="871">
      <calculatedColumnFormula array="1">INDEX(Tableau_PUF[[1]:[15]],ROW(C6)-5,$B$3)</calculatedColumnFormula>
    </tableColumn>
    <tableColumn id="3" xr3:uid="{00000000-0010-0000-0400-000003000000}" name="Epreuves disputées" dataDxfId="870">
      <calculatedColumnFormula>COUNTA(I6,K6,M6,O6,Q6,S6,U6,W6,Y6,AA6,AC6,AE6,AG6,AI6,AK6)</calculatedColumnFormula>
    </tableColumn>
    <tableColumn id="4" xr3:uid="{00000000-0010-0000-0400-000004000000}" name="N° licence" dataDxfId="869"/>
    <tableColumn id="5" xr3:uid="{00000000-0010-0000-0400-000005000000}" name="Nom" dataDxfId="868"/>
    <tableColumn id="6" xr3:uid="{00000000-0010-0000-0400-000006000000}" name="Prénom" dataDxfId="867"/>
    <tableColumn id="7" xr3:uid="{00000000-0010-0000-0400-000007000000}" name="Club" dataDxfId="866"/>
    <tableColumn id="8" xr3:uid="{00000000-0010-0000-0400-000008000000}" name="PTS INDIV TOTAL" dataDxfId="865">
      <calculatedColumnFormula>J6+L6+N6+P6+R6+T6+V6+X6+Z6+AB6+AD6+AF6+AH6+AJ6+AL6</calculatedColumnFormula>
    </tableColumn>
    <tableColumn id="9" xr3:uid="{00000000-0010-0000-0400-000009000000}" name="Clt1" dataDxfId="864"/>
    <tableColumn id="10" xr3:uid="{00000000-0010-0000-0400-00000A000000}" name="Points1" dataDxfId="863">
      <calculatedColumnFormula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calculatedColumnFormula>
    </tableColumn>
    <tableColumn id="11" xr3:uid="{00000000-0010-0000-0400-00000B000000}" name="Clt2" dataDxfId="862"/>
    <tableColumn id="12" xr3:uid="{00000000-0010-0000-0400-00000C000000}" name="Points2" dataDxfId="861">
      <calculatedColumnFormula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calculatedColumnFormula>
    </tableColumn>
    <tableColumn id="13" xr3:uid="{00000000-0010-0000-0400-00000D000000}" name="Clt3" dataDxfId="860"/>
    <tableColumn id="14" xr3:uid="{00000000-0010-0000-0400-00000E000000}" name="Points3" dataDxfId="859">
      <calculatedColumnFormula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calculatedColumnFormula>
    </tableColumn>
    <tableColumn id="15" xr3:uid="{00000000-0010-0000-0400-00000F000000}" name="Clt4" dataDxfId="858"/>
    <tableColumn id="16" xr3:uid="{00000000-0010-0000-0400-000010000000}" name="Points4" dataDxfId="857">
      <calculatedColumnFormula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calculatedColumnFormula>
    </tableColumn>
    <tableColumn id="17" xr3:uid="{00000000-0010-0000-0400-000011000000}" name="Clt5" dataDxfId="856"/>
    <tableColumn id="18" xr3:uid="{00000000-0010-0000-0400-000012000000}" name="Points5" dataDxfId="855">
      <calculatedColumnFormula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calculatedColumnFormula>
    </tableColumn>
    <tableColumn id="19" xr3:uid="{00000000-0010-0000-0400-000013000000}" name="Clt6" dataDxfId="854"/>
    <tableColumn id="20" xr3:uid="{00000000-0010-0000-0400-000014000000}" name="Points6" dataDxfId="853">
      <calculatedColumnFormula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calculatedColumnFormula>
    </tableColumn>
    <tableColumn id="21" xr3:uid="{00000000-0010-0000-0400-000015000000}" name="Clt7" dataDxfId="852"/>
    <tableColumn id="22" xr3:uid="{00000000-0010-0000-0400-000016000000}" name="Points7" dataDxfId="851">
      <calculatedColumnFormula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calculatedColumnFormula>
    </tableColumn>
    <tableColumn id="23" xr3:uid="{00000000-0010-0000-0400-000017000000}" name="Clt8" dataDxfId="850"/>
    <tableColumn id="24" xr3:uid="{00000000-0010-0000-0400-000018000000}" name="Points8" dataDxfId="849">
      <calculatedColumnFormula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calculatedColumnFormula>
    </tableColumn>
    <tableColumn id="25" xr3:uid="{00000000-0010-0000-0400-000019000000}" name="Clt9" dataDxfId="848"/>
    <tableColumn id="26" xr3:uid="{00000000-0010-0000-0400-00001A000000}" name="Points9" dataDxfId="847">
      <calculatedColumnFormula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calculatedColumnFormula>
    </tableColumn>
    <tableColumn id="27" xr3:uid="{00000000-0010-0000-0400-00001B000000}" name="Clt10" dataDxfId="846"/>
    <tableColumn id="28" xr3:uid="{00000000-0010-0000-0400-00001C000000}" name="Points10" dataDxfId="845">
      <calculatedColumnFormula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calculatedColumnFormula>
    </tableColumn>
    <tableColumn id="29" xr3:uid="{00000000-0010-0000-0400-00001D000000}" name="Clt11" dataDxfId="844"/>
    <tableColumn id="30" xr3:uid="{00000000-0010-0000-0400-00001E000000}" name="Points11" dataDxfId="843">
      <calculatedColumnFormula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calculatedColumnFormula>
    </tableColumn>
    <tableColumn id="31" xr3:uid="{00000000-0010-0000-0400-00001F000000}" name="Clt12" dataDxfId="842"/>
    <tableColumn id="32" xr3:uid="{00000000-0010-0000-0400-000020000000}" name="Points12" dataDxfId="841">
      <calculatedColumnFormula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calculatedColumnFormula>
    </tableColumn>
    <tableColumn id="33" xr3:uid="{00000000-0010-0000-0400-000021000000}" name="Clt13" dataDxfId="840"/>
    <tableColumn id="34" xr3:uid="{00000000-0010-0000-0400-000022000000}" name="Points13" dataDxfId="839">
      <calculatedColumnFormula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calculatedColumnFormula>
    </tableColumn>
    <tableColumn id="35" xr3:uid="{00000000-0010-0000-0400-000023000000}" name="Clt14" dataDxfId="838"/>
    <tableColumn id="36" xr3:uid="{00000000-0010-0000-0400-000024000000}" name="Points14" dataDxfId="837">
      <calculatedColumnFormula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calculatedColumnFormula>
    </tableColumn>
    <tableColumn id="37" xr3:uid="{00000000-0010-0000-0400-000025000000}" name="Clt15" dataDxfId="836"/>
    <tableColumn id="38" xr3:uid="{00000000-0010-0000-0400-000026000000}" name="Points15" dataDxfId="835">
      <calculatedColumnFormula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calculatedColumnFormula>
    </tableColumn>
    <tableColumn id="39" xr3:uid="{00000000-0010-0000-0400-000027000000}" name="Pts1" dataDxfId="834">
      <calculatedColumnFormula>J6</calculatedColumnFormula>
    </tableColumn>
    <tableColumn id="40" xr3:uid="{00000000-0010-0000-0400-000028000000}" name="Pts2" dataDxfId="833">
      <calculatedColumnFormula>L6</calculatedColumnFormula>
    </tableColumn>
    <tableColumn id="41" xr3:uid="{00000000-0010-0000-0400-000029000000}" name="Pts3" dataDxfId="832">
      <calculatedColumnFormula>N6</calculatedColumnFormula>
    </tableColumn>
    <tableColumn id="42" xr3:uid="{00000000-0010-0000-0400-00002A000000}" name="Pts4" dataDxfId="831">
      <calculatedColumnFormula>P6</calculatedColumnFormula>
    </tableColumn>
    <tableColumn id="43" xr3:uid="{00000000-0010-0000-0400-00002B000000}" name="Pts5" dataDxfId="830">
      <calculatedColumnFormula>R6</calculatedColumnFormula>
    </tableColumn>
    <tableColumn id="44" xr3:uid="{00000000-0010-0000-0400-00002C000000}" name="Pts6" dataDxfId="829">
      <calculatedColumnFormula>T6</calculatedColumnFormula>
    </tableColumn>
    <tableColumn id="45" xr3:uid="{00000000-0010-0000-0400-00002D000000}" name="Pts7" dataDxfId="828">
      <calculatedColumnFormula>V6</calculatedColumnFormula>
    </tableColumn>
    <tableColumn id="46" xr3:uid="{00000000-0010-0000-0400-00002E000000}" name="Pts8" dataDxfId="827">
      <calculatedColumnFormula>X6</calculatedColumnFormula>
    </tableColumn>
    <tableColumn id="47" xr3:uid="{00000000-0010-0000-0400-00002F000000}" name="Pts9" dataDxfId="826">
      <calculatedColumnFormula>Z6</calculatedColumnFormula>
    </tableColumn>
    <tableColumn id="48" xr3:uid="{00000000-0010-0000-0400-000030000000}" name="Pts10" dataDxfId="825">
      <calculatedColumnFormula>AB6</calculatedColumnFormula>
    </tableColumn>
    <tableColumn id="49" xr3:uid="{00000000-0010-0000-0400-000031000000}" name="Pts11" dataDxfId="824">
      <calculatedColumnFormula>AD6</calculatedColumnFormula>
    </tableColumn>
    <tableColumn id="50" xr3:uid="{00000000-0010-0000-0400-000032000000}" name="Pts12" dataDxfId="823">
      <calculatedColumnFormula>AF6</calculatedColumnFormula>
    </tableColumn>
    <tableColumn id="51" xr3:uid="{00000000-0010-0000-0400-000033000000}" name="Pts13" dataDxfId="822">
      <calculatedColumnFormula>AH6</calculatedColumnFormula>
    </tableColumn>
    <tableColumn id="52" xr3:uid="{00000000-0010-0000-0400-000034000000}" name="Pts14" dataDxfId="821">
      <calculatedColumnFormula>AJ6</calculatedColumnFormula>
    </tableColumn>
    <tableColumn id="53" xr3:uid="{00000000-0010-0000-0400-000035000000}" name="Pts15" dataDxfId="820">
      <calculatedColumnFormula>AL6</calculatedColumnFormula>
    </tableColumn>
    <tableColumn id="54" xr3:uid="{00000000-0010-0000-0400-000036000000}" name="1" dataDxfId="819">
      <calculatedColumnFormula>LARGE($AM6:$BA6,BB$5)</calculatedColumnFormula>
    </tableColumn>
    <tableColumn id="55" xr3:uid="{00000000-0010-0000-0400-000037000000}" name="2" dataDxfId="818">
      <calculatedColumnFormula>BB6+LARGE($AM6:$BA6,BC$5)</calculatedColumnFormula>
    </tableColumn>
    <tableColumn id="56" xr3:uid="{00000000-0010-0000-0400-000038000000}" name="3" dataDxfId="817">
      <calculatedColumnFormula>BC6+LARGE($AM6:$BA6,BD$5)</calculatedColumnFormula>
    </tableColumn>
    <tableColumn id="57" xr3:uid="{00000000-0010-0000-0400-000039000000}" name="4" dataDxfId="816">
      <calculatedColumnFormula>BD6+LARGE($AM6:$BA6,BE$5)</calculatedColumnFormula>
    </tableColumn>
    <tableColumn id="58" xr3:uid="{00000000-0010-0000-0400-00003A000000}" name="5" dataDxfId="815">
      <calculatedColumnFormula>BE6+LARGE($AM6:$BA6,BF$5)</calculatedColumnFormula>
    </tableColumn>
    <tableColumn id="59" xr3:uid="{00000000-0010-0000-0400-00003B000000}" name="6" dataDxfId="814">
      <calculatedColumnFormula>BF6+LARGE($AM6:$BA6,BG$5)</calculatedColumnFormula>
    </tableColumn>
    <tableColumn id="60" xr3:uid="{00000000-0010-0000-0400-00003C000000}" name="7" dataDxfId="813">
      <calculatedColumnFormula>BG6+LARGE($AM6:$BA6,BH$5)</calculatedColumnFormula>
    </tableColumn>
    <tableColumn id="61" xr3:uid="{00000000-0010-0000-0400-00003D000000}" name="8" dataDxfId="812">
      <calculatedColumnFormula>BH6+LARGE($AM6:$BA6,BI$5)</calculatedColumnFormula>
    </tableColumn>
    <tableColumn id="62" xr3:uid="{00000000-0010-0000-0400-00003E000000}" name="9" dataDxfId="811">
      <calculatedColumnFormula>BI6+LARGE($AM6:$BA6,BJ$5)</calculatedColumnFormula>
    </tableColumn>
    <tableColumn id="63" xr3:uid="{00000000-0010-0000-0400-00003F000000}" name="10" dataDxfId="810">
      <calculatedColumnFormula>BJ6+LARGE($AM6:$BA6,BK$5)</calculatedColumnFormula>
    </tableColumn>
    <tableColumn id="64" xr3:uid="{00000000-0010-0000-0400-000040000000}" name="11" dataDxfId="809">
      <calculatedColumnFormula>BK6+LARGE($AM6:$BA6,BL$5)</calculatedColumnFormula>
    </tableColumn>
    <tableColumn id="65" xr3:uid="{00000000-0010-0000-0400-000041000000}" name="12" dataDxfId="808">
      <calculatedColumnFormula>BL6+LARGE($AM6:$BA6,BM$5)</calculatedColumnFormula>
    </tableColumn>
    <tableColumn id="66" xr3:uid="{00000000-0010-0000-0400-000042000000}" name="13" dataDxfId="807">
      <calculatedColumnFormula>BM6+LARGE($AM6:$BA6,BN$5)</calculatedColumnFormula>
    </tableColumn>
    <tableColumn id="67" xr3:uid="{00000000-0010-0000-0400-000043000000}" name="14" dataDxfId="806">
      <calculatedColumnFormula>BN6+LARGE($AM6:$BA6,BO$5)</calculatedColumnFormula>
    </tableColumn>
    <tableColumn id="68" xr3:uid="{00000000-0010-0000-0400-000044000000}" name="15" dataDxfId="80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au_PUH" displayName="Tableau_PUH" ref="A5:BP82" totalsRowShown="0" headerRowDxfId="804" dataDxfId="803">
  <autoFilter ref="A5:BP82" xr:uid="{00000000-0009-0000-0100-00000B000000}"/>
  <sortState xmlns:xlrd2="http://schemas.microsoft.com/office/spreadsheetml/2017/richdata2" ref="A6:BP82">
    <sortCondition ref="A6:A82"/>
  </sortState>
  <tableColumns count="68">
    <tableColumn id="1" xr3:uid="{00000000-0010-0000-0500-000001000000}" name="Classement general" dataDxfId="802">
      <calculatedColumnFormula>IF(Tableau_PUH[[#This Row],[Points]]&lt;&gt;0,RANK(Tableau_PUH[[#This Row],[Points]],Tableau_PUH[Points]),"")</calculatedColumnFormula>
    </tableColumn>
    <tableColumn id="2" xr3:uid="{00000000-0010-0000-0500-000002000000}" name="Points" dataDxfId="801">
      <calculatedColumnFormula array="1">INDEX(Tableau_PUH[[1]:[15]],ROW(C6)-5,$B$3)</calculatedColumnFormula>
    </tableColumn>
    <tableColumn id="3" xr3:uid="{00000000-0010-0000-0500-000003000000}" name="Epreuves disputées" dataDxfId="800">
      <calculatedColumnFormula>COUNTA(I6,K6,M6,O6,Q6,S6,U6,W6,Y6,AA6,AC6,AE6,AG6,AI6,AK6)</calculatedColumnFormula>
    </tableColumn>
    <tableColumn id="4" xr3:uid="{00000000-0010-0000-0500-000004000000}" name="N° licence" dataDxfId="799"/>
    <tableColumn id="5" xr3:uid="{00000000-0010-0000-0500-000005000000}" name="Nom" dataDxfId="798"/>
    <tableColumn id="6" xr3:uid="{00000000-0010-0000-0500-000006000000}" name="Prénom" dataDxfId="797"/>
    <tableColumn id="7" xr3:uid="{00000000-0010-0000-0500-000007000000}" name="Club" dataDxfId="796"/>
    <tableColumn id="8" xr3:uid="{00000000-0010-0000-0500-000008000000}" name="PTS INDIV TOTAL" dataDxfId="795">
      <calculatedColumnFormula>J6+L6+N6+P6+R6+T6+V6+X6+Z6+AB6+AD6+AF6+AH6+AJ6+AL6</calculatedColumnFormula>
    </tableColumn>
    <tableColumn id="9" xr3:uid="{00000000-0010-0000-0500-000009000000}" name="Clt1" dataDxfId="794"/>
    <tableColumn id="10" xr3:uid="{00000000-0010-0000-0500-00000A000000}" name="Points1" dataDxfId="793">
      <calculatedColumnFormula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calculatedColumnFormula>
    </tableColumn>
    <tableColumn id="11" xr3:uid="{00000000-0010-0000-0500-00000B000000}" name="Clt2" dataDxfId="792"/>
    <tableColumn id="12" xr3:uid="{00000000-0010-0000-0500-00000C000000}" name="Points2" dataDxfId="791">
      <calculatedColumnFormula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calculatedColumnFormula>
    </tableColumn>
    <tableColumn id="13" xr3:uid="{00000000-0010-0000-0500-00000D000000}" name="Clt3" dataDxfId="790"/>
    <tableColumn id="14" xr3:uid="{00000000-0010-0000-0500-00000E000000}" name="Points3" dataDxfId="789">
      <calculatedColumnFormula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calculatedColumnFormula>
    </tableColumn>
    <tableColumn id="15" xr3:uid="{00000000-0010-0000-0500-00000F000000}" name="Clt4" dataDxfId="788"/>
    <tableColumn id="16" xr3:uid="{00000000-0010-0000-0500-000010000000}" name="Points4" dataDxfId="787">
      <calculatedColumnFormula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calculatedColumnFormula>
    </tableColumn>
    <tableColumn id="17" xr3:uid="{00000000-0010-0000-0500-000011000000}" name="Clt5" dataDxfId="786"/>
    <tableColumn id="18" xr3:uid="{00000000-0010-0000-0500-000012000000}" name="Points5" dataDxfId="785">
      <calculatedColumnFormula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calculatedColumnFormula>
    </tableColumn>
    <tableColumn id="19" xr3:uid="{00000000-0010-0000-0500-000013000000}" name="Clt6" dataDxfId="784"/>
    <tableColumn id="20" xr3:uid="{00000000-0010-0000-0500-000014000000}" name="Points6" dataDxfId="783">
      <calculatedColumnFormula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calculatedColumnFormula>
    </tableColumn>
    <tableColumn id="21" xr3:uid="{00000000-0010-0000-0500-000015000000}" name="Clt7" dataDxfId="782"/>
    <tableColumn id="22" xr3:uid="{00000000-0010-0000-0500-000016000000}" name="Points7" dataDxfId="781">
      <calculatedColumnFormula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calculatedColumnFormula>
    </tableColumn>
    <tableColumn id="23" xr3:uid="{00000000-0010-0000-0500-000017000000}" name="Clt8" dataDxfId="780"/>
    <tableColumn id="24" xr3:uid="{00000000-0010-0000-0500-000018000000}" name="Points8" dataDxfId="779">
      <calculatedColumnFormula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calculatedColumnFormula>
    </tableColumn>
    <tableColumn id="25" xr3:uid="{00000000-0010-0000-0500-000019000000}" name="Clt9" dataDxfId="778"/>
    <tableColumn id="26" xr3:uid="{00000000-0010-0000-0500-00001A000000}" name="Points9" dataDxfId="777">
      <calculatedColumnFormula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calculatedColumnFormula>
    </tableColumn>
    <tableColumn id="27" xr3:uid="{00000000-0010-0000-0500-00001B000000}" name="Clt10" dataDxfId="776"/>
    <tableColumn id="28" xr3:uid="{00000000-0010-0000-0500-00001C000000}" name="Points10" dataDxfId="775">
      <calculatedColumnFormula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calculatedColumnFormula>
    </tableColumn>
    <tableColumn id="29" xr3:uid="{00000000-0010-0000-0500-00001D000000}" name="Clt11" dataDxfId="774"/>
    <tableColumn id="30" xr3:uid="{00000000-0010-0000-0500-00001E000000}" name="Points11" dataDxfId="773">
      <calculatedColumnFormula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calculatedColumnFormula>
    </tableColumn>
    <tableColumn id="31" xr3:uid="{00000000-0010-0000-0500-00001F000000}" name="Clt12" dataDxfId="772"/>
    <tableColumn id="32" xr3:uid="{00000000-0010-0000-0500-000020000000}" name="Points12" dataDxfId="771">
      <calculatedColumnFormula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calculatedColumnFormula>
    </tableColumn>
    <tableColumn id="33" xr3:uid="{00000000-0010-0000-0500-000021000000}" name="Clt13" dataDxfId="770"/>
    <tableColumn id="34" xr3:uid="{00000000-0010-0000-0500-000022000000}" name="Points13" dataDxfId="769">
      <calculatedColumnFormula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calculatedColumnFormula>
    </tableColumn>
    <tableColumn id="35" xr3:uid="{00000000-0010-0000-0500-000023000000}" name="Clt14" dataDxfId="768"/>
    <tableColumn id="36" xr3:uid="{00000000-0010-0000-0500-000024000000}" name="Points14" dataDxfId="767">
      <calculatedColumnFormula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calculatedColumnFormula>
    </tableColumn>
    <tableColumn id="37" xr3:uid="{00000000-0010-0000-0500-000025000000}" name="Clt15" dataDxfId="766"/>
    <tableColumn id="38" xr3:uid="{00000000-0010-0000-0500-000026000000}" name="Points15" dataDxfId="765">
      <calculatedColumnFormula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calculatedColumnFormula>
    </tableColumn>
    <tableColumn id="39" xr3:uid="{00000000-0010-0000-0500-000027000000}" name="Pts1" dataDxfId="764">
      <calculatedColumnFormula>J6</calculatedColumnFormula>
    </tableColumn>
    <tableColumn id="40" xr3:uid="{00000000-0010-0000-0500-000028000000}" name="Pts2" dataDxfId="763">
      <calculatedColumnFormula>L6</calculatedColumnFormula>
    </tableColumn>
    <tableColumn id="41" xr3:uid="{00000000-0010-0000-0500-000029000000}" name="Pts3" dataDxfId="762">
      <calculatedColumnFormula>N6</calculatedColumnFormula>
    </tableColumn>
    <tableColumn id="42" xr3:uid="{00000000-0010-0000-0500-00002A000000}" name="Pts4" dataDxfId="761">
      <calculatedColumnFormula>P6</calculatedColumnFormula>
    </tableColumn>
    <tableColumn id="43" xr3:uid="{00000000-0010-0000-0500-00002B000000}" name="Pts5" dataDxfId="760">
      <calculatedColumnFormula>R6</calculatedColumnFormula>
    </tableColumn>
    <tableColumn id="44" xr3:uid="{00000000-0010-0000-0500-00002C000000}" name="Pts6" dataDxfId="759">
      <calculatedColumnFormula>T6</calculatedColumnFormula>
    </tableColumn>
    <tableColumn id="45" xr3:uid="{00000000-0010-0000-0500-00002D000000}" name="Pts7" dataDxfId="758">
      <calculatedColumnFormula>V6</calculatedColumnFormula>
    </tableColumn>
    <tableColumn id="46" xr3:uid="{00000000-0010-0000-0500-00002E000000}" name="Pts8" dataDxfId="757">
      <calculatedColumnFormula>X6</calculatedColumnFormula>
    </tableColumn>
    <tableColumn id="47" xr3:uid="{00000000-0010-0000-0500-00002F000000}" name="Pts9" dataDxfId="756">
      <calculatedColumnFormula>Z6</calculatedColumnFormula>
    </tableColumn>
    <tableColumn id="48" xr3:uid="{00000000-0010-0000-0500-000030000000}" name="Pts10" dataDxfId="755">
      <calculatedColumnFormula>AB6</calculatedColumnFormula>
    </tableColumn>
    <tableColumn id="49" xr3:uid="{00000000-0010-0000-0500-000031000000}" name="Pts11" dataDxfId="754">
      <calculatedColumnFormula>AD6</calculatedColumnFormula>
    </tableColumn>
    <tableColumn id="50" xr3:uid="{00000000-0010-0000-0500-000032000000}" name="Pts12" dataDxfId="753">
      <calculatedColumnFormula>AF6</calculatedColumnFormula>
    </tableColumn>
    <tableColumn id="51" xr3:uid="{00000000-0010-0000-0500-000033000000}" name="Pts13" dataDxfId="752">
      <calculatedColumnFormula>AH6</calculatedColumnFormula>
    </tableColumn>
    <tableColumn id="52" xr3:uid="{00000000-0010-0000-0500-000034000000}" name="Pts14" dataDxfId="751">
      <calculatedColumnFormula>AJ6</calculatedColumnFormula>
    </tableColumn>
    <tableColumn id="53" xr3:uid="{00000000-0010-0000-0500-000035000000}" name="Pts15" dataDxfId="750">
      <calculatedColumnFormula>AL6</calculatedColumnFormula>
    </tableColumn>
    <tableColumn id="54" xr3:uid="{00000000-0010-0000-0500-000036000000}" name="1" dataDxfId="749">
      <calculatedColumnFormula>LARGE($AM6:$BA6,BB$5)</calculatedColumnFormula>
    </tableColumn>
    <tableColumn id="55" xr3:uid="{00000000-0010-0000-0500-000037000000}" name="2" dataDxfId="748">
      <calculatedColumnFormula>BB6+LARGE($AM6:$BA6,BC$5)</calculatedColumnFormula>
    </tableColumn>
    <tableColumn id="56" xr3:uid="{00000000-0010-0000-0500-000038000000}" name="3" dataDxfId="747">
      <calculatedColumnFormula>BC6+LARGE($AM6:$BA6,BD$5)</calculatedColumnFormula>
    </tableColumn>
    <tableColumn id="57" xr3:uid="{00000000-0010-0000-0500-000039000000}" name="4" dataDxfId="746">
      <calculatedColumnFormula>BD6+LARGE($AM6:$BA6,BE$5)</calculatedColumnFormula>
    </tableColumn>
    <tableColumn id="58" xr3:uid="{00000000-0010-0000-0500-00003A000000}" name="5" dataDxfId="745">
      <calculatedColumnFormula>BE6+LARGE($AM6:$BA6,BF$5)</calculatedColumnFormula>
    </tableColumn>
    <tableColumn id="59" xr3:uid="{00000000-0010-0000-0500-00003B000000}" name="6" dataDxfId="744">
      <calculatedColumnFormula>BF6+LARGE($AM6:$BA6,BG$5)</calculatedColumnFormula>
    </tableColumn>
    <tableColumn id="60" xr3:uid="{00000000-0010-0000-0500-00003C000000}" name="7" dataDxfId="743">
      <calculatedColumnFormula>BG6+LARGE($AM6:$BA6,BH$5)</calculatedColumnFormula>
    </tableColumn>
    <tableColumn id="61" xr3:uid="{00000000-0010-0000-0500-00003D000000}" name="8" dataDxfId="742">
      <calculatedColumnFormula>BH6+LARGE($AM6:$BA6,BI$5)</calculatedColumnFormula>
    </tableColumn>
    <tableColumn id="62" xr3:uid="{00000000-0010-0000-0500-00003E000000}" name="9" dataDxfId="741">
      <calculatedColumnFormula>BI6+LARGE($AM6:$BA6,BJ$5)</calculatedColumnFormula>
    </tableColumn>
    <tableColumn id="63" xr3:uid="{00000000-0010-0000-0500-00003F000000}" name="10" dataDxfId="740">
      <calculatedColumnFormula>BJ6+LARGE($AM6:$BA6,BK$5)</calculatedColumnFormula>
    </tableColumn>
    <tableColumn id="64" xr3:uid="{00000000-0010-0000-0500-000040000000}" name="11" dataDxfId="739">
      <calculatedColumnFormula>BK6+LARGE($AM6:$BA6,BL$5)</calculatedColumnFormula>
    </tableColumn>
    <tableColumn id="65" xr3:uid="{00000000-0010-0000-0500-000041000000}" name="12" dataDxfId="738">
      <calculatedColumnFormula>BL6+LARGE($AM6:$BA6,BM$5)</calculatedColumnFormula>
    </tableColumn>
    <tableColumn id="66" xr3:uid="{00000000-0010-0000-0500-000042000000}" name="13" dataDxfId="737">
      <calculatedColumnFormula>BM6+LARGE($AM6:$BA6,BN$5)</calculatedColumnFormula>
    </tableColumn>
    <tableColumn id="67" xr3:uid="{00000000-0010-0000-0500-000043000000}" name="14" dataDxfId="736">
      <calculatedColumnFormula>BN6+LARGE($AM6:$BA6,BO$5)</calculatedColumnFormula>
    </tableColumn>
    <tableColumn id="68" xr3:uid="{00000000-0010-0000-0500-000044000000}" name="15" dataDxfId="73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Tableau_BEF" displayName="Tableau_BEF" ref="A5:BP60" totalsRowShown="0" headerRowDxfId="734" dataDxfId="733">
  <autoFilter ref="A5:BP60" xr:uid="{00000000-0009-0000-0100-00000C000000}"/>
  <sortState xmlns:xlrd2="http://schemas.microsoft.com/office/spreadsheetml/2017/richdata2" ref="A6:BP60">
    <sortCondition ref="A6:A60"/>
  </sortState>
  <tableColumns count="68">
    <tableColumn id="1" xr3:uid="{00000000-0010-0000-0600-000001000000}" name="Classement general" dataDxfId="732">
      <calculatedColumnFormula>IF(Tableau_BEF[[#This Row],[Points]]&lt;&gt;0,RANK(Tableau_BEF[[#This Row],[Points]],Tableau_BEF[Points]),"")</calculatedColumnFormula>
    </tableColumn>
    <tableColumn id="2" xr3:uid="{00000000-0010-0000-0600-000002000000}" name="Points" dataDxfId="731">
      <calculatedColumnFormula array="1">INDEX(Tableau_BEF[[1]:[15]],ROW(C6)-5,$B$3)</calculatedColumnFormula>
    </tableColumn>
    <tableColumn id="3" xr3:uid="{00000000-0010-0000-0600-000003000000}" name="Epreuves disputées" dataDxfId="730">
      <calculatedColumnFormula>COUNTA(I6,K6,M6,O6,Q6,S6,U6,W6,Y6,AA6,AC6,AE6,AG6,AI6,AK6)</calculatedColumnFormula>
    </tableColumn>
    <tableColumn id="4" xr3:uid="{00000000-0010-0000-0600-000004000000}" name="N° licence" dataDxfId="729"/>
    <tableColumn id="5" xr3:uid="{00000000-0010-0000-0600-000005000000}" name="Nom" dataDxfId="728"/>
    <tableColumn id="6" xr3:uid="{00000000-0010-0000-0600-000006000000}" name="Prénom" dataDxfId="727"/>
    <tableColumn id="7" xr3:uid="{00000000-0010-0000-0600-000007000000}" name="Club" dataDxfId="726"/>
    <tableColumn id="8" xr3:uid="{00000000-0010-0000-0600-000008000000}" name="PTS INDIV TOTAL" dataDxfId="725">
      <calculatedColumnFormula>J6+L6+N6+P6+R6+T6+V6+X6+Z6+AB6+AD6+AF6+AH6+AJ6+AL6</calculatedColumnFormula>
    </tableColumn>
    <tableColumn id="9" xr3:uid="{00000000-0010-0000-0600-000009000000}" name="Clt1" dataDxfId="724"/>
    <tableColumn id="10" xr3:uid="{00000000-0010-0000-0600-00000A000000}" name="Points1" dataDxfId="723">
      <calculatedColumnFormula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calculatedColumnFormula>
    </tableColumn>
    <tableColumn id="11" xr3:uid="{00000000-0010-0000-0600-00000B000000}" name="Clt2" dataDxfId="722"/>
    <tableColumn id="12" xr3:uid="{00000000-0010-0000-0600-00000C000000}" name="Points2" dataDxfId="721">
      <calculatedColumnFormula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calculatedColumnFormula>
    </tableColumn>
    <tableColumn id="13" xr3:uid="{00000000-0010-0000-0600-00000D000000}" name="Clt3" dataDxfId="720"/>
    <tableColumn id="14" xr3:uid="{00000000-0010-0000-0600-00000E000000}" name="Points3" dataDxfId="719">
      <calculatedColumnFormula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calculatedColumnFormula>
    </tableColumn>
    <tableColumn id="15" xr3:uid="{00000000-0010-0000-0600-00000F000000}" name="Clt4" dataDxfId="718"/>
    <tableColumn id="16" xr3:uid="{00000000-0010-0000-0600-000010000000}" name="Points4" dataDxfId="717">
      <calculatedColumnFormula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calculatedColumnFormula>
    </tableColumn>
    <tableColumn id="17" xr3:uid="{00000000-0010-0000-0600-000011000000}" name="Clt5" dataDxfId="716"/>
    <tableColumn id="18" xr3:uid="{00000000-0010-0000-0600-000012000000}" name="Points5" dataDxfId="715">
      <calculatedColumnFormula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calculatedColumnFormula>
    </tableColumn>
    <tableColumn id="19" xr3:uid="{00000000-0010-0000-0600-000013000000}" name="Clt6" dataDxfId="714"/>
    <tableColumn id="20" xr3:uid="{00000000-0010-0000-0600-000014000000}" name="Points6" dataDxfId="713">
      <calculatedColumnFormula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calculatedColumnFormula>
    </tableColumn>
    <tableColumn id="21" xr3:uid="{00000000-0010-0000-0600-000015000000}" name="Clt7" dataDxfId="712"/>
    <tableColumn id="22" xr3:uid="{00000000-0010-0000-0600-000016000000}" name="Points7" dataDxfId="711">
      <calculatedColumnFormula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calculatedColumnFormula>
    </tableColumn>
    <tableColumn id="23" xr3:uid="{00000000-0010-0000-0600-000017000000}" name="Clt8" dataDxfId="710"/>
    <tableColumn id="24" xr3:uid="{00000000-0010-0000-0600-000018000000}" name="Points8" dataDxfId="709">
      <calculatedColumnFormula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calculatedColumnFormula>
    </tableColumn>
    <tableColumn id="25" xr3:uid="{00000000-0010-0000-0600-000019000000}" name="Clt9" dataDxfId="708"/>
    <tableColumn id="26" xr3:uid="{00000000-0010-0000-0600-00001A000000}" name="Points9" dataDxfId="707">
      <calculatedColumnFormula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calculatedColumnFormula>
    </tableColumn>
    <tableColumn id="27" xr3:uid="{00000000-0010-0000-0600-00001B000000}" name="Clt10" dataDxfId="706"/>
    <tableColumn id="28" xr3:uid="{00000000-0010-0000-0600-00001C000000}" name="Points10" dataDxfId="705">
      <calculatedColumnFormula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calculatedColumnFormula>
    </tableColumn>
    <tableColumn id="29" xr3:uid="{00000000-0010-0000-0600-00001D000000}" name="Clt11" dataDxfId="704"/>
    <tableColumn id="30" xr3:uid="{00000000-0010-0000-0600-00001E000000}" name="Points11" dataDxfId="703">
      <calculatedColumnFormula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calculatedColumnFormula>
    </tableColumn>
    <tableColumn id="31" xr3:uid="{00000000-0010-0000-0600-00001F000000}" name="Clt12" dataDxfId="702"/>
    <tableColumn id="32" xr3:uid="{00000000-0010-0000-0600-000020000000}" name="Points12" dataDxfId="701">
      <calculatedColumnFormula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calculatedColumnFormula>
    </tableColumn>
    <tableColumn id="33" xr3:uid="{00000000-0010-0000-0600-000021000000}" name="Clt13" dataDxfId="700"/>
    <tableColumn id="34" xr3:uid="{00000000-0010-0000-0600-000022000000}" name="Points13" dataDxfId="699">
      <calculatedColumnFormula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calculatedColumnFormula>
    </tableColumn>
    <tableColumn id="35" xr3:uid="{00000000-0010-0000-0600-000023000000}" name="Clt14" dataDxfId="698"/>
    <tableColumn id="36" xr3:uid="{00000000-0010-0000-0600-000024000000}" name="Points14" dataDxfId="697">
      <calculatedColumnFormula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calculatedColumnFormula>
    </tableColumn>
    <tableColumn id="37" xr3:uid="{00000000-0010-0000-0600-000025000000}" name="Clt15" dataDxfId="696"/>
    <tableColumn id="38" xr3:uid="{00000000-0010-0000-0600-000026000000}" name="Points15" dataDxfId="695">
      <calculatedColumnFormula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calculatedColumnFormula>
    </tableColumn>
    <tableColumn id="39" xr3:uid="{00000000-0010-0000-0600-000027000000}" name="Pts1" dataDxfId="694">
      <calculatedColumnFormula>J6</calculatedColumnFormula>
    </tableColumn>
    <tableColumn id="40" xr3:uid="{00000000-0010-0000-0600-000028000000}" name="Pts2" dataDxfId="693">
      <calculatedColumnFormula>L6</calculatedColumnFormula>
    </tableColumn>
    <tableColumn id="41" xr3:uid="{00000000-0010-0000-0600-000029000000}" name="Pts3" dataDxfId="692">
      <calculatedColumnFormula>N6</calculatedColumnFormula>
    </tableColumn>
    <tableColumn id="42" xr3:uid="{00000000-0010-0000-0600-00002A000000}" name="Pts4" dataDxfId="691">
      <calculatedColumnFormula>P6</calculatedColumnFormula>
    </tableColumn>
    <tableColumn id="43" xr3:uid="{00000000-0010-0000-0600-00002B000000}" name="Pts5" dataDxfId="690">
      <calculatedColumnFormula>R6</calculatedColumnFormula>
    </tableColumn>
    <tableColumn id="44" xr3:uid="{00000000-0010-0000-0600-00002C000000}" name="Pts6" dataDxfId="689">
      <calculatedColumnFormula>T6</calculatedColumnFormula>
    </tableColumn>
    <tableColumn id="45" xr3:uid="{00000000-0010-0000-0600-00002D000000}" name="Pts7" dataDxfId="688">
      <calculatedColumnFormula>V6</calculatedColumnFormula>
    </tableColumn>
    <tableColumn id="46" xr3:uid="{00000000-0010-0000-0600-00002E000000}" name="Pts8" dataDxfId="687">
      <calculatedColumnFormula>X6</calculatedColumnFormula>
    </tableColumn>
    <tableColumn id="47" xr3:uid="{00000000-0010-0000-0600-00002F000000}" name="Pts9" dataDxfId="686">
      <calculatedColumnFormula>Z6</calculatedColumnFormula>
    </tableColumn>
    <tableColumn id="48" xr3:uid="{00000000-0010-0000-0600-000030000000}" name="Pts10" dataDxfId="685">
      <calculatedColumnFormula>AB6</calculatedColumnFormula>
    </tableColumn>
    <tableColumn id="49" xr3:uid="{00000000-0010-0000-0600-000031000000}" name="Pts11" dataDxfId="684">
      <calculatedColumnFormula>AD6</calculatedColumnFormula>
    </tableColumn>
    <tableColumn id="50" xr3:uid="{00000000-0010-0000-0600-000032000000}" name="Pts12" dataDxfId="683">
      <calculatedColumnFormula>AF6</calculatedColumnFormula>
    </tableColumn>
    <tableColumn id="51" xr3:uid="{00000000-0010-0000-0600-000033000000}" name="Pts13" dataDxfId="682">
      <calculatedColumnFormula>AH6</calculatedColumnFormula>
    </tableColumn>
    <tableColumn id="52" xr3:uid="{00000000-0010-0000-0600-000034000000}" name="Pts14" dataDxfId="681">
      <calculatedColumnFormula>AJ6</calculatedColumnFormula>
    </tableColumn>
    <tableColumn id="53" xr3:uid="{00000000-0010-0000-0600-000035000000}" name="Pts15" dataDxfId="680">
      <calculatedColumnFormula>AL6</calculatedColumnFormula>
    </tableColumn>
    <tableColumn id="54" xr3:uid="{00000000-0010-0000-0600-000036000000}" name="1" dataDxfId="679">
      <calculatedColumnFormula>LARGE($AM6:$BA6,BB$5)</calculatedColumnFormula>
    </tableColumn>
    <tableColumn id="55" xr3:uid="{00000000-0010-0000-0600-000037000000}" name="2" dataDxfId="678">
      <calculatedColumnFormula>BB6+LARGE($AM6:$BA6,BC$5)</calculatedColumnFormula>
    </tableColumn>
    <tableColumn id="56" xr3:uid="{00000000-0010-0000-0600-000038000000}" name="3" dataDxfId="677">
      <calculatedColumnFormula>BC6+LARGE($AM6:$BA6,BD$5)</calculatedColumnFormula>
    </tableColumn>
    <tableColumn id="57" xr3:uid="{00000000-0010-0000-0600-000039000000}" name="4" dataDxfId="676">
      <calculatedColumnFormula>BD6+LARGE($AM6:$BA6,BE$5)</calculatedColumnFormula>
    </tableColumn>
    <tableColumn id="58" xr3:uid="{00000000-0010-0000-0600-00003A000000}" name="5" dataDxfId="675">
      <calculatedColumnFormula>BE6+LARGE($AM6:$BA6,BF$5)</calculatedColumnFormula>
    </tableColumn>
    <tableColumn id="59" xr3:uid="{00000000-0010-0000-0600-00003B000000}" name="6" dataDxfId="674">
      <calculatedColumnFormula>BF6+LARGE($AM6:$BA6,BG$5)</calculatedColumnFormula>
    </tableColumn>
    <tableColumn id="60" xr3:uid="{00000000-0010-0000-0600-00003C000000}" name="7" dataDxfId="673">
      <calculatedColumnFormula>BG6+LARGE($AM6:$BA6,BH$5)</calculatedColumnFormula>
    </tableColumn>
    <tableColumn id="61" xr3:uid="{00000000-0010-0000-0600-00003D000000}" name="8" dataDxfId="672">
      <calculatedColumnFormula>BH6+LARGE($AM6:$BA6,BI$5)</calculatedColumnFormula>
    </tableColumn>
    <tableColumn id="62" xr3:uid="{00000000-0010-0000-0600-00003E000000}" name="9" dataDxfId="671">
      <calculatedColumnFormula>BI6+LARGE($AM6:$BA6,BJ$5)</calculatedColumnFormula>
    </tableColumn>
    <tableColumn id="63" xr3:uid="{00000000-0010-0000-0600-00003F000000}" name="10" dataDxfId="670">
      <calculatedColumnFormula>BJ6+LARGE($AM6:$BA6,BK$5)</calculatedColumnFormula>
    </tableColumn>
    <tableColumn id="64" xr3:uid="{00000000-0010-0000-0600-000040000000}" name="11" dataDxfId="669">
      <calculatedColumnFormula>BK6+LARGE($AM6:$BA6,BL$5)</calculatedColumnFormula>
    </tableColumn>
    <tableColumn id="65" xr3:uid="{00000000-0010-0000-0600-000041000000}" name="12" dataDxfId="668">
      <calculatedColumnFormula>BL6+LARGE($AM6:$BA6,BM$5)</calculatedColumnFormula>
    </tableColumn>
    <tableColumn id="66" xr3:uid="{00000000-0010-0000-0600-000042000000}" name="13" dataDxfId="667">
      <calculatedColumnFormula>BM6+LARGE($AM6:$BA6,BN$5)</calculatedColumnFormula>
    </tableColumn>
    <tableColumn id="67" xr3:uid="{00000000-0010-0000-0600-000043000000}" name="14" dataDxfId="666">
      <calculatedColumnFormula>BN6+LARGE($AM6:$BA6,BO$5)</calculatedColumnFormula>
    </tableColumn>
    <tableColumn id="68" xr3:uid="{00000000-0010-0000-0600-000044000000}" name="15" dataDxfId="66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au_BEH" displayName="Tableau_BEH" ref="A5:BP100" totalsRowShown="0" headerRowDxfId="664" dataDxfId="663">
  <autoFilter ref="A5:BP100" xr:uid="{00000000-0009-0000-0100-00000D000000}"/>
  <sortState xmlns:xlrd2="http://schemas.microsoft.com/office/spreadsheetml/2017/richdata2" ref="A6:BP100">
    <sortCondition ref="A6:A100"/>
  </sortState>
  <tableColumns count="68">
    <tableColumn id="1" xr3:uid="{00000000-0010-0000-0700-000001000000}" name="Classement general" dataDxfId="662">
      <calculatedColumnFormula>IF(Tableau_BEH[[#This Row],[Points]]&lt;&gt;0,RANK(Tableau_BEH[[#This Row],[Points]],Tableau_BEH[Points]),"")</calculatedColumnFormula>
    </tableColumn>
    <tableColumn id="2" xr3:uid="{00000000-0010-0000-0700-000002000000}" name="Points" dataDxfId="661">
      <calculatedColumnFormula array="1">INDEX(Tableau_BEH[[1]:[15]],ROW(C6)-5,$B$3)</calculatedColumnFormula>
    </tableColumn>
    <tableColumn id="3" xr3:uid="{00000000-0010-0000-0700-000003000000}" name="Epreuves disputées" dataDxfId="660">
      <calculatedColumnFormula>COUNTA(I6,K6,M6,O6,Q6,S6,U6,W6,Y6,AA6,AC6,AE6,AG6,AI6,AK6)</calculatedColumnFormula>
    </tableColumn>
    <tableColumn id="4" xr3:uid="{00000000-0010-0000-0700-000004000000}" name="N° licence" dataDxfId="659"/>
    <tableColumn id="5" xr3:uid="{00000000-0010-0000-0700-000005000000}" name="Nom" dataDxfId="658"/>
    <tableColumn id="6" xr3:uid="{00000000-0010-0000-0700-000006000000}" name="Prénom" dataDxfId="657"/>
    <tableColumn id="7" xr3:uid="{00000000-0010-0000-0700-000007000000}" name="Club" dataDxfId="656"/>
    <tableColumn id="8" xr3:uid="{00000000-0010-0000-0700-000008000000}" name="PTS INDIV TOTAL" dataDxfId="655">
      <calculatedColumnFormula>J6+L6+N6+P6+R6+T6+V6+X6+Z6+AB6+AD6+AF6+AH6+AJ6+AL6</calculatedColumnFormula>
    </tableColumn>
    <tableColumn id="9" xr3:uid="{00000000-0010-0000-0700-000009000000}" name="Clt1" dataDxfId="654"/>
    <tableColumn id="10" xr3:uid="{00000000-0010-0000-0700-00000A000000}" name="Points1" dataDxfId="653">
      <calculatedColumnFormula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calculatedColumnFormula>
    </tableColumn>
    <tableColumn id="11" xr3:uid="{00000000-0010-0000-0700-00000B000000}" name="Clt2" dataDxfId="652"/>
    <tableColumn id="12" xr3:uid="{00000000-0010-0000-0700-00000C000000}" name="Points2" dataDxfId="651">
      <calculatedColumnFormula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calculatedColumnFormula>
    </tableColumn>
    <tableColumn id="13" xr3:uid="{00000000-0010-0000-0700-00000D000000}" name="Clt3" dataDxfId="650"/>
    <tableColumn id="14" xr3:uid="{00000000-0010-0000-0700-00000E000000}" name="Points3" dataDxfId="649">
      <calculatedColumnFormula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calculatedColumnFormula>
    </tableColumn>
    <tableColumn id="15" xr3:uid="{00000000-0010-0000-0700-00000F000000}" name="Clt4" dataDxfId="648"/>
    <tableColumn id="16" xr3:uid="{00000000-0010-0000-0700-000010000000}" name="Points4" dataDxfId="647">
      <calculatedColumnFormula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calculatedColumnFormula>
    </tableColumn>
    <tableColumn id="17" xr3:uid="{00000000-0010-0000-0700-000011000000}" name="Clt5" dataDxfId="646"/>
    <tableColumn id="18" xr3:uid="{00000000-0010-0000-0700-000012000000}" name="Points5" dataDxfId="645">
      <calculatedColumnFormula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calculatedColumnFormula>
    </tableColumn>
    <tableColumn id="19" xr3:uid="{00000000-0010-0000-0700-000013000000}" name="Clt6" dataDxfId="644"/>
    <tableColumn id="20" xr3:uid="{00000000-0010-0000-0700-000014000000}" name="Points6" dataDxfId="643">
      <calculatedColumnFormula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calculatedColumnFormula>
    </tableColumn>
    <tableColumn id="21" xr3:uid="{00000000-0010-0000-0700-000015000000}" name="Clt7" dataDxfId="642"/>
    <tableColumn id="22" xr3:uid="{00000000-0010-0000-0700-000016000000}" name="Points7" dataDxfId="641">
      <calculatedColumnFormula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calculatedColumnFormula>
    </tableColumn>
    <tableColumn id="23" xr3:uid="{00000000-0010-0000-0700-000017000000}" name="Clt8" dataDxfId="640"/>
    <tableColumn id="24" xr3:uid="{00000000-0010-0000-0700-000018000000}" name="Points8" dataDxfId="639">
      <calculatedColumnFormula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calculatedColumnFormula>
    </tableColumn>
    <tableColumn id="25" xr3:uid="{00000000-0010-0000-0700-000019000000}" name="Clt9" dataDxfId="638"/>
    <tableColumn id="26" xr3:uid="{00000000-0010-0000-0700-00001A000000}" name="Points9" dataDxfId="637">
      <calculatedColumnFormula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calculatedColumnFormula>
    </tableColumn>
    <tableColumn id="27" xr3:uid="{00000000-0010-0000-0700-00001B000000}" name="Clt10" dataDxfId="636"/>
    <tableColumn id="28" xr3:uid="{00000000-0010-0000-0700-00001C000000}" name="Points10" dataDxfId="635">
      <calculatedColumnFormula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calculatedColumnFormula>
    </tableColumn>
    <tableColumn id="29" xr3:uid="{00000000-0010-0000-0700-00001D000000}" name="Clt11" dataDxfId="634"/>
    <tableColumn id="30" xr3:uid="{00000000-0010-0000-0700-00001E000000}" name="Points11" dataDxfId="633">
      <calculatedColumnFormula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calculatedColumnFormula>
    </tableColumn>
    <tableColumn id="31" xr3:uid="{00000000-0010-0000-0700-00001F000000}" name="Clt12" dataDxfId="632"/>
    <tableColumn id="32" xr3:uid="{00000000-0010-0000-0700-000020000000}" name="Points12" dataDxfId="631">
      <calculatedColumnFormula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calculatedColumnFormula>
    </tableColumn>
    <tableColumn id="33" xr3:uid="{00000000-0010-0000-0700-000021000000}" name="Clt13" dataDxfId="630"/>
    <tableColumn id="34" xr3:uid="{00000000-0010-0000-0700-000022000000}" name="Points13" dataDxfId="629">
      <calculatedColumnFormula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calculatedColumnFormula>
    </tableColumn>
    <tableColumn id="35" xr3:uid="{00000000-0010-0000-0700-000023000000}" name="Clt14" dataDxfId="628"/>
    <tableColumn id="36" xr3:uid="{00000000-0010-0000-0700-000024000000}" name="Points14" dataDxfId="627">
      <calculatedColumnFormula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calculatedColumnFormula>
    </tableColumn>
    <tableColumn id="37" xr3:uid="{00000000-0010-0000-0700-000025000000}" name="Clt15" dataDxfId="626"/>
    <tableColumn id="38" xr3:uid="{00000000-0010-0000-0700-000026000000}" name="Points15" dataDxfId="625">
      <calculatedColumnFormula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calculatedColumnFormula>
    </tableColumn>
    <tableColumn id="39" xr3:uid="{00000000-0010-0000-0700-000027000000}" name="Pts1" dataDxfId="624">
      <calculatedColumnFormula>J6</calculatedColumnFormula>
    </tableColumn>
    <tableColumn id="40" xr3:uid="{00000000-0010-0000-0700-000028000000}" name="Pts2" dataDxfId="623">
      <calculatedColumnFormula>L6</calculatedColumnFormula>
    </tableColumn>
    <tableColumn id="41" xr3:uid="{00000000-0010-0000-0700-000029000000}" name="Pts3" dataDxfId="622">
      <calculatedColumnFormula>N6</calculatedColumnFormula>
    </tableColumn>
    <tableColumn id="42" xr3:uid="{00000000-0010-0000-0700-00002A000000}" name="Pts4" dataDxfId="621">
      <calculatedColumnFormula>P6</calculatedColumnFormula>
    </tableColumn>
    <tableColumn id="43" xr3:uid="{00000000-0010-0000-0700-00002B000000}" name="Pts5" dataDxfId="620">
      <calculatedColumnFormula>R6</calculatedColumnFormula>
    </tableColumn>
    <tableColumn id="44" xr3:uid="{00000000-0010-0000-0700-00002C000000}" name="Pts6" dataDxfId="619">
      <calculatedColumnFormula>T6</calculatedColumnFormula>
    </tableColumn>
    <tableColumn id="45" xr3:uid="{00000000-0010-0000-0700-00002D000000}" name="Pts7" dataDxfId="618">
      <calculatedColumnFormula>V6</calculatedColumnFormula>
    </tableColumn>
    <tableColumn id="46" xr3:uid="{00000000-0010-0000-0700-00002E000000}" name="Pts8" dataDxfId="617">
      <calculatedColumnFormula>X6</calculatedColumnFormula>
    </tableColumn>
    <tableColumn id="47" xr3:uid="{00000000-0010-0000-0700-00002F000000}" name="Pts9" dataDxfId="616">
      <calculatedColumnFormula>Z6</calculatedColumnFormula>
    </tableColumn>
    <tableColumn id="48" xr3:uid="{00000000-0010-0000-0700-000030000000}" name="Pts10" dataDxfId="615">
      <calculatedColumnFormula>AB6</calculatedColumnFormula>
    </tableColumn>
    <tableColumn id="49" xr3:uid="{00000000-0010-0000-0700-000031000000}" name="Pts11" dataDxfId="614">
      <calculatedColumnFormula>AD6</calculatedColumnFormula>
    </tableColumn>
    <tableColumn id="50" xr3:uid="{00000000-0010-0000-0700-000032000000}" name="Pts12" dataDxfId="613">
      <calculatedColumnFormula>AF6</calculatedColumnFormula>
    </tableColumn>
    <tableColumn id="51" xr3:uid="{00000000-0010-0000-0700-000033000000}" name="Pts13" dataDxfId="612">
      <calculatedColumnFormula>AH6</calculatedColumnFormula>
    </tableColumn>
    <tableColumn id="52" xr3:uid="{00000000-0010-0000-0700-000034000000}" name="Pts14" dataDxfId="611">
      <calculatedColumnFormula>AJ6</calculatedColumnFormula>
    </tableColumn>
    <tableColumn id="53" xr3:uid="{00000000-0010-0000-0700-000035000000}" name="Pts15" dataDxfId="610">
      <calculatedColumnFormula>AL6</calculatedColumnFormula>
    </tableColumn>
    <tableColumn id="54" xr3:uid="{00000000-0010-0000-0700-000036000000}" name="1" dataDxfId="609">
      <calculatedColumnFormula>LARGE($AM6:$BA6,BB$5)</calculatedColumnFormula>
    </tableColumn>
    <tableColumn id="55" xr3:uid="{00000000-0010-0000-0700-000037000000}" name="2" dataDxfId="608">
      <calculatedColumnFormula>BB6+LARGE($AM6:$BA6,BC$5)</calculatedColumnFormula>
    </tableColumn>
    <tableColumn id="56" xr3:uid="{00000000-0010-0000-0700-000038000000}" name="3" dataDxfId="607">
      <calculatedColumnFormula>BC6+LARGE($AM6:$BA6,BD$5)</calculatedColumnFormula>
    </tableColumn>
    <tableColumn id="57" xr3:uid="{00000000-0010-0000-0700-000039000000}" name="4" dataDxfId="606">
      <calculatedColumnFormula>BD6+LARGE($AM6:$BA6,BE$5)</calculatedColumnFormula>
    </tableColumn>
    <tableColumn id="58" xr3:uid="{00000000-0010-0000-0700-00003A000000}" name="5" dataDxfId="605">
      <calculatedColumnFormula>BE6+LARGE($AM6:$BA6,BF$5)</calculatedColumnFormula>
    </tableColumn>
    <tableColumn id="59" xr3:uid="{00000000-0010-0000-0700-00003B000000}" name="6" dataDxfId="604">
      <calculatedColumnFormula>BF6+LARGE($AM6:$BA6,BG$5)</calculatedColumnFormula>
    </tableColumn>
    <tableColumn id="60" xr3:uid="{00000000-0010-0000-0700-00003C000000}" name="7" dataDxfId="603">
      <calculatedColumnFormula>BG6+LARGE($AM6:$BA6,BH$5)</calculatedColumnFormula>
    </tableColumn>
    <tableColumn id="61" xr3:uid="{00000000-0010-0000-0700-00003D000000}" name="8" dataDxfId="602">
      <calculatedColumnFormula>BH6+LARGE($AM6:$BA6,BI$5)</calculatedColumnFormula>
    </tableColumn>
    <tableColumn id="62" xr3:uid="{00000000-0010-0000-0700-00003E000000}" name="9" dataDxfId="601">
      <calculatedColumnFormula>BI6+LARGE($AM6:$BA6,BJ$5)</calculatedColumnFormula>
    </tableColumn>
    <tableColumn id="63" xr3:uid="{00000000-0010-0000-0700-00003F000000}" name="10" dataDxfId="600">
      <calculatedColumnFormula>BJ6+LARGE($AM6:$BA6,BK$5)</calculatedColumnFormula>
    </tableColumn>
    <tableColumn id="64" xr3:uid="{00000000-0010-0000-0700-000040000000}" name="11" dataDxfId="599">
      <calculatedColumnFormula>BK6+LARGE($AM6:$BA6,BL$5)</calculatedColumnFormula>
    </tableColumn>
    <tableColumn id="65" xr3:uid="{00000000-0010-0000-0700-000041000000}" name="12" dataDxfId="598">
      <calculatedColumnFormula>BL6+LARGE($AM6:$BA6,BM$5)</calculatedColumnFormula>
    </tableColumn>
    <tableColumn id="66" xr3:uid="{00000000-0010-0000-0700-000042000000}" name="13" dataDxfId="597">
      <calculatedColumnFormula>BM6+LARGE($AM6:$BA6,BN$5)</calculatedColumnFormula>
    </tableColumn>
    <tableColumn id="67" xr3:uid="{00000000-0010-0000-0700-000043000000}" name="14" dataDxfId="596">
      <calculatedColumnFormula>BN6+LARGE($AM6:$BA6,BO$5)</calculatedColumnFormula>
    </tableColumn>
    <tableColumn id="68" xr3:uid="{00000000-0010-0000-0700-000044000000}" name="15" dataDxfId="59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8000000}" name="Tableau_MIF" displayName="Tableau_MIF" ref="A5:BP70" totalsRowShown="0" headerRowDxfId="594" dataDxfId="593">
  <autoFilter ref="A5:BP70" xr:uid="{00000000-0009-0000-0100-00000E000000}"/>
  <sortState xmlns:xlrd2="http://schemas.microsoft.com/office/spreadsheetml/2017/richdata2" ref="A6:BP70">
    <sortCondition ref="A6:A70"/>
  </sortState>
  <tableColumns count="68">
    <tableColumn id="1" xr3:uid="{00000000-0010-0000-0800-000001000000}" name="Classement general" dataDxfId="592">
      <calculatedColumnFormula>IF(Tableau_MIF[[#This Row],[Points]]&lt;&gt;0,RANK(Tableau_MIF[[#This Row],[Points]],Tableau_MIF[Points]),"")</calculatedColumnFormula>
    </tableColumn>
    <tableColumn id="2" xr3:uid="{00000000-0010-0000-0800-000002000000}" name="Points" dataDxfId="591">
      <calculatedColumnFormula array="1">INDEX(Tableau_MIF[[1]:[15]],ROW(C6)-5,$B$3)</calculatedColumnFormula>
    </tableColumn>
    <tableColumn id="3" xr3:uid="{00000000-0010-0000-0800-000003000000}" name="Epreuves disputées" dataDxfId="590">
      <calculatedColumnFormula>COUNTA(I6,K6,M6,O6,Q6,S6,U6,W6,Y6,AA6,AC6,AE6,AG6,AI6,AK6)</calculatedColumnFormula>
    </tableColumn>
    <tableColumn id="4" xr3:uid="{00000000-0010-0000-0800-000004000000}" name="N° licence" dataDxfId="589"/>
    <tableColumn id="5" xr3:uid="{00000000-0010-0000-0800-000005000000}" name="Nom" dataDxfId="588"/>
    <tableColumn id="6" xr3:uid="{00000000-0010-0000-0800-000006000000}" name="Prénom" dataDxfId="587"/>
    <tableColumn id="7" xr3:uid="{00000000-0010-0000-0800-000007000000}" name="Club" dataDxfId="586"/>
    <tableColumn id="8" xr3:uid="{00000000-0010-0000-0800-000008000000}" name="PTS INDIV TOTAL" dataDxfId="585">
      <calculatedColumnFormula>J6+L6+N6+P6+R6+T6+V6+X6+Z6+AB6+AD6+AF6+AH6+AJ6+AL6</calculatedColumnFormula>
    </tableColumn>
    <tableColumn id="9" xr3:uid="{00000000-0010-0000-0800-000009000000}" name="Clt1" dataDxfId="584"/>
    <tableColumn id="10" xr3:uid="{00000000-0010-0000-0800-00000A000000}" name="Points1" dataDxfId="583">
      <calculatedColumnFormula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calculatedColumnFormula>
    </tableColumn>
    <tableColumn id="11" xr3:uid="{00000000-0010-0000-0800-00000B000000}" name="Clt2" dataDxfId="582"/>
    <tableColumn id="12" xr3:uid="{00000000-0010-0000-0800-00000C000000}" name="Points2" dataDxfId="581">
      <calculatedColumnFormula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calculatedColumnFormula>
    </tableColumn>
    <tableColumn id="13" xr3:uid="{00000000-0010-0000-0800-00000D000000}" name="Clt3" dataDxfId="580"/>
    <tableColumn id="14" xr3:uid="{00000000-0010-0000-0800-00000E000000}" name="Points3" dataDxfId="579">
      <calculatedColumnFormula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calculatedColumnFormula>
    </tableColumn>
    <tableColumn id="15" xr3:uid="{00000000-0010-0000-0800-00000F000000}" name="Clt4" dataDxfId="578"/>
    <tableColumn id="16" xr3:uid="{00000000-0010-0000-0800-000010000000}" name="Points4" dataDxfId="577">
      <calculatedColumnFormula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calculatedColumnFormula>
    </tableColumn>
    <tableColumn id="17" xr3:uid="{00000000-0010-0000-0800-000011000000}" name="Clt5" dataDxfId="576"/>
    <tableColumn id="18" xr3:uid="{00000000-0010-0000-0800-000012000000}" name="Points5" dataDxfId="575">
      <calculatedColumnFormula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calculatedColumnFormula>
    </tableColumn>
    <tableColumn id="19" xr3:uid="{00000000-0010-0000-0800-000013000000}" name="Clt6" dataDxfId="574"/>
    <tableColumn id="20" xr3:uid="{00000000-0010-0000-0800-000014000000}" name="Points6" dataDxfId="573">
      <calculatedColumnFormula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calculatedColumnFormula>
    </tableColumn>
    <tableColumn id="21" xr3:uid="{00000000-0010-0000-0800-000015000000}" name="Clt7" dataDxfId="572"/>
    <tableColumn id="22" xr3:uid="{00000000-0010-0000-0800-000016000000}" name="Points7" dataDxfId="571">
      <calculatedColumnFormula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calculatedColumnFormula>
    </tableColumn>
    <tableColumn id="23" xr3:uid="{00000000-0010-0000-0800-000017000000}" name="Clt8" dataDxfId="570"/>
    <tableColumn id="24" xr3:uid="{00000000-0010-0000-0800-000018000000}" name="Points8" dataDxfId="569">
      <calculatedColumnFormula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calculatedColumnFormula>
    </tableColumn>
    <tableColumn id="25" xr3:uid="{00000000-0010-0000-0800-000019000000}" name="Clt9" dataDxfId="568"/>
    <tableColumn id="26" xr3:uid="{00000000-0010-0000-0800-00001A000000}" name="Points9" dataDxfId="567">
      <calculatedColumnFormula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calculatedColumnFormula>
    </tableColumn>
    <tableColumn id="27" xr3:uid="{00000000-0010-0000-0800-00001B000000}" name="Clt10" dataDxfId="566"/>
    <tableColumn id="28" xr3:uid="{00000000-0010-0000-0800-00001C000000}" name="Points10" dataDxfId="565">
      <calculatedColumnFormula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calculatedColumnFormula>
    </tableColumn>
    <tableColumn id="29" xr3:uid="{00000000-0010-0000-0800-00001D000000}" name="Clt11" dataDxfId="564"/>
    <tableColumn id="30" xr3:uid="{00000000-0010-0000-0800-00001E000000}" name="Points11" dataDxfId="563">
      <calculatedColumnFormula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calculatedColumnFormula>
    </tableColumn>
    <tableColumn id="31" xr3:uid="{00000000-0010-0000-0800-00001F000000}" name="Clt12" dataDxfId="562"/>
    <tableColumn id="32" xr3:uid="{00000000-0010-0000-0800-000020000000}" name="Points12" dataDxfId="561">
      <calculatedColumnFormula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calculatedColumnFormula>
    </tableColumn>
    <tableColumn id="33" xr3:uid="{00000000-0010-0000-0800-000021000000}" name="Clt13" dataDxfId="560"/>
    <tableColumn id="34" xr3:uid="{00000000-0010-0000-0800-000022000000}" name="Points13" dataDxfId="559">
      <calculatedColumnFormula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calculatedColumnFormula>
    </tableColumn>
    <tableColumn id="35" xr3:uid="{00000000-0010-0000-0800-000023000000}" name="Clt14" dataDxfId="558"/>
    <tableColumn id="36" xr3:uid="{00000000-0010-0000-0800-000024000000}" name="Points14" dataDxfId="557">
      <calculatedColumnFormula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calculatedColumnFormula>
    </tableColumn>
    <tableColumn id="37" xr3:uid="{00000000-0010-0000-0800-000025000000}" name="Clt15" dataDxfId="556"/>
    <tableColumn id="38" xr3:uid="{00000000-0010-0000-0800-000026000000}" name="Points15" dataDxfId="555">
      <calculatedColumnFormula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calculatedColumnFormula>
    </tableColumn>
    <tableColumn id="39" xr3:uid="{00000000-0010-0000-0800-000027000000}" name="Pts1" dataDxfId="554">
      <calculatedColumnFormula>J6</calculatedColumnFormula>
    </tableColumn>
    <tableColumn id="40" xr3:uid="{00000000-0010-0000-0800-000028000000}" name="Pts2" dataDxfId="553">
      <calculatedColumnFormula>L6</calculatedColumnFormula>
    </tableColumn>
    <tableColumn id="41" xr3:uid="{00000000-0010-0000-0800-000029000000}" name="Pts3" dataDxfId="552">
      <calculatedColumnFormula>N6</calculatedColumnFormula>
    </tableColumn>
    <tableColumn id="42" xr3:uid="{00000000-0010-0000-0800-00002A000000}" name="Pts4" dataDxfId="551">
      <calculatedColumnFormula>P6</calculatedColumnFormula>
    </tableColumn>
    <tableColumn id="43" xr3:uid="{00000000-0010-0000-0800-00002B000000}" name="Pts5" dataDxfId="550">
      <calculatedColumnFormula>R6</calculatedColumnFormula>
    </tableColumn>
    <tableColumn id="44" xr3:uid="{00000000-0010-0000-0800-00002C000000}" name="Pts6" dataDxfId="549">
      <calculatedColumnFormula>T6</calculatedColumnFormula>
    </tableColumn>
    <tableColumn id="45" xr3:uid="{00000000-0010-0000-0800-00002D000000}" name="Pts7" dataDxfId="548">
      <calculatedColumnFormula>V6</calculatedColumnFormula>
    </tableColumn>
    <tableColumn id="46" xr3:uid="{00000000-0010-0000-0800-00002E000000}" name="Pts8" dataDxfId="547">
      <calculatedColumnFormula>X6</calculatedColumnFormula>
    </tableColumn>
    <tableColumn id="47" xr3:uid="{00000000-0010-0000-0800-00002F000000}" name="Pts9" dataDxfId="546">
      <calculatedColumnFormula>Z6</calculatedColumnFormula>
    </tableColumn>
    <tableColumn id="48" xr3:uid="{00000000-0010-0000-0800-000030000000}" name="Pts10" dataDxfId="545">
      <calculatedColumnFormula>AB6</calculatedColumnFormula>
    </tableColumn>
    <tableColumn id="49" xr3:uid="{00000000-0010-0000-0800-000031000000}" name="Pts11" dataDxfId="544">
      <calculatedColumnFormula>AD6</calculatedColumnFormula>
    </tableColumn>
    <tableColumn id="50" xr3:uid="{00000000-0010-0000-0800-000032000000}" name="Pts12" dataDxfId="543">
      <calculatedColumnFormula>AF6</calculatedColumnFormula>
    </tableColumn>
    <tableColumn id="51" xr3:uid="{00000000-0010-0000-0800-000033000000}" name="Pts13" dataDxfId="542">
      <calculatedColumnFormula>AH6</calculatedColumnFormula>
    </tableColumn>
    <tableColumn id="52" xr3:uid="{00000000-0010-0000-0800-000034000000}" name="Pts14" dataDxfId="541">
      <calculatedColumnFormula>AJ6</calculatedColumnFormula>
    </tableColumn>
    <tableColumn id="53" xr3:uid="{00000000-0010-0000-0800-000035000000}" name="Pts15" dataDxfId="540">
      <calculatedColumnFormula>AL6</calculatedColumnFormula>
    </tableColumn>
    <tableColumn id="54" xr3:uid="{00000000-0010-0000-0800-000036000000}" name="1" dataDxfId="539">
      <calculatedColumnFormula>LARGE($AM6:$BA6,BB$5)</calculatedColumnFormula>
    </tableColumn>
    <tableColumn id="55" xr3:uid="{00000000-0010-0000-0800-000037000000}" name="2" dataDxfId="538">
      <calculatedColumnFormula>BB6+LARGE($AM6:$BA6,BC$5)</calculatedColumnFormula>
    </tableColumn>
    <tableColumn id="56" xr3:uid="{00000000-0010-0000-0800-000038000000}" name="3" dataDxfId="537">
      <calculatedColumnFormula>BC6+LARGE($AM6:$BA6,BD$5)</calculatedColumnFormula>
    </tableColumn>
    <tableColumn id="57" xr3:uid="{00000000-0010-0000-0800-000039000000}" name="4" dataDxfId="536">
      <calculatedColumnFormula>BD6+LARGE($AM6:$BA6,BE$5)</calculatedColumnFormula>
    </tableColumn>
    <tableColumn id="58" xr3:uid="{00000000-0010-0000-0800-00003A000000}" name="5" dataDxfId="535">
      <calculatedColumnFormula>BE6+LARGE($AM6:$BA6,BF$5)</calculatedColumnFormula>
    </tableColumn>
    <tableColumn id="59" xr3:uid="{00000000-0010-0000-0800-00003B000000}" name="6" dataDxfId="534">
      <calculatedColumnFormula>BF6+LARGE($AM6:$BA6,BG$5)</calculatedColumnFormula>
    </tableColumn>
    <tableColumn id="60" xr3:uid="{00000000-0010-0000-0800-00003C000000}" name="7" dataDxfId="533">
      <calculatedColumnFormula>BG6+LARGE($AM6:$BA6,BH$5)</calculatedColumnFormula>
    </tableColumn>
    <tableColumn id="61" xr3:uid="{00000000-0010-0000-0800-00003D000000}" name="8" dataDxfId="532">
      <calculatedColumnFormula>BH6+LARGE($AM6:$BA6,BI$5)</calculatedColumnFormula>
    </tableColumn>
    <tableColumn id="62" xr3:uid="{00000000-0010-0000-0800-00003E000000}" name="9" dataDxfId="531">
      <calculatedColumnFormula>BI6+LARGE($AM6:$BA6,BJ$5)</calculatedColumnFormula>
    </tableColumn>
    <tableColumn id="63" xr3:uid="{00000000-0010-0000-0800-00003F000000}" name="10" dataDxfId="530">
      <calculatedColumnFormula>BJ6+LARGE($AM6:$BA6,BK$5)</calculatedColumnFormula>
    </tableColumn>
    <tableColumn id="64" xr3:uid="{00000000-0010-0000-0800-000040000000}" name="11" dataDxfId="529">
      <calculatedColumnFormula>BK6+LARGE($AM6:$BA6,BL$5)</calculatedColumnFormula>
    </tableColumn>
    <tableColumn id="65" xr3:uid="{00000000-0010-0000-0800-000041000000}" name="12" dataDxfId="528">
      <calculatedColumnFormula>BL6+LARGE($AM6:$BA6,BM$5)</calculatedColumnFormula>
    </tableColumn>
    <tableColumn id="66" xr3:uid="{00000000-0010-0000-0800-000042000000}" name="13" dataDxfId="527">
      <calculatedColumnFormula>BM6+LARGE($AM6:$BA6,BN$5)</calculatedColumnFormula>
    </tableColumn>
    <tableColumn id="67" xr3:uid="{00000000-0010-0000-0800-000043000000}" name="14" dataDxfId="526">
      <calculatedColumnFormula>BN6+LARGE($AM6:$BA6,BO$5)</calculatedColumnFormula>
    </tableColumn>
    <tableColumn id="68" xr3:uid="{00000000-0010-0000-0800-000044000000}" name="15" dataDxfId="52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5"/>
  <dimension ref="A1:BP32"/>
  <sheetViews>
    <sheetView topLeftCell="A5" zoomScale="80" zoomScaleNormal="80" workbookViewId="0">
      <selection activeCell="I7" sqref="I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42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2" style="31" bestFit="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83">
        <v>10</v>
      </c>
      <c r="AB1" s="183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47</v>
      </c>
      <c r="F2" s="188"/>
      <c r="G2" s="185" t="s">
        <v>77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82">
        <f>IF(ISNA(VLOOKUP(AA$1,Liste_epreuves[],2,FALSE)),"",VLOOKUP(AA$1,Liste_epreuves[],2,FALSE))</f>
        <v>45928</v>
      </c>
      <c r="AB2" s="182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77" t="str">
        <f>IF(ISNA(VLOOKUP(AA$1,Liste_epreuves[],3,FALSE)),"",VLOOKUP(AA$1,Liste_epreuves[],3,FALSE))</f>
        <v>Triathlon</v>
      </c>
      <c r="AB3" s="178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77" t="str">
        <f>IF(ISNA(VLOOKUP(AA$1,Liste_epreuves[],4,FALSE)),"",VLOOKUP(AA$1,Liste_epreuves[],4,FALSE))</f>
        <v>La Chapelle d'Angillon</v>
      </c>
      <c r="AB4" s="178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60" t="s">
        <v>788</v>
      </c>
      <c r="AB5" s="161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IF(Tableau_MPF[[#This Row],[Points]]&lt;&gt;0,RANK(Tableau_MPF[[#This Row],[Points]],Tableau_MPF[Points]),"")</f>
        <v>4</v>
      </c>
      <c r="B6" s="45">
        <f t="array" ref="B6">INDEX(Tableau_MPF[[1]:[15]],ROW(C6)-5,$B$3)</f>
        <v>10</v>
      </c>
      <c r="C6" s="46">
        <f t="shared" ref="C6:C32" si="0">COUNTA(I6,K6,M6,O6,Q6,S6,U6,W6,Y6,AA6,AC6,AE6,AG6,AI6,AK6)</f>
        <v>1</v>
      </c>
      <c r="D6" s="172" t="s">
        <v>873</v>
      </c>
      <c r="E6" s="172" t="s">
        <v>125</v>
      </c>
      <c r="F6" s="172" t="s">
        <v>124</v>
      </c>
      <c r="G6" s="172" t="s">
        <v>36</v>
      </c>
      <c r="H6" s="171">
        <f t="shared" ref="H6:H32" si="1">J6+L6+N6+P6+R6+T6+V6+X6+Z6+AB6+AD6+AF6+AH6+AJ6+AL6</f>
        <v>10</v>
      </c>
      <c r="I6" s="53">
        <v>5</v>
      </c>
      <c r="J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6" s="53"/>
      <c r="L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6" s="56"/>
      <c r="N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6" s="57"/>
      <c r="P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6" s="57"/>
      <c r="R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6" s="106"/>
      <c r="T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6" s="58"/>
      <c r="V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6" s="58"/>
      <c r="X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6" s="58"/>
      <c r="Z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6" s="58"/>
      <c r="AB6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6" s="58"/>
      <c r="AD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6" s="58"/>
      <c r="AF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6" s="58"/>
      <c r="AH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6" s="58"/>
      <c r="AJ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6" s="58"/>
      <c r="AL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6" s="50">
        <f t="shared" ref="AM6:AM32" si="2">J6</f>
        <v>10</v>
      </c>
      <c r="AN6" s="31">
        <f t="shared" ref="AN6:AN32" si="3">L6</f>
        <v>0</v>
      </c>
      <c r="AO6" s="31">
        <f t="shared" ref="AO6:AO32" si="4">N6</f>
        <v>0</v>
      </c>
      <c r="AP6" s="31">
        <f t="shared" ref="AP6:AP32" si="5">P6</f>
        <v>0</v>
      </c>
      <c r="AQ6" s="31">
        <f t="shared" ref="AQ6:AQ32" si="6">R6</f>
        <v>0</v>
      </c>
      <c r="AR6" s="31">
        <f t="shared" ref="AR6:AR32" si="7">T6</f>
        <v>0</v>
      </c>
      <c r="AS6" s="31">
        <f t="shared" ref="AS6:AS32" si="8">V6</f>
        <v>0</v>
      </c>
      <c r="AT6" s="31">
        <f t="shared" ref="AT6:AT32" si="9">X6</f>
        <v>0</v>
      </c>
      <c r="AU6" s="31">
        <f t="shared" ref="AU6:AU32" si="10">Z6</f>
        <v>0</v>
      </c>
      <c r="AV6" s="31">
        <f t="shared" ref="AV6:AV32" si="11">AB6</f>
        <v>0</v>
      </c>
      <c r="AW6" s="31">
        <f t="shared" ref="AW6:AW32" si="12">AD6</f>
        <v>0</v>
      </c>
      <c r="AX6" s="31">
        <f t="shared" ref="AX6:AX32" si="13">AF6</f>
        <v>0</v>
      </c>
      <c r="AY6" s="31">
        <f t="shared" ref="AY6:AY32" si="14">AH6</f>
        <v>0</v>
      </c>
      <c r="AZ6" s="31">
        <f t="shared" ref="AZ6:AZ32" si="15">AJ6</f>
        <v>0</v>
      </c>
      <c r="BA6" s="31">
        <f t="shared" ref="BA6:BA32" si="16">AL6</f>
        <v>0</v>
      </c>
      <c r="BB6" s="31">
        <f t="shared" ref="BB6:BB32" si="17">LARGE($AM6:$BA6,BB$5)</f>
        <v>10</v>
      </c>
      <c r="BC6" s="50">
        <f t="shared" ref="BC6:BP6" si="18">BB6+LARGE($AM6:$BA6,BC$5)</f>
        <v>10</v>
      </c>
      <c r="BD6" s="50">
        <f t="shared" si="18"/>
        <v>10</v>
      </c>
      <c r="BE6" s="50">
        <f t="shared" si="18"/>
        <v>10</v>
      </c>
      <c r="BF6" s="50">
        <f t="shared" si="18"/>
        <v>10</v>
      </c>
      <c r="BG6" s="50">
        <f t="shared" si="18"/>
        <v>10</v>
      </c>
      <c r="BH6" s="50">
        <f t="shared" si="18"/>
        <v>10</v>
      </c>
      <c r="BI6" s="50">
        <f t="shared" si="18"/>
        <v>10</v>
      </c>
      <c r="BJ6" s="50">
        <f t="shared" si="18"/>
        <v>10</v>
      </c>
      <c r="BK6" s="50">
        <f t="shared" si="18"/>
        <v>10</v>
      </c>
      <c r="BL6" s="50">
        <f t="shared" si="18"/>
        <v>10</v>
      </c>
      <c r="BM6" s="50">
        <f t="shared" si="18"/>
        <v>10</v>
      </c>
      <c r="BN6" s="50">
        <f t="shared" si="18"/>
        <v>10</v>
      </c>
      <c r="BO6" s="50">
        <f t="shared" si="18"/>
        <v>10</v>
      </c>
      <c r="BP6" s="50">
        <f t="shared" si="18"/>
        <v>10</v>
      </c>
    </row>
    <row r="7" spans="1:68" ht="16.5" x14ac:dyDescent="0.35">
      <c r="A7" s="44">
        <f>IF(Tableau_MPF[[#This Row],[Points]]&lt;&gt;0,RANK(Tableau_MPF[[#This Row],[Points]],Tableau_MPF[Points]),"")</f>
        <v>3</v>
      </c>
      <c r="B7" s="45">
        <f t="array" ref="B7">INDEX(Tableau_MPF[[1]:[15]],ROW(C7)-5,$B$3)</f>
        <v>20</v>
      </c>
      <c r="C7" s="46">
        <f t="shared" si="0"/>
        <v>1</v>
      </c>
      <c r="D7" s="172" t="s">
        <v>874</v>
      </c>
      <c r="E7" s="172" t="s">
        <v>127</v>
      </c>
      <c r="F7" s="172" t="s">
        <v>126</v>
      </c>
      <c r="G7" s="172" t="s">
        <v>12</v>
      </c>
      <c r="H7" s="171">
        <f t="shared" si="1"/>
        <v>20</v>
      </c>
      <c r="I7" s="59">
        <v>3</v>
      </c>
      <c r="J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20</v>
      </c>
      <c r="K7" s="53"/>
      <c r="L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7" s="56"/>
      <c r="N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7" s="57"/>
      <c r="P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7" s="57"/>
      <c r="R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7" s="106"/>
      <c r="T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7" s="58"/>
      <c r="V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7" s="58"/>
      <c r="X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7" s="58"/>
      <c r="Z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7" s="58"/>
      <c r="AB7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7" s="58"/>
      <c r="AD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7" s="58"/>
      <c r="AF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7" s="58"/>
      <c r="AH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7" s="58"/>
      <c r="AJ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7" s="58"/>
      <c r="AL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7" s="50">
        <f t="shared" si="2"/>
        <v>20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20</v>
      </c>
      <c r="BC7" s="50">
        <f t="shared" ref="BC7:BP7" si="19">BB7+LARGE($AM7:$BA7,BC$5)</f>
        <v>20</v>
      </c>
      <c r="BD7" s="50">
        <f t="shared" si="19"/>
        <v>20</v>
      </c>
      <c r="BE7" s="50">
        <f t="shared" si="19"/>
        <v>20</v>
      </c>
      <c r="BF7" s="50">
        <f t="shared" si="19"/>
        <v>20</v>
      </c>
      <c r="BG7" s="50">
        <f t="shared" si="19"/>
        <v>20</v>
      </c>
      <c r="BH7" s="50">
        <f t="shared" si="19"/>
        <v>20</v>
      </c>
      <c r="BI7" s="50">
        <f t="shared" si="19"/>
        <v>20</v>
      </c>
      <c r="BJ7" s="50">
        <f t="shared" si="19"/>
        <v>20</v>
      </c>
      <c r="BK7" s="50">
        <f t="shared" si="19"/>
        <v>20</v>
      </c>
      <c r="BL7" s="50">
        <f t="shared" si="19"/>
        <v>20</v>
      </c>
      <c r="BM7" s="50">
        <f t="shared" si="19"/>
        <v>20</v>
      </c>
      <c r="BN7" s="50">
        <f t="shared" si="19"/>
        <v>20</v>
      </c>
      <c r="BO7" s="50">
        <f t="shared" si="19"/>
        <v>20</v>
      </c>
      <c r="BP7" s="50">
        <f t="shared" si="19"/>
        <v>20</v>
      </c>
    </row>
    <row r="8" spans="1:68" ht="16.5" x14ac:dyDescent="0.35">
      <c r="A8" s="44" t="str">
        <f>IF(Tableau_MPF[[#This Row],[Points]]&lt;&gt;0,RANK(Tableau_MPF[[#This Row],[Points]],Tableau_MPF[Points]),"")</f>
        <v/>
      </c>
      <c r="B8" s="45">
        <f t="array" ref="B8">INDEX(Tableau_MPF[[1]:[15]],ROW(C8)-5,$B$3)</f>
        <v>0</v>
      </c>
      <c r="C8" s="46">
        <f t="shared" si="0"/>
        <v>0</v>
      </c>
      <c r="D8" s="172" t="s">
        <v>875</v>
      </c>
      <c r="E8" s="172" t="s">
        <v>129</v>
      </c>
      <c r="F8" s="172" t="s">
        <v>128</v>
      </c>
      <c r="G8" s="172" t="s">
        <v>100</v>
      </c>
      <c r="H8" s="171">
        <f t="shared" si="1"/>
        <v>0</v>
      </c>
      <c r="I8" s="59"/>
      <c r="J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8" s="53"/>
      <c r="L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8" s="56"/>
      <c r="N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8" s="57"/>
      <c r="P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8" s="57"/>
      <c r="R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8" s="106"/>
      <c r="T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8" s="58"/>
      <c r="V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8" s="58"/>
      <c r="X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8" s="58"/>
      <c r="Z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8" s="58"/>
      <c r="AB8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8" s="58"/>
      <c r="AD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8" s="58"/>
      <c r="AF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8" s="58"/>
      <c r="AH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8" s="58"/>
      <c r="AJ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8" s="58"/>
      <c r="AL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 t="str">
        <f>IF(Tableau_MPF[[#This Row],[Points]]&lt;&gt;0,RANK(Tableau_MPF[[#This Row],[Points]],Tableau_MPF[Points]),"")</f>
        <v/>
      </c>
      <c r="B9" s="45">
        <f t="array" ref="B9">INDEX(Tableau_MPF[[1]:[15]],ROW(C9)-5,$B$3)</f>
        <v>0</v>
      </c>
      <c r="C9" s="46">
        <f t="shared" si="0"/>
        <v>0</v>
      </c>
      <c r="D9" s="172" t="s">
        <v>876</v>
      </c>
      <c r="E9" s="172" t="s">
        <v>878</v>
      </c>
      <c r="F9" s="172" t="s">
        <v>877</v>
      </c>
      <c r="G9" s="172" t="s">
        <v>105</v>
      </c>
      <c r="H9" s="171">
        <f t="shared" si="1"/>
        <v>0</v>
      </c>
      <c r="I9" s="59"/>
      <c r="J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9" s="53"/>
      <c r="L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9" s="56"/>
      <c r="N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9" s="57"/>
      <c r="P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9" s="57"/>
      <c r="R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9" s="106"/>
      <c r="T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9" s="58"/>
      <c r="V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9" s="58"/>
      <c r="X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9" s="58"/>
      <c r="Z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9" s="58"/>
      <c r="AB9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9" s="58"/>
      <c r="AD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9" s="58"/>
      <c r="AF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9" s="58"/>
      <c r="AH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9" s="58"/>
      <c r="AJ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9" s="58"/>
      <c r="AL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 t="str">
        <f>IF(Tableau_MPF[[#This Row],[Points]]&lt;&gt;0,RANK(Tableau_MPF[[#This Row],[Points]],Tableau_MPF[Points]),"")</f>
        <v/>
      </c>
      <c r="B10" s="45">
        <f t="array" ref="B10">INDEX(Tableau_MPF[[1]:[15]],ROW(C10)-5,$B$3)</f>
        <v>0</v>
      </c>
      <c r="C10" s="46">
        <f t="shared" si="0"/>
        <v>0</v>
      </c>
      <c r="D10" s="172" t="s">
        <v>879</v>
      </c>
      <c r="E10" s="172" t="s">
        <v>881</v>
      </c>
      <c r="F10" s="172" t="s">
        <v>880</v>
      </c>
      <c r="G10" s="172" t="s">
        <v>36</v>
      </c>
      <c r="H10" s="171">
        <f t="shared" si="1"/>
        <v>0</v>
      </c>
      <c r="I10" s="59"/>
      <c r="J1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0" s="53"/>
      <c r="L1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0" s="56"/>
      <c r="N1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0" s="57"/>
      <c r="P1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0" s="57"/>
      <c r="R1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0" s="106"/>
      <c r="T1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0" s="58"/>
      <c r="V1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0" s="58"/>
      <c r="X1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0" s="58"/>
      <c r="Z1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0" s="58"/>
      <c r="AB10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0" s="58"/>
      <c r="AD1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0" s="58"/>
      <c r="AF1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0" s="58"/>
      <c r="AH1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0" s="58"/>
      <c r="AJ1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0" s="58"/>
      <c r="AL1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>
        <f>IF(Tableau_MPF[[#This Row],[Points]]&lt;&gt;0,RANK(Tableau_MPF[[#This Row],[Points]],Tableau_MPF[Points]),"")</f>
        <v>2</v>
      </c>
      <c r="B11" s="45">
        <f t="array" ref="B11">INDEX(Tableau_MPF[[1]:[15]],ROW(C11)-5,$B$3)</f>
        <v>35</v>
      </c>
      <c r="C11" s="46">
        <f t="shared" si="0"/>
        <v>1</v>
      </c>
      <c r="D11" s="172" t="s">
        <v>882</v>
      </c>
      <c r="E11" s="172" t="s">
        <v>735</v>
      </c>
      <c r="F11" s="172" t="s">
        <v>160</v>
      </c>
      <c r="G11" s="172" t="s">
        <v>39</v>
      </c>
      <c r="H11" s="171">
        <f t="shared" si="1"/>
        <v>35</v>
      </c>
      <c r="I11" s="59">
        <v>2</v>
      </c>
      <c r="J1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1" s="53"/>
      <c r="L1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1" s="56"/>
      <c r="N1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1" s="57"/>
      <c r="P1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1" s="57"/>
      <c r="R1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1" s="106"/>
      <c r="T1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1" s="58"/>
      <c r="V1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1" s="58"/>
      <c r="X1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1" s="58"/>
      <c r="Z1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1" s="58"/>
      <c r="AB11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1" s="58"/>
      <c r="AD1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1" s="58"/>
      <c r="AF1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1" s="58"/>
      <c r="AH1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1" s="58"/>
      <c r="AJ1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1" s="58"/>
      <c r="AL1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1" s="50">
        <f t="shared" si="2"/>
        <v>35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35</v>
      </c>
      <c r="BD11" s="50">
        <f t="shared" si="23"/>
        <v>35</v>
      </c>
      <c r="BE11" s="50">
        <f t="shared" si="23"/>
        <v>35</v>
      </c>
      <c r="BF11" s="50">
        <f t="shared" si="23"/>
        <v>35</v>
      </c>
      <c r="BG11" s="50">
        <f t="shared" si="23"/>
        <v>35</v>
      </c>
      <c r="BH11" s="50">
        <f t="shared" si="23"/>
        <v>35</v>
      </c>
      <c r="BI11" s="50">
        <f t="shared" si="23"/>
        <v>35</v>
      </c>
      <c r="BJ11" s="50">
        <f t="shared" si="23"/>
        <v>35</v>
      </c>
      <c r="BK11" s="50">
        <f t="shared" si="23"/>
        <v>35</v>
      </c>
      <c r="BL11" s="50">
        <f t="shared" si="23"/>
        <v>35</v>
      </c>
      <c r="BM11" s="50">
        <f t="shared" si="23"/>
        <v>35</v>
      </c>
      <c r="BN11" s="50">
        <f t="shared" si="23"/>
        <v>35</v>
      </c>
      <c r="BO11" s="50">
        <f t="shared" si="23"/>
        <v>35</v>
      </c>
      <c r="BP11" s="50">
        <f t="shared" si="23"/>
        <v>35</v>
      </c>
    </row>
    <row r="12" spans="1:68" ht="16.5" x14ac:dyDescent="0.35">
      <c r="A12" s="44" t="str">
        <f>IF(Tableau_MPF[[#This Row],[Points]]&lt;&gt;0,RANK(Tableau_MPF[[#This Row],[Points]],Tableau_MPF[Points]),"")</f>
        <v/>
      </c>
      <c r="B12" s="45">
        <f t="array" ref="B12">INDEX(Tableau_MPF[[1]:[15]],ROW(C12)-5,$B$3)</f>
        <v>0</v>
      </c>
      <c r="C12" s="46">
        <f t="shared" si="0"/>
        <v>0</v>
      </c>
      <c r="D12" s="172" t="s">
        <v>883</v>
      </c>
      <c r="E12" s="172" t="s">
        <v>186</v>
      </c>
      <c r="F12" s="172" t="s">
        <v>884</v>
      </c>
      <c r="G12" s="172" t="s">
        <v>36</v>
      </c>
      <c r="H12" s="171">
        <f t="shared" si="1"/>
        <v>0</v>
      </c>
      <c r="I12" s="59"/>
      <c r="J1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2" s="53"/>
      <c r="L1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2" s="56"/>
      <c r="N1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2" s="57"/>
      <c r="P1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2" s="57"/>
      <c r="R1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2" s="106"/>
      <c r="T1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2" s="58"/>
      <c r="V1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2" s="58"/>
      <c r="X1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2" s="58"/>
      <c r="Z1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2" s="58"/>
      <c r="AB12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2" s="58"/>
      <c r="AD1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2" s="58"/>
      <c r="AF1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2" s="58"/>
      <c r="AH1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2" s="58"/>
      <c r="AJ1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2" s="58"/>
      <c r="AL1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 t="str">
        <f>IF(Tableau_MPF[[#This Row],[Points]]&lt;&gt;0,RANK(Tableau_MPF[[#This Row],[Points]],Tableau_MPF[Points]),"")</f>
        <v/>
      </c>
      <c r="B13" s="45">
        <f t="array" ref="B13">INDEX(Tableau_MPF[[1]:[15]],ROW(C13)-5,$B$3)</f>
        <v>0</v>
      </c>
      <c r="C13" s="46">
        <f t="shared" si="0"/>
        <v>0</v>
      </c>
      <c r="D13" s="172" t="s">
        <v>885</v>
      </c>
      <c r="E13" s="172" t="s">
        <v>556</v>
      </c>
      <c r="F13" s="172" t="s">
        <v>886</v>
      </c>
      <c r="G13" s="172" t="s">
        <v>13</v>
      </c>
      <c r="H13" s="171">
        <f t="shared" si="1"/>
        <v>0</v>
      </c>
      <c r="I13" s="59"/>
      <c r="J1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3" s="53"/>
      <c r="L1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3" s="56"/>
      <c r="N1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3" s="57"/>
      <c r="P1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3" s="57"/>
      <c r="R1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3" s="106"/>
      <c r="T1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3" s="58"/>
      <c r="V1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3" s="58"/>
      <c r="X1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3" s="58"/>
      <c r="Z1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3" s="58"/>
      <c r="AB13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3" s="58"/>
      <c r="AD1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3" s="58"/>
      <c r="AF1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3" s="58"/>
      <c r="AH1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3" s="58"/>
      <c r="AJ1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3" s="58"/>
      <c r="AL1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IF(Tableau_MPF[[#This Row],[Points]]&lt;&gt;0,RANK(Tableau_MPF[[#This Row],[Points]],Tableau_MPF[Points]),"")</f>
        <v/>
      </c>
      <c r="B14" s="45">
        <f t="array" ref="B14">INDEX(Tableau_MPF[[1]:[15]],ROW(C14)-5,$B$3)</f>
        <v>0</v>
      </c>
      <c r="C14" s="46">
        <f t="shared" si="0"/>
        <v>0</v>
      </c>
      <c r="D14" s="172" t="s">
        <v>887</v>
      </c>
      <c r="E14" s="172" t="s">
        <v>889</v>
      </c>
      <c r="F14" s="172" t="s">
        <v>888</v>
      </c>
      <c r="G14" s="172" t="s">
        <v>36</v>
      </c>
      <c r="H14" s="171">
        <f t="shared" si="1"/>
        <v>0</v>
      </c>
      <c r="I14" s="59"/>
      <c r="J1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4" s="53"/>
      <c r="L1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4" s="56"/>
      <c r="N1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4" s="57"/>
      <c r="P1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4" s="57"/>
      <c r="R1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4" s="106"/>
      <c r="T1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4" s="58"/>
      <c r="V1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4" s="58"/>
      <c r="X1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4" s="58"/>
      <c r="Z1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4" s="58"/>
      <c r="AB14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4" s="58"/>
      <c r="AD1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4" s="58"/>
      <c r="AF1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4" s="58"/>
      <c r="AH1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4" s="58"/>
      <c r="AJ1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4" s="58"/>
      <c r="AL1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 t="str">
        <f>IF(Tableau_MPF[[#This Row],[Points]]&lt;&gt;0,RANK(Tableau_MPF[[#This Row],[Points]],Tableau_MPF[Points]),"")</f>
        <v/>
      </c>
      <c r="B15" s="45">
        <f t="array" ref="B15">INDEX(Tableau_MPF[[1]:[15]],ROW(C15)-5,$B$3)</f>
        <v>0</v>
      </c>
      <c r="C15" s="46">
        <f t="shared" si="0"/>
        <v>0</v>
      </c>
      <c r="D15" s="172" t="s">
        <v>890</v>
      </c>
      <c r="E15" s="172" t="s">
        <v>891</v>
      </c>
      <c r="F15" s="172" t="s">
        <v>272</v>
      </c>
      <c r="G15" s="172" t="s">
        <v>106</v>
      </c>
      <c r="H15" s="171">
        <f t="shared" si="1"/>
        <v>0</v>
      </c>
      <c r="I15" s="59"/>
      <c r="J15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5" s="53"/>
      <c r="L15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5" s="56"/>
      <c r="N15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5" s="57"/>
      <c r="P15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5" s="57"/>
      <c r="R15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5" s="106"/>
      <c r="T15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5" s="58"/>
      <c r="V15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5" s="58"/>
      <c r="X15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5" s="58"/>
      <c r="Z15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5" s="58"/>
      <c r="AB15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5" s="58"/>
      <c r="AD15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5" s="58"/>
      <c r="AF15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5" s="58"/>
      <c r="AH15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5" s="58"/>
      <c r="AJ15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5" s="58"/>
      <c r="AL15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 t="str">
        <f>IF(Tableau_MPF[[#This Row],[Points]]&lt;&gt;0,RANK(Tableau_MPF[[#This Row],[Points]],Tableau_MPF[Points]),"")</f>
        <v/>
      </c>
      <c r="B16" s="45">
        <f t="array" ref="B16">INDEX(Tableau_MPF[[1]:[15]],ROW(C16)-5,$B$3)</f>
        <v>0</v>
      </c>
      <c r="C16" s="46">
        <f t="shared" si="0"/>
        <v>0</v>
      </c>
      <c r="D16" s="172" t="s">
        <v>892</v>
      </c>
      <c r="E16" s="172" t="s">
        <v>893</v>
      </c>
      <c r="F16" s="172" t="s">
        <v>317</v>
      </c>
      <c r="G16" s="172" t="s">
        <v>12</v>
      </c>
      <c r="H16" s="171">
        <f t="shared" si="1"/>
        <v>0</v>
      </c>
      <c r="I16" s="59"/>
      <c r="J1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6" s="53"/>
      <c r="L1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6" s="56"/>
      <c r="N1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6" s="57"/>
      <c r="P1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6" s="57"/>
      <c r="R1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6" s="106"/>
      <c r="T1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6" s="58"/>
      <c r="V1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6" s="58"/>
      <c r="X1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6" s="58"/>
      <c r="Z1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6" s="58"/>
      <c r="AB16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6" s="58"/>
      <c r="AD1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6" s="58"/>
      <c r="AF1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6" s="58"/>
      <c r="AH1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6" s="58"/>
      <c r="AJ1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6" s="58"/>
      <c r="AL1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 t="str">
        <f>IF(Tableau_MPF[[#This Row],[Points]]&lt;&gt;0,RANK(Tableau_MPF[[#This Row],[Points]],Tableau_MPF[Points]),"")</f>
        <v/>
      </c>
      <c r="B17" s="45">
        <f t="array" ref="B17">INDEX(Tableau_MPF[[1]:[15]],ROW(C17)-5,$B$3)</f>
        <v>0</v>
      </c>
      <c r="C17" s="46">
        <f t="shared" si="0"/>
        <v>0</v>
      </c>
      <c r="D17" s="172" t="s">
        <v>894</v>
      </c>
      <c r="E17" s="172" t="s">
        <v>248</v>
      </c>
      <c r="F17" s="172" t="s">
        <v>895</v>
      </c>
      <c r="G17" s="172" t="s">
        <v>106</v>
      </c>
      <c r="H17" s="171">
        <f t="shared" si="1"/>
        <v>0</v>
      </c>
      <c r="I17" s="59"/>
      <c r="J1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7" s="53"/>
      <c r="L1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7" s="56"/>
      <c r="N1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7" s="57"/>
      <c r="P1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7" s="57"/>
      <c r="R1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7" s="106"/>
      <c r="T1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7" s="58"/>
      <c r="V1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7" s="58"/>
      <c r="X1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7" s="58"/>
      <c r="Z1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7" s="58"/>
      <c r="AB17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7" s="58"/>
      <c r="AD1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7" s="58"/>
      <c r="AF1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7" s="58"/>
      <c r="AH1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7" s="58"/>
      <c r="AJ1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7" s="58"/>
      <c r="AL1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IF(Tableau_MPF[[#This Row],[Points]]&lt;&gt;0,RANK(Tableau_MPF[[#This Row],[Points]],Tableau_MPF[Points]),"")</f>
        <v/>
      </c>
      <c r="B18" s="45">
        <f t="array" ref="B18">INDEX(Tableau_MPF[[1]:[15]],ROW(C18)-5,$B$3)</f>
        <v>0</v>
      </c>
      <c r="C18" s="46">
        <f t="shared" si="0"/>
        <v>0</v>
      </c>
      <c r="D18" s="172" t="s">
        <v>896</v>
      </c>
      <c r="E18" s="172" t="s">
        <v>897</v>
      </c>
      <c r="F18" s="172" t="s">
        <v>275</v>
      </c>
      <c r="G18" s="172" t="s">
        <v>36</v>
      </c>
      <c r="H18" s="171">
        <f t="shared" si="1"/>
        <v>0</v>
      </c>
      <c r="I18" s="59"/>
      <c r="J1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8" s="53"/>
      <c r="L1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8" s="60"/>
      <c r="N1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8" s="57"/>
      <c r="P1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8" s="57"/>
      <c r="R1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8" s="106"/>
      <c r="T1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8" s="58"/>
      <c r="V1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8" s="58"/>
      <c r="X1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8" s="58"/>
      <c r="Z1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8" s="58"/>
      <c r="AB18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8" s="58"/>
      <c r="AD1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8" s="58"/>
      <c r="AF1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8" s="58"/>
      <c r="AH1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8" s="58"/>
      <c r="AJ1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8" s="58"/>
      <c r="AL1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>
        <f>IF(Tableau_MPF[[#This Row],[Points]]&lt;&gt;0,RANK(Tableau_MPF[[#This Row],[Points]],Tableau_MPF[Points]),"")</f>
        <v>1</v>
      </c>
      <c r="B19" s="45">
        <f t="array" ref="B19">INDEX(Tableau_MPF[[1]:[15]],ROW(C19)-5,$B$3)</f>
        <v>55</v>
      </c>
      <c r="C19" s="46">
        <f t="shared" si="0"/>
        <v>1</v>
      </c>
      <c r="D19" s="172" t="s">
        <v>898</v>
      </c>
      <c r="E19" s="172" t="s">
        <v>144</v>
      </c>
      <c r="F19" s="172" t="s">
        <v>143</v>
      </c>
      <c r="G19" s="172" t="s">
        <v>12</v>
      </c>
      <c r="H19" s="171">
        <f t="shared" si="1"/>
        <v>55</v>
      </c>
      <c r="I19" s="159">
        <v>1</v>
      </c>
      <c r="J1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19" s="53"/>
      <c r="L1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9" s="60"/>
      <c r="N1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9" s="57"/>
      <c r="P1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9" s="57"/>
      <c r="R1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9" s="106"/>
      <c r="T1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9" s="58"/>
      <c r="V1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9" s="58"/>
      <c r="X1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9" s="58"/>
      <c r="Z1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9" s="58"/>
      <c r="AB19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9" s="58"/>
      <c r="AD1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9" s="58"/>
      <c r="AF1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9" s="58"/>
      <c r="AH1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9" s="58"/>
      <c r="AJ1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9" s="58"/>
      <c r="AL1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9" s="50">
        <f t="shared" si="2"/>
        <v>55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55</v>
      </c>
      <c r="BC19" s="50">
        <f t="shared" ref="BC19:BP19" si="31">BB19+LARGE($AM19:$BA19,BC$5)</f>
        <v>55</v>
      </c>
      <c r="BD19" s="50">
        <f t="shared" si="31"/>
        <v>55</v>
      </c>
      <c r="BE19" s="50">
        <f t="shared" si="31"/>
        <v>55</v>
      </c>
      <c r="BF19" s="50">
        <f t="shared" si="31"/>
        <v>55</v>
      </c>
      <c r="BG19" s="50">
        <f t="shared" si="31"/>
        <v>55</v>
      </c>
      <c r="BH19" s="50">
        <f t="shared" si="31"/>
        <v>55</v>
      </c>
      <c r="BI19" s="50">
        <f t="shared" si="31"/>
        <v>55</v>
      </c>
      <c r="BJ19" s="50">
        <f t="shared" si="31"/>
        <v>55</v>
      </c>
      <c r="BK19" s="50">
        <f t="shared" si="31"/>
        <v>55</v>
      </c>
      <c r="BL19" s="50">
        <f t="shared" si="31"/>
        <v>55</v>
      </c>
      <c r="BM19" s="50">
        <f t="shared" si="31"/>
        <v>55</v>
      </c>
      <c r="BN19" s="50">
        <f t="shared" si="31"/>
        <v>55</v>
      </c>
      <c r="BO19" s="50">
        <f t="shared" si="31"/>
        <v>55</v>
      </c>
      <c r="BP19" s="50">
        <f t="shared" si="31"/>
        <v>55</v>
      </c>
    </row>
    <row r="20" spans="1:68" ht="16.5" x14ac:dyDescent="0.35">
      <c r="A20" s="44" t="str">
        <f>IF(Tableau_MPF[[#This Row],[Points]]&lt;&gt;0,RANK(Tableau_MPF[[#This Row],[Points]],Tableau_MPF[Points]),"")</f>
        <v/>
      </c>
      <c r="B20" s="45">
        <f t="array" ref="B20">INDEX(Tableau_MPF[[1]:[15]],ROW(C20)-5,$B$3)</f>
        <v>0</v>
      </c>
      <c r="C20" s="46">
        <f t="shared" si="0"/>
        <v>0</v>
      </c>
      <c r="D20" s="172" t="s">
        <v>899</v>
      </c>
      <c r="E20" s="172" t="s">
        <v>900</v>
      </c>
      <c r="F20" s="172" t="s">
        <v>359</v>
      </c>
      <c r="G20" s="172" t="s">
        <v>106</v>
      </c>
      <c r="H20" s="171">
        <f t="shared" si="1"/>
        <v>0</v>
      </c>
      <c r="I20" s="159"/>
      <c r="J2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0" s="53"/>
      <c r="L2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0" s="60"/>
      <c r="N2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0" s="57"/>
      <c r="P2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0" s="57"/>
      <c r="R2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0" s="106"/>
      <c r="T2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0" s="58"/>
      <c r="V2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0" s="58"/>
      <c r="X2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0" s="58"/>
      <c r="Z2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0" s="58"/>
      <c r="AB20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0" s="58"/>
      <c r="AD2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0" s="58"/>
      <c r="AF2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0" s="58"/>
      <c r="AH2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0" s="58"/>
      <c r="AJ2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0" s="58"/>
      <c r="AL2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IF(Tableau_MPF[[#This Row],[Points]]&lt;&gt;0,RANK(Tableau_MPF[[#This Row],[Points]],Tableau_MPF[Points]),"")</f>
        <v/>
      </c>
      <c r="B21" s="45">
        <f t="array" ref="B21">INDEX(Tableau_MPF[[1]:[15]],ROW(C21)-5,$B$3)</f>
        <v>0</v>
      </c>
      <c r="C21" s="46">
        <f t="shared" si="0"/>
        <v>0</v>
      </c>
      <c r="D21" s="172" t="s">
        <v>901</v>
      </c>
      <c r="E21" s="172" t="s">
        <v>903</v>
      </c>
      <c r="F21" s="172" t="s">
        <v>902</v>
      </c>
      <c r="G21" s="172" t="s">
        <v>106</v>
      </c>
      <c r="H21" s="171">
        <f t="shared" si="1"/>
        <v>0</v>
      </c>
      <c r="I21" s="62"/>
      <c r="J2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1" s="53"/>
      <c r="L2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1" s="60"/>
      <c r="N2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1" s="57"/>
      <c r="P2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1" s="57"/>
      <c r="R2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1" s="106"/>
      <c r="T2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1" s="58"/>
      <c r="V2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1" s="58"/>
      <c r="X2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1" s="58"/>
      <c r="Z2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1" s="58"/>
      <c r="AB21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1" s="58"/>
      <c r="AD2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1" s="58"/>
      <c r="AF2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1" s="58"/>
      <c r="AH2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1" s="58"/>
      <c r="AJ2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1" s="58"/>
      <c r="AL2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IF(Tableau_MPF[[#This Row],[Points]]&lt;&gt;0,RANK(Tableau_MPF[[#This Row],[Points]],Tableau_MPF[Points]),"")</f>
        <v/>
      </c>
      <c r="B22" s="45">
        <f t="array" ref="B22">INDEX(Tableau_MPF[[1]:[15]],ROW(C22)-5,$B$3)</f>
        <v>0</v>
      </c>
      <c r="C22" s="46">
        <f t="shared" si="0"/>
        <v>0</v>
      </c>
      <c r="D22" s="172" t="s">
        <v>904</v>
      </c>
      <c r="E22" s="172" t="s">
        <v>906</v>
      </c>
      <c r="F22" s="172" t="s">
        <v>905</v>
      </c>
      <c r="G22" s="172" t="s">
        <v>36</v>
      </c>
      <c r="H22" s="171">
        <f t="shared" si="1"/>
        <v>0</v>
      </c>
      <c r="I22" s="62"/>
      <c r="J2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2" s="53"/>
      <c r="L2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2" s="60"/>
      <c r="N2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2" s="57"/>
      <c r="P2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2" s="57"/>
      <c r="R2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2" s="106"/>
      <c r="T2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2" s="58"/>
      <c r="V2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2" s="58"/>
      <c r="X2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2" s="58"/>
      <c r="Z2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2" s="58"/>
      <c r="AB22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2" s="58"/>
      <c r="AD2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2" s="58"/>
      <c r="AF2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2" s="58"/>
      <c r="AH2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2" s="58"/>
      <c r="AJ2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2" s="58"/>
      <c r="AL2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IF(Tableau_MPF[[#This Row],[Points]]&lt;&gt;0,RANK(Tableau_MPF[[#This Row],[Points]],Tableau_MPF[Points]),"")</f>
        <v/>
      </c>
      <c r="B23" s="45">
        <f t="array" ref="B23">INDEX(Tableau_MPF[[1]:[15]],ROW(C23)-5,$B$3)</f>
        <v>0</v>
      </c>
      <c r="C23" s="46">
        <f t="shared" si="0"/>
        <v>0</v>
      </c>
      <c r="D23" s="80"/>
      <c r="E23" s="80"/>
      <c r="F23" s="80"/>
      <c r="G23" s="80"/>
      <c r="H23" s="48">
        <f t="shared" si="1"/>
        <v>0</v>
      </c>
      <c r="I23" s="62"/>
      <c r="J2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3" s="53"/>
      <c r="L2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3" s="60"/>
      <c r="N2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3" s="57"/>
      <c r="P2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3" s="57"/>
      <c r="R2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3" s="106"/>
      <c r="T2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3" s="58"/>
      <c r="V2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3" s="58"/>
      <c r="X2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3" s="58"/>
      <c r="Z2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3" s="58"/>
      <c r="AB23" s="164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3" s="58"/>
      <c r="AD2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3" s="58"/>
      <c r="AF2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3" s="58"/>
      <c r="AH2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3" s="58"/>
      <c r="AJ2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3" s="58"/>
      <c r="AL2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IF(Tableau_MPF[[#This Row],[Points]]&lt;&gt;0,RANK(Tableau_MPF[[#This Row],[Points]],Tableau_MPF[Points]),"")</f>
        <v/>
      </c>
      <c r="B24" s="45">
        <f t="array" ref="B24">INDEX(Tableau_MPF[[1]:[15]],ROW(C24)-5,$B$3)</f>
        <v>0</v>
      </c>
      <c r="C24" s="46">
        <f t="shared" si="0"/>
        <v>0</v>
      </c>
      <c r="D24" s="80"/>
      <c r="E24" s="80"/>
      <c r="F24" s="80"/>
      <c r="G24" s="80"/>
      <c r="H24" s="48">
        <f t="shared" si="1"/>
        <v>0</v>
      </c>
      <c r="I24" s="62"/>
      <c r="J2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4" s="53"/>
      <c r="L2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4" s="60"/>
      <c r="N2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4" s="57"/>
      <c r="P2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4" s="57"/>
      <c r="R2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4" s="106"/>
      <c r="T2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4" s="58"/>
      <c r="V2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4" s="58"/>
      <c r="X2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4" s="58"/>
      <c r="Z2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4" s="58"/>
      <c r="AB24" s="162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4" s="58"/>
      <c r="AD2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4" s="58"/>
      <c r="AF2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4" s="58"/>
      <c r="AH2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4" s="58"/>
      <c r="AJ2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4" s="58"/>
      <c r="AL2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IF(Tableau_MPF[[#This Row],[Points]]&lt;&gt;0,RANK(Tableau_MPF[[#This Row],[Points]],Tableau_MPF[Points]),"")</f>
        <v/>
      </c>
      <c r="B25" s="45">
        <f t="array" ref="B25">INDEX(Tableau_MPF[[1]:[15]],ROW(C25)-5,$B$3)</f>
        <v>0</v>
      </c>
      <c r="C25" s="46">
        <f t="shared" si="0"/>
        <v>0</v>
      </c>
      <c r="D25" s="81"/>
      <c r="E25" s="81"/>
      <c r="F25" s="81"/>
      <c r="G25" s="81"/>
      <c r="H25" s="82">
        <f t="shared" si="1"/>
        <v>0</v>
      </c>
      <c r="I25" s="83"/>
      <c r="J25" s="84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5" s="85"/>
      <c r="L25" s="84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5" s="86"/>
      <c r="N25" s="84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5" s="87"/>
      <c r="P25" s="84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5" s="87"/>
      <c r="R25" s="84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5" s="107"/>
      <c r="T25" s="84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5" s="88"/>
      <c r="V25" s="84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5" s="88"/>
      <c r="X25" s="84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5" s="88"/>
      <c r="Z25" s="84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5" s="88"/>
      <c r="AB25" s="165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5" s="88"/>
      <c r="AD25" s="84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5" s="88"/>
      <c r="AF25" s="84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5" s="88"/>
      <c r="AH25" s="84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5" s="88"/>
      <c r="AJ25" s="84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5" s="88"/>
      <c r="AL25" s="84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IF(Tableau_MPF[[#This Row],[Points]]&lt;&gt;0,RANK(Tableau_MPF[[#This Row],[Points]],Tableau_MPF[Points]),"")</f>
        <v/>
      </c>
      <c r="B26" s="45" cm="1">
        <f t="array" ref="B26">INDEX(Tableau_MPF[[1]:[15]],ROW(C26)-5,$B$3)</f>
        <v>0</v>
      </c>
      <c r="C26" s="89">
        <f t="shared" si="0"/>
        <v>0</v>
      </c>
      <c r="D26" s="90"/>
      <c r="E26" s="90"/>
      <c r="F26" s="90"/>
      <c r="G26" s="90"/>
      <c r="H26" s="95">
        <f t="shared" si="1"/>
        <v>0</v>
      </c>
      <c r="I26" s="83"/>
      <c r="J26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6" s="85"/>
      <c r="L26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6" s="91"/>
      <c r="N26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6" s="92"/>
      <c r="P26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6" s="92"/>
      <c r="R26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6" s="108"/>
      <c r="T26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6" s="93"/>
      <c r="V26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6" s="93"/>
      <c r="X26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6" s="93"/>
      <c r="Z26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6" s="93"/>
      <c r="AB26" s="163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6" s="93"/>
      <c r="AD26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6" s="93"/>
      <c r="AF26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6" s="93"/>
      <c r="AH26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6" s="93"/>
      <c r="AJ26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6" s="93"/>
      <c r="AL26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IF(Tableau_MPF[[#This Row],[Points]]&lt;&gt;0,RANK(Tableau_MPF[[#This Row],[Points]],Tableau_MPF[Points]),"")</f>
        <v/>
      </c>
      <c r="B27" s="45" cm="1">
        <f t="array" ref="B27">INDEX(Tableau_MPF[[1]:[15]],ROW(C27)-5,$B$3)</f>
        <v>0</v>
      </c>
      <c r="C27" s="89">
        <f t="shared" si="0"/>
        <v>0</v>
      </c>
      <c r="D27" s="90"/>
      <c r="E27" s="90"/>
      <c r="F27" s="90"/>
      <c r="G27" s="90"/>
      <c r="H27" s="95">
        <f t="shared" si="1"/>
        <v>0</v>
      </c>
      <c r="I27" s="83"/>
      <c r="J27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7" s="85"/>
      <c r="L27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7" s="91"/>
      <c r="N27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7" s="92"/>
      <c r="P27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7" s="92"/>
      <c r="R27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7" s="108"/>
      <c r="T27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7" s="93"/>
      <c r="V27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7" s="93"/>
      <c r="X27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7" s="93"/>
      <c r="Z27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7" s="93"/>
      <c r="AB27" s="16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7" s="93"/>
      <c r="AD27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7" s="93"/>
      <c r="AF27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7" s="93"/>
      <c r="AH27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7" s="93"/>
      <c r="AJ27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7" s="93"/>
      <c r="AL27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IF(Tableau_MPF[[#This Row],[Points]]&lt;&gt;0,RANK(Tableau_MPF[[#This Row],[Points]],Tableau_MPF[Points]),"")</f>
        <v/>
      </c>
      <c r="B28" s="45" cm="1">
        <f t="array" ref="B28">INDEX(Tableau_MPF[[1]:[15]],ROW(C28)-5,$B$3)</f>
        <v>0</v>
      </c>
      <c r="C28" s="89">
        <f t="shared" si="0"/>
        <v>0</v>
      </c>
      <c r="D28" s="90"/>
      <c r="E28" s="90"/>
      <c r="F28" s="90"/>
      <c r="G28" s="90"/>
      <c r="H28" s="95">
        <f t="shared" si="1"/>
        <v>0</v>
      </c>
      <c r="I28" s="83"/>
      <c r="J28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8" s="85"/>
      <c r="L28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8" s="91"/>
      <c r="N28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8" s="92"/>
      <c r="P28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8" s="92"/>
      <c r="R28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8" s="108"/>
      <c r="T28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8" s="93"/>
      <c r="V28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8" s="93"/>
      <c r="X28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8" s="93"/>
      <c r="Z28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8" s="93"/>
      <c r="AB28" s="163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8" s="93"/>
      <c r="AD28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8" s="93"/>
      <c r="AF28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8" s="93"/>
      <c r="AH28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8" s="93"/>
      <c r="AJ28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8" s="93"/>
      <c r="AL28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IF(Tableau_MPF[[#This Row],[Points]]&lt;&gt;0,RANK(Tableau_MPF[[#This Row],[Points]],Tableau_MPF[Points]),"")</f>
        <v/>
      </c>
      <c r="B29" s="45" cm="1">
        <f t="array" ref="B29">INDEX(Tableau_MPF[[1]:[15]],ROW(C29)-5,$B$3)</f>
        <v>0</v>
      </c>
      <c r="C29" s="89">
        <f t="shared" si="0"/>
        <v>0</v>
      </c>
      <c r="D29" s="90"/>
      <c r="E29" s="90"/>
      <c r="F29" s="90"/>
      <c r="G29" s="90"/>
      <c r="H29" s="95">
        <f t="shared" si="1"/>
        <v>0</v>
      </c>
      <c r="I29" s="83"/>
      <c r="J29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9" s="85"/>
      <c r="L29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9" s="91"/>
      <c r="N29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9" s="92"/>
      <c r="P29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9" s="92"/>
      <c r="R29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9" s="108"/>
      <c r="T29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9" s="93"/>
      <c r="V29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9" s="93"/>
      <c r="X29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9" s="93"/>
      <c r="Z29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9" s="93"/>
      <c r="AB29" s="16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9" s="93"/>
      <c r="AD29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9" s="93"/>
      <c r="AF29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9" s="93"/>
      <c r="AH29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9" s="93"/>
      <c r="AJ29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9" s="93"/>
      <c r="AL29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IF(Tableau_MPF[[#This Row],[Points]]&lt;&gt;0,RANK(Tableau_MPF[[#This Row],[Points]],Tableau_MPF[Points]),"")</f>
        <v/>
      </c>
      <c r="B30" s="45" cm="1">
        <f t="array" ref="B30">INDEX(Tableau_MPF[[1]:[15]],ROW(C30)-5,$B$3)</f>
        <v>0</v>
      </c>
      <c r="C30" s="89">
        <f t="shared" si="0"/>
        <v>0</v>
      </c>
      <c r="D30" s="90"/>
      <c r="E30" s="90"/>
      <c r="F30" s="90"/>
      <c r="G30" s="90"/>
      <c r="H30" s="95">
        <f t="shared" si="1"/>
        <v>0</v>
      </c>
      <c r="I30" s="83"/>
      <c r="J30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0" s="85"/>
      <c r="L30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0" s="91"/>
      <c r="N30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0" s="92"/>
      <c r="P30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0" s="92"/>
      <c r="R30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0" s="108"/>
      <c r="T30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0" s="93"/>
      <c r="V30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0" s="93"/>
      <c r="X30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0" s="93"/>
      <c r="Z30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0" s="93"/>
      <c r="AB30" s="163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0" s="93"/>
      <c r="AD30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0" s="93"/>
      <c r="AF30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0" s="93"/>
      <c r="AH30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0" s="93"/>
      <c r="AJ30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0" s="93"/>
      <c r="AL30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IF(Tableau_MPF[[#This Row],[Points]]&lt;&gt;0,RANK(Tableau_MPF[[#This Row],[Points]],Tableau_MPF[Points]),"")</f>
        <v/>
      </c>
      <c r="B31" s="45" cm="1">
        <f t="array" ref="B31">INDEX(Tableau_MPF[[1]:[15]],ROW(C31)-5,$B$3)</f>
        <v>0</v>
      </c>
      <c r="C31" s="89">
        <f t="shared" si="0"/>
        <v>0</v>
      </c>
      <c r="D31" s="90"/>
      <c r="E31" s="90"/>
      <c r="F31" s="90"/>
      <c r="G31" s="90"/>
      <c r="H31" s="95">
        <f t="shared" si="1"/>
        <v>0</v>
      </c>
      <c r="I31" s="83"/>
      <c r="J31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1" s="85"/>
      <c r="L31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1" s="91"/>
      <c r="N31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1" s="92"/>
      <c r="P31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1" s="92"/>
      <c r="R31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1" s="108"/>
      <c r="T31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1" s="93"/>
      <c r="V31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1" s="93"/>
      <c r="X31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1" s="93"/>
      <c r="Z31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1" s="93"/>
      <c r="AB31" s="16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1" s="93"/>
      <c r="AD31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1" s="93"/>
      <c r="AF31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1" s="93"/>
      <c r="AH31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1" s="93"/>
      <c r="AJ31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1" s="93"/>
      <c r="AL31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IF(Tableau_MPF[[#This Row],[Points]]&lt;&gt;0,RANK(Tableau_MPF[[#This Row],[Points]],Tableau_MPF[Points]),"")</f>
        <v/>
      </c>
      <c r="B32" s="45" cm="1">
        <f t="array" ref="B32">INDEX(Tableau_MPF[[1]:[15]],ROW(C32)-5,$B$3)</f>
        <v>0</v>
      </c>
      <c r="C32" s="89">
        <f t="shared" si="0"/>
        <v>0</v>
      </c>
      <c r="D32" s="90"/>
      <c r="E32" s="90"/>
      <c r="F32" s="90"/>
      <c r="G32" s="90"/>
      <c r="H32" s="95">
        <f t="shared" si="1"/>
        <v>0</v>
      </c>
      <c r="I32" s="83"/>
      <c r="J32" s="96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2" s="85"/>
      <c r="L32" s="96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2" s="91"/>
      <c r="N32" s="96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2" s="92"/>
      <c r="P32" s="96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2" s="92"/>
      <c r="R32" s="96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2" s="108"/>
      <c r="T32" s="96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2" s="93"/>
      <c r="V32" s="96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2" s="93"/>
      <c r="X32" s="96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2" s="93"/>
      <c r="Z32" s="96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2" s="93"/>
      <c r="AB32" s="163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2" s="93"/>
      <c r="AD32" s="96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2" s="93"/>
      <c r="AF32" s="96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2" s="93"/>
      <c r="AH32" s="96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2" s="93"/>
      <c r="AJ32" s="96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2" s="93"/>
      <c r="AL32" s="96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21:G22" xr:uid="{00000000-0002-0000-0000-000000000000}">
      <formula1>liste_clubs</formula1>
    </dataValidation>
    <dataValidation type="list" allowBlank="1" showInputMessage="1" sqref="D21:D22" xr:uid="{00000000-0002-0000-0000-000001000000}">
      <formula1>IF(D21&lt;&gt;"",OFFSET(F_licences,MATCH(D21&amp;"*",F_licences,0)-1,,COUNTIF(F_licences,D21&amp;"*"),1),F_licences)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BP105"/>
  <sheetViews>
    <sheetView topLeftCell="A73" zoomScale="82" zoomScaleNormal="80" workbookViewId="0">
      <selection activeCell="G81" sqref="G8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44</v>
      </c>
      <c r="F2" s="188"/>
      <c r="G2" s="185" t="s">
        <v>84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IF(Tableau_MIH[[#This Row],[Points]]&lt;&gt;0,RANK(Tableau_MIH[[#This Row],[Points]],Tableau_MIH[Points]),"")</f>
        <v/>
      </c>
      <c r="B6" s="45">
        <f t="array" ref="B6">INDEX(Tableau_MIH[[1]:[15]],ROW(C6)-5,$B$3)</f>
        <v>0</v>
      </c>
      <c r="C6" s="46">
        <f t="shared" ref="C6:C37" si="0">COUNTA(I6,K6,M6,O6,Q6,S6,U6,W6,Y6,AA6,AC6,AE6,AG6,AI6,AK6)</f>
        <v>0</v>
      </c>
      <c r="D6" s="172" t="s">
        <v>1375</v>
      </c>
      <c r="E6" s="172" t="s">
        <v>1376</v>
      </c>
      <c r="F6" s="172" t="s">
        <v>1377</v>
      </c>
      <c r="G6" s="172" t="s">
        <v>106</v>
      </c>
      <c r="H6" s="171">
        <f t="shared" ref="H6:H37" si="1">J6+L6+N6+P6+R6+T6+V6+X6+Z6+AB6+AD6+AF6+AH6+AJ6+AL6</f>
        <v>0</v>
      </c>
      <c r="I6" s="59"/>
      <c r="J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" s="55"/>
      <c r="L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" s="56"/>
      <c r="N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" s="57"/>
      <c r="P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" s="57"/>
      <c r="R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" s="58"/>
      <c r="T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" s="58"/>
      <c r="V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" s="58"/>
      <c r="X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" s="58"/>
      <c r="Z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" s="121"/>
      <c r="AB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" s="58"/>
      <c r="AD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" s="58"/>
      <c r="AF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" s="58"/>
      <c r="AH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" s="58"/>
      <c r="AJ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" s="58"/>
      <c r="AL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 t="str">
        <f>IF(Tableau_MIH[[#This Row],[Points]]&lt;&gt;0,RANK(Tableau_MIH[[#This Row],[Points]],Tableau_MIH[Points]),"")</f>
        <v/>
      </c>
      <c r="B7" s="45">
        <f t="array" ref="B7">INDEX(Tableau_MIH[[1]:[15]],ROW(C7)-5,$B$3)</f>
        <v>0</v>
      </c>
      <c r="C7" s="46">
        <f t="shared" si="0"/>
        <v>0</v>
      </c>
      <c r="D7" s="172" t="s">
        <v>1378</v>
      </c>
      <c r="E7" s="172" t="s">
        <v>583</v>
      </c>
      <c r="F7" s="172" t="s">
        <v>584</v>
      </c>
      <c r="G7" s="172" t="s">
        <v>19</v>
      </c>
      <c r="H7" s="171">
        <f t="shared" si="1"/>
        <v>0</v>
      </c>
      <c r="I7" s="59"/>
      <c r="J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" s="55"/>
      <c r="L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" s="56"/>
      <c r="N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" s="57"/>
      <c r="P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" s="57"/>
      <c r="R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" s="58"/>
      <c r="T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" s="58"/>
      <c r="V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" s="58"/>
      <c r="X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" s="58"/>
      <c r="Z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" s="121"/>
      <c r="AB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" s="58"/>
      <c r="AD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" s="58"/>
      <c r="AF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" s="58"/>
      <c r="AH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" s="58"/>
      <c r="AJ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" s="58"/>
      <c r="AL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 t="str">
        <f>IF(Tableau_MIH[[#This Row],[Points]]&lt;&gt;0,RANK(Tableau_MIH[[#This Row],[Points]],Tableau_MIH[Points]),"")</f>
        <v/>
      </c>
      <c r="B8" s="45">
        <f t="array" ref="B8">INDEX(Tableau_MIH[[1]:[15]],ROW(C8)-5,$B$3)</f>
        <v>0</v>
      </c>
      <c r="C8" s="46">
        <f t="shared" si="0"/>
        <v>0</v>
      </c>
      <c r="D8" s="172" t="s">
        <v>1379</v>
      </c>
      <c r="E8" s="172" t="s">
        <v>1380</v>
      </c>
      <c r="F8" s="172" t="s">
        <v>1381</v>
      </c>
      <c r="G8" s="172" t="s">
        <v>14</v>
      </c>
      <c r="H8" s="171">
        <f t="shared" si="1"/>
        <v>0</v>
      </c>
      <c r="I8" s="59"/>
      <c r="J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" s="55"/>
      <c r="L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" s="56"/>
      <c r="N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" s="57"/>
      <c r="P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" s="57"/>
      <c r="R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" s="58"/>
      <c r="T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" s="58"/>
      <c r="V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" s="58"/>
      <c r="X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" s="58"/>
      <c r="Z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" s="121"/>
      <c r="AB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" s="58"/>
      <c r="AD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" s="58"/>
      <c r="AF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" s="58"/>
      <c r="AH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" s="58"/>
      <c r="AJ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" s="58"/>
      <c r="AL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>
        <f>IF(Tableau_MIH[[#This Row],[Points]]&lt;&gt;0,RANK(Tableau_MIH[[#This Row],[Points]],Tableau_MIH[Points]),"")</f>
        <v>10</v>
      </c>
      <c r="B9" s="45">
        <f t="array" ref="B9">INDEX(Tableau_MIH[[1]:[15]],ROW(C9)-5,$B$3)</f>
        <v>25</v>
      </c>
      <c r="C9" s="46">
        <f t="shared" si="0"/>
        <v>1</v>
      </c>
      <c r="D9" s="172" t="s">
        <v>1382</v>
      </c>
      <c r="E9" s="172" t="s">
        <v>409</v>
      </c>
      <c r="F9" s="172" t="s">
        <v>512</v>
      </c>
      <c r="G9" s="172" t="s">
        <v>106</v>
      </c>
      <c r="H9" s="171">
        <f t="shared" si="1"/>
        <v>25</v>
      </c>
      <c r="I9" s="59">
        <v>4</v>
      </c>
      <c r="J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9" s="55"/>
      <c r="L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" s="56"/>
      <c r="N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" s="57"/>
      <c r="P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" s="57"/>
      <c r="R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" s="58"/>
      <c r="T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" s="58"/>
      <c r="V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" s="58"/>
      <c r="X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" s="58"/>
      <c r="Z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" s="121"/>
      <c r="AB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" s="58"/>
      <c r="AD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" s="58"/>
      <c r="AF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" s="58"/>
      <c r="AH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" s="58"/>
      <c r="AJ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" s="58"/>
      <c r="AL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" s="50">
        <f t="shared" si="2"/>
        <v>25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25</v>
      </c>
      <c r="BC9" s="50">
        <f t="shared" ref="BC9:BP9" si="21">BB9+LARGE($AM9:$BA9,BC$5)</f>
        <v>25</v>
      </c>
      <c r="BD9" s="50">
        <f t="shared" si="21"/>
        <v>25</v>
      </c>
      <c r="BE9" s="50">
        <f t="shared" si="21"/>
        <v>25</v>
      </c>
      <c r="BF9" s="50">
        <f t="shared" si="21"/>
        <v>25</v>
      </c>
      <c r="BG9" s="50">
        <f t="shared" si="21"/>
        <v>25</v>
      </c>
      <c r="BH9" s="50">
        <f t="shared" si="21"/>
        <v>25</v>
      </c>
      <c r="BI9" s="50">
        <f t="shared" si="21"/>
        <v>25</v>
      </c>
      <c r="BJ9" s="50">
        <f t="shared" si="21"/>
        <v>25</v>
      </c>
      <c r="BK9" s="50">
        <f t="shared" si="21"/>
        <v>25</v>
      </c>
      <c r="BL9" s="50">
        <f t="shared" si="21"/>
        <v>25</v>
      </c>
      <c r="BM9" s="50">
        <f t="shared" si="21"/>
        <v>25</v>
      </c>
      <c r="BN9" s="50">
        <f t="shared" si="21"/>
        <v>25</v>
      </c>
      <c r="BO9" s="50">
        <f t="shared" si="21"/>
        <v>25</v>
      </c>
      <c r="BP9" s="50">
        <f t="shared" si="21"/>
        <v>25</v>
      </c>
    </row>
    <row r="10" spans="1:68" ht="16.5" x14ac:dyDescent="0.35">
      <c r="A10" s="44" t="str">
        <f>IF(Tableau_MIH[[#This Row],[Points]]&lt;&gt;0,RANK(Tableau_MIH[[#This Row],[Points]],Tableau_MIH[Points]),"")</f>
        <v/>
      </c>
      <c r="B10" s="45">
        <f t="array" ref="B10">INDEX(Tableau_MIH[[1]:[15]],ROW(C10)-5,$B$3)</f>
        <v>0</v>
      </c>
      <c r="C10" s="46">
        <f t="shared" si="0"/>
        <v>0</v>
      </c>
      <c r="D10" s="172" t="s">
        <v>1383</v>
      </c>
      <c r="E10" s="172" t="s">
        <v>590</v>
      </c>
      <c r="F10" s="172" t="s">
        <v>413</v>
      </c>
      <c r="G10" s="172" t="s">
        <v>15</v>
      </c>
      <c r="H10" s="171">
        <f t="shared" si="1"/>
        <v>0</v>
      </c>
      <c r="I10" s="59"/>
      <c r="J1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" s="55"/>
      <c r="L1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" s="56"/>
      <c r="N1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" s="57"/>
      <c r="P1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" s="57"/>
      <c r="R1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" s="58"/>
      <c r="T1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" s="58"/>
      <c r="V1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" s="58"/>
      <c r="X1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" s="58"/>
      <c r="Z1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" s="121"/>
      <c r="AB1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" s="58"/>
      <c r="AD1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" s="58"/>
      <c r="AF1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" s="58"/>
      <c r="AH1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" s="58"/>
      <c r="AJ1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" s="58"/>
      <c r="AL1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 t="str">
        <f>IF(Tableau_MIH[[#This Row],[Points]]&lt;&gt;0,RANK(Tableau_MIH[[#This Row],[Points]],Tableau_MIH[Points]),"")</f>
        <v/>
      </c>
      <c r="B11" s="45">
        <f t="array" ref="B11">INDEX(Tableau_MIH[[1]:[15]],ROW(C11)-5,$B$3)</f>
        <v>0</v>
      </c>
      <c r="C11" s="46">
        <f t="shared" si="0"/>
        <v>0</v>
      </c>
      <c r="D11" s="172" t="s">
        <v>1384</v>
      </c>
      <c r="E11" s="172" t="s">
        <v>259</v>
      </c>
      <c r="F11" s="172" t="s">
        <v>414</v>
      </c>
      <c r="G11" s="172" t="s">
        <v>106</v>
      </c>
      <c r="H11" s="171">
        <f t="shared" si="1"/>
        <v>0</v>
      </c>
      <c r="I11" s="59"/>
      <c r="J1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1" s="55"/>
      <c r="L1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1" s="56"/>
      <c r="N1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1" s="57"/>
      <c r="P1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1" s="57"/>
      <c r="R1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1" s="58"/>
      <c r="T1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1" s="58"/>
      <c r="V1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1" s="58"/>
      <c r="X1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1" s="58"/>
      <c r="Z1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1" s="121"/>
      <c r="AB1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1" s="58"/>
      <c r="AD1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1" s="58"/>
      <c r="AF1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1" s="58"/>
      <c r="AH1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1" s="58"/>
      <c r="AJ1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1" s="58"/>
      <c r="AL1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>
        <f>IF(Tableau_MIH[[#This Row],[Points]]&lt;&gt;0,RANK(Tableau_MIH[[#This Row],[Points]],Tableau_MIH[Points]),"")</f>
        <v>1</v>
      </c>
      <c r="B12" s="45">
        <f t="array" ref="B12">INDEX(Tableau_MIH[[1]:[15]],ROW(C12)-5,$B$3)</f>
        <v>70</v>
      </c>
      <c r="C12" s="46">
        <f t="shared" si="0"/>
        <v>1</v>
      </c>
      <c r="D12" s="172" t="s">
        <v>1385</v>
      </c>
      <c r="E12" s="172" t="s">
        <v>259</v>
      </c>
      <c r="F12" s="172" t="s">
        <v>591</v>
      </c>
      <c r="G12" s="172" t="s">
        <v>106</v>
      </c>
      <c r="H12" s="171">
        <f t="shared" si="1"/>
        <v>70</v>
      </c>
      <c r="I12" s="59">
        <v>1</v>
      </c>
      <c r="J1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2" s="55"/>
      <c r="L1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2" s="56"/>
      <c r="N1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2" s="57"/>
      <c r="P1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2" s="57"/>
      <c r="R1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2" s="58"/>
      <c r="T1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2" s="58"/>
      <c r="V1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2" s="58"/>
      <c r="X1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2" s="58"/>
      <c r="Z1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2" s="121"/>
      <c r="AB1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2" s="58"/>
      <c r="AD1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2" s="58"/>
      <c r="AF1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2" s="58"/>
      <c r="AH1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2" s="58"/>
      <c r="AJ1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2" s="58"/>
      <c r="AL1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2" s="50">
        <f t="shared" si="2"/>
        <v>70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70</v>
      </c>
      <c r="BD12" s="50">
        <f t="shared" si="24"/>
        <v>70</v>
      </c>
      <c r="BE12" s="50">
        <f t="shared" si="24"/>
        <v>70</v>
      </c>
      <c r="BF12" s="50">
        <f t="shared" si="24"/>
        <v>70</v>
      </c>
      <c r="BG12" s="50">
        <f t="shared" si="24"/>
        <v>70</v>
      </c>
      <c r="BH12" s="50">
        <f t="shared" si="24"/>
        <v>70</v>
      </c>
      <c r="BI12" s="50">
        <f t="shared" si="24"/>
        <v>70</v>
      </c>
      <c r="BJ12" s="50">
        <f t="shared" si="24"/>
        <v>70</v>
      </c>
      <c r="BK12" s="50">
        <f t="shared" si="24"/>
        <v>70</v>
      </c>
      <c r="BL12" s="50">
        <f t="shared" si="24"/>
        <v>70</v>
      </c>
      <c r="BM12" s="50">
        <f t="shared" si="24"/>
        <v>70</v>
      </c>
      <c r="BN12" s="50">
        <f t="shared" si="24"/>
        <v>70</v>
      </c>
      <c r="BO12" s="50">
        <f t="shared" si="24"/>
        <v>70</v>
      </c>
      <c r="BP12" s="50">
        <f t="shared" si="24"/>
        <v>70</v>
      </c>
    </row>
    <row r="13" spans="1:68" ht="16.5" x14ac:dyDescent="0.35">
      <c r="A13" s="44">
        <f>IF(Tableau_MIH[[#This Row],[Points]]&lt;&gt;0,RANK(Tableau_MIH[[#This Row],[Points]],Tableau_MIH[Points]),"")</f>
        <v>4</v>
      </c>
      <c r="B13" s="45">
        <f t="array" ref="B13">INDEX(Tableau_MIH[[1]:[15]],ROW(C13)-5,$B$3)</f>
        <v>50</v>
      </c>
      <c r="C13" s="46">
        <f t="shared" si="0"/>
        <v>1</v>
      </c>
      <c r="D13" s="172" t="s">
        <v>1386</v>
      </c>
      <c r="E13" s="172" t="s">
        <v>394</v>
      </c>
      <c r="F13" s="172" t="s">
        <v>516</v>
      </c>
      <c r="G13" s="172" t="s">
        <v>36</v>
      </c>
      <c r="H13" s="171">
        <f t="shared" si="1"/>
        <v>50</v>
      </c>
      <c r="I13" s="59">
        <v>2</v>
      </c>
      <c r="J1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3" s="55"/>
      <c r="L1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3" s="56"/>
      <c r="N1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3" s="57"/>
      <c r="P1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3" s="57"/>
      <c r="R1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3" s="58"/>
      <c r="T1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3" s="58"/>
      <c r="V1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3" s="58"/>
      <c r="X1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3" s="58"/>
      <c r="Z1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3" s="121"/>
      <c r="AB1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3" s="58"/>
      <c r="AD1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3" s="58"/>
      <c r="AF1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3" s="58"/>
      <c r="AH1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3" s="58"/>
      <c r="AJ1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3" s="58"/>
      <c r="AL1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50</v>
      </c>
      <c r="BD13" s="50">
        <f t="shared" si="25"/>
        <v>50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 t="str">
        <f>IF(Tableau_MIH[[#This Row],[Points]]&lt;&gt;0,RANK(Tableau_MIH[[#This Row],[Points]],Tableau_MIH[Points]),"")</f>
        <v/>
      </c>
      <c r="B14" s="45">
        <f t="array" ref="B14">INDEX(Tableau_MIH[[1]:[15]],ROW(C14)-5,$B$3)</f>
        <v>0</v>
      </c>
      <c r="C14" s="46">
        <f t="shared" si="0"/>
        <v>0</v>
      </c>
      <c r="D14" s="172" t="s">
        <v>1387</v>
      </c>
      <c r="E14" s="172" t="s">
        <v>347</v>
      </c>
      <c r="F14" s="172" t="s">
        <v>517</v>
      </c>
      <c r="G14" s="172" t="s">
        <v>12</v>
      </c>
      <c r="H14" s="171">
        <f t="shared" si="1"/>
        <v>0</v>
      </c>
      <c r="I14" s="59"/>
      <c r="J1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4" s="55"/>
      <c r="L1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4" s="56"/>
      <c r="N1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4" s="57"/>
      <c r="P1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4" s="57"/>
      <c r="R1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4" s="58"/>
      <c r="T1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4" s="58"/>
      <c r="V1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4" s="58"/>
      <c r="X1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4" s="58"/>
      <c r="Z1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4" s="121"/>
      <c r="AB1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4" s="58"/>
      <c r="AD1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4" s="58"/>
      <c r="AF1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4" s="58"/>
      <c r="AH1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4" s="58"/>
      <c r="AJ1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4" s="58"/>
      <c r="AL1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>
        <f>IF(Tableau_MIH[[#This Row],[Points]]&lt;&gt;0,RANK(Tableau_MIH[[#This Row],[Points]],Tableau_MIH[Points]),"")</f>
        <v>13</v>
      </c>
      <c r="B15" s="45">
        <f t="array" ref="B15">INDEX(Tableau_MIH[[1]:[15]],ROW(C15)-5,$B$3)</f>
        <v>20</v>
      </c>
      <c r="C15" s="46">
        <f t="shared" si="0"/>
        <v>1</v>
      </c>
      <c r="D15" s="172" t="s">
        <v>1388</v>
      </c>
      <c r="E15" s="172" t="s">
        <v>216</v>
      </c>
      <c r="F15" s="172" t="s">
        <v>425</v>
      </c>
      <c r="G15" s="172" t="s">
        <v>35</v>
      </c>
      <c r="H15" s="171">
        <f t="shared" si="1"/>
        <v>20</v>
      </c>
      <c r="I15" s="59">
        <v>5</v>
      </c>
      <c r="J1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15" s="55"/>
      <c r="L1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5" s="56"/>
      <c r="N1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5" s="57"/>
      <c r="P1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5" s="57"/>
      <c r="R1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5" s="58"/>
      <c r="T1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5" s="58"/>
      <c r="V1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5" s="58"/>
      <c r="X1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5" s="58"/>
      <c r="Z1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5" s="121"/>
      <c r="AB1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5" s="58"/>
      <c r="AD1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5" s="58"/>
      <c r="AF1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5" s="58"/>
      <c r="AH1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5" s="58"/>
      <c r="AJ1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5" s="58"/>
      <c r="AL1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5" s="50">
        <f t="shared" si="2"/>
        <v>20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20</v>
      </c>
      <c r="BC15" s="50">
        <f t="shared" ref="BC15:BP15" si="27">BB15+LARGE($AM15:$BA15,BC$5)</f>
        <v>20</v>
      </c>
      <c r="BD15" s="50">
        <f t="shared" si="27"/>
        <v>20</v>
      </c>
      <c r="BE15" s="50">
        <f t="shared" si="27"/>
        <v>20</v>
      </c>
      <c r="BF15" s="50">
        <f t="shared" si="27"/>
        <v>20</v>
      </c>
      <c r="BG15" s="50">
        <f t="shared" si="27"/>
        <v>20</v>
      </c>
      <c r="BH15" s="50">
        <f t="shared" si="27"/>
        <v>20</v>
      </c>
      <c r="BI15" s="50">
        <f t="shared" si="27"/>
        <v>20</v>
      </c>
      <c r="BJ15" s="50">
        <f t="shared" si="27"/>
        <v>20</v>
      </c>
      <c r="BK15" s="50">
        <f t="shared" si="27"/>
        <v>20</v>
      </c>
      <c r="BL15" s="50">
        <f t="shared" si="27"/>
        <v>20</v>
      </c>
      <c r="BM15" s="50">
        <f t="shared" si="27"/>
        <v>20</v>
      </c>
      <c r="BN15" s="50">
        <f t="shared" si="27"/>
        <v>20</v>
      </c>
      <c r="BO15" s="50">
        <f t="shared" si="27"/>
        <v>20</v>
      </c>
      <c r="BP15" s="50">
        <f t="shared" si="27"/>
        <v>20</v>
      </c>
    </row>
    <row r="16" spans="1:68" ht="16.5" x14ac:dyDescent="0.35">
      <c r="A16" s="44">
        <f>IF(Tableau_MIH[[#This Row],[Points]]&lt;&gt;0,RANK(Tableau_MIH[[#This Row],[Points]],Tableau_MIH[Points]),"")</f>
        <v>21</v>
      </c>
      <c r="B16" s="45">
        <f t="array" ref="B16">INDEX(Tableau_MIH[[1]:[15]],ROW(C16)-5,$B$3)</f>
        <v>12</v>
      </c>
      <c r="C16" s="46">
        <f t="shared" si="0"/>
        <v>1</v>
      </c>
      <c r="D16" s="172" t="s">
        <v>1389</v>
      </c>
      <c r="E16" s="172" t="s">
        <v>453</v>
      </c>
      <c r="F16" s="172" t="s">
        <v>628</v>
      </c>
      <c r="G16" s="172" t="s">
        <v>36</v>
      </c>
      <c r="H16" s="171">
        <f t="shared" si="1"/>
        <v>12</v>
      </c>
      <c r="I16" s="59">
        <v>8</v>
      </c>
      <c r="J1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16" s="55"/>
      <c r="L1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6" s="56"/>
      <c r="N1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6" s="57"/>
      <c r="P1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6" s="57"/>
      <c r="R1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6" s="58"/>
      <c r="T1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6" s="58"/>
      <c r="V1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6" s="58"/>
      <c r="X1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6" s="58"/>
      <c r="Z1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6" s="121"/>
      <c r="AB1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6" s="58"/>
      <c r="AD1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6" s="58"/>
      <c r="AF1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6" s="58"/>
      <c r="AH1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6" s="58"/>
      <c r="AJ1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6" s="58"/>
      <c r="AL1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6" s="50">
        <f t="shared" si="2"/>
        <v>12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12</v>
      </c>
      <c r="BC16" s="50">
        <f t="shared" ref="BC16:BP16" si="28">BB16+LARGE($AM16:$BA16,BC$5)</f>
        <v>12</v>
      </c>
      <c r="BD16" s="50">
        <f t="shared" si="28"/>
        <v>12</v>
      </c>
      <c r="BE16" s="50">
        <f t="shared" si="28"/>
        <v>12</v>
      </c>
      <c r="BF16" s="50">
        <f t="shared" si="28"/>
        <v>12</v>
      </c>
      <c r="BG16" s="50">
        <f t="shared" si="28"/>
        <v>12</v>
      </c>
      <c r="BH16" s="50">
        <f t="shared" si="28"/>
        <v>12</v>
      </c>
      <c r="BI16" s="50">
        <f t="shared" si="28"/>
        <v>12</v>
      </c>
      <c r="BJ16" s="50">
        <f t="shared" si="28"/>
        <v>12</v>
      </c>
      <c r="BK16" s="50">
        <f t="shared" si="28"/>
        <v>12</v>
      </c>
      <c r="BL16" s="50">
        <f t="shared" si="28"/>
        <v>12</v>
      </c>
      <c r="BM16" s="50">
        <f t="shared" si="28"/>
        <v>12</v>
      </c>
      <c r="BN16" s="50">
        <f t="shared" si="28"/>
        <v>12</v>
      </c>
      <c r="BO16" s="50">
        <f t="shared" si="28"/>
        <v>12</v>
      </c>
      <c r="BP16" s="50">
        <f t="shared" si="28"/>
        <v>12</v>
      </c>
    </row>
    <row r="17" spans="1:68" ht="16.5" x14ac:dyDescent="0.35">
      <c r="A17" s="44" t="str">
        <f>IF(Tableau_MIH[[#This Row],[Points]]&lt;&gt;0,RANK(Tableau_MIH[[#This Row],[Points]],Tableau_MIH[Points]),"")</f>
        <v/>
      </c>
      <c r="B17" s="45">
        <f t="array" ref="B17">INDEX(Tableau_MIH[[1]:[15]],ROW(C17)-5,$B$3)</f>
        <v>0</v>
      </c>
      <c r="C17" s="46">
        <f t="shared" si="0"/>
        <v>0</v>
      </c>
      <c r="D17" s="172" t="s">
        <v>1390</v>
      </c>
      <c r="E17" s="172" t="s">
        <v>1391</v>
      </c>
      <c r="F17" s="172" t="s">
        <v>1392</v>
      </c>
      <c r="G17" s="172" t="s">
        <v>106</v>
      </c>
      <c r="H17" s="171">
        <f t="shared" si="1"/>
        <v>0</v>
      </c>
      <c r="I17" s="59"/>
      <c r="J1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7" s="55"/>
      <c r="L1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7" s="56"/>
      <c r="N1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7" s="57"/>
      <c r="P1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7" s="57"/>
      <c r="R1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7" s="58"/>
      <c r="T1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7" s="104"/>
      <c r="V1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7" s="58"/>
      <c r="X1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7" s="58"/>
      <c r="Z1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7" s="121"/>
      <c r="AB1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7" s="58"/>
      <c r="AD1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7" s="58"/>
      <c r="AF1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7" s="58"/>
      <c r="AH1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7" s="58"/>
      <c r="AJ1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7" s="58"/>
      <c r="AL1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>
        <f>IF(Tableau_MIH[[#This Row],[Points]]&lt;&gt;0,RANK(Tableau_MIH[[#This Row],[Points]],Tableau_MIH[Points]),"")</f>
        <v>7</v>
      </c>
      <c r="B18" s="45">
        <f t="array" ref="B18">INDEX(Tableau_MIH[[1]:[15]],ROW(C18)-5,$B$3)</f>
        <v>35</v>
      </c>
      <c r="C18" s="46">
        <f t="shared" si="0"/>
        <v>1</v>
      </c>
      <c r="D18" s="172" t="s">
        <v>1393</v>
      </c>
      <c r="E18" s="172" t="s">
        <v>521</v>
      </c>
      <c r="F18" s="172" t="s">
        <v>522</v>
      </c>
      <c r="G18" s="172" t="s">
        <v>36</v>
      </c>
      <c r="H18" s="171">
        <f t="shared" si="1"/>
        <v>35</v>
      </c>
      <c r="I18" s="59">
        <v>3</v>
      </c>
      <c r="J1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8" s="55"/>
      <c r="L1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8" s="56"/>
      <c r="N1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8" s="57"/>
      <c r="P1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8" s="57"/>
      <c r="R1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8" s="58"/>
      <c r="T1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8" s="58"/>
      <c r="V1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8" s="58"/>
      <c r="X1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8" s="58"/>
      <c r="Z1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8" s="121"/>
      <c r="AB1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8" s="58"/>
      <c r="AD1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8" s="58"/>
      <c r="AF1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8" s="58"/>
      <c r="AH1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8" s="58"/>
      <c r="AJ1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8" s="58"/>
      <c r="AL1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8" s="50">
        <f t="shared" si="2"/>
        <v>35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 t="str">
        <f>IF(Tableau_MIH[[#This Row],[Points]]&lt;&gt;0,RANK(Tableau_MIH[[#This Row],[Points]],Tableau_MIH[Points]),"")</f>
        <v/>
      </c>
      <c r="B19" s="45">
        <f t="array" ref="B19">INDEX(Tableau_MIH[[1]:[15]],ROW(C19)-5,$B$3)</f>
        <v>0</v>
      </c>
      <c r="C19" s="46">
        <f t="shared" si="0"/>
        <v>0</v>
      </c>
      <c r="D19" s="172" t="s">
        <v>1394</v>
      </c>
      <c r="E19" s="172" t="s">
        <v>523</v>
      </c>
      <c r="F19" s="172" t="s">
        <v>524</v>
      </c>
      <c r="G19" s="172" t="s">
        <v>19</v>
      </c>
      <c r="H19" s="171">
        <f t="shared" si="1"/>
        <v>0</v>
      </c>
      <c r="I19" s="59"/>
      <c r="J1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9" s="55"/>
      <c r="L1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9" s="56"/>
      <c r="N1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9" s="57"/>
      <c r="P1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9" s="57"/>
      <c r="R1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9" s="58"/>
      <c r="T1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9" s="58"/>
      <c r="V1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9" s="58"/>
      <c r="X1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9" s="58"/>
      <c r="Z1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9" s="121"/>
      <c r="AB1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9" s="58"/>
      <c r="AD1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9" s="58"/>
      <c r="AF1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9" s="58"/>
      <c r="AH1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9" s="58"/>
      <c r="AJ1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9" s="58"/>
      <c r="AL1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IF(Tableau_MIH[[#This Row],[Points]]&lt;&gt;0,RANK(Tableau_MIH[[#This Row],[Points]],Tableau_MIH[Points]),"")</f>
        <v/>
      </c>
      <c r="B20" s="45">
        <f t="array" ref="B20">INDEX(Tableau_MIH[[1]:[15]],ROW(C20)-5,$B$3)</f>
        <v>0</v>
      </c>
      <c r="C20" s="46">
        <f t="shared" si="0"/>
        <v>0</v>
      </c>
      <c r="D20" s="172" t="s">
        <v>1395</v>
      </c>
      <c r="E20" s="172" t="s">
        <v>526</v>
      </c>
      <c r="F20" s="172" t="s">
        <v>527</v>
      </c>
      <c r="G20" s="172" t="s">
        <v>13</v>
      </c>
      <c r="H20" s="171">
        <f t="shared" si="1"/>
        <v>0</v>
      </c>
      <c r="I20" s="59"/>
      <c r="J2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0" s="55"/>
      <c r="L2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0" s="56"/>
      <c r="N2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0" s="57"/>
      <c r="P2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0" s="57"/>
      <c r="R2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0" s="58"/>
      <c r="T2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0" s="58"/>
      <c r="V2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0" s="58"/>
      <c r="X2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0" s="58"/>
      <c r="Z2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0" s="121"/>
      <c r="AB2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0" s="58"/>
      <c r="AD2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0" s="58"/>
      <c r="AF2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0" s="58"/>
      <c r="AH2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0" s="58"/>
      <c r="AJ2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0" s="58"/>
      <c r="AL2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>
        <f>IF(Tableau_MIH[[#This Row],[Points]]&lt;&gt;0,RANK(Tableau_MIH[[#This Row],[Points]],Tableau_MIH[Points]),"")</f>
        <v>18</v>
      </c>
      <c r="B21" s="45">
        <f t="array" ref="B21">INDEX(Tableau_MIH[[1]:[15]],ROW(C21)-5,$B$3)</f>
        <v>14</v>
      </c>
      <c r="C21" s="46">
        <f t="shared" si="0"/>
        <v>1</v>
      </c>
      <c r="D21" s="172" t="s">
        <v>1396</v>
      </c>
      <c r="E21" s="172" t="s">
        <v>528</v>
      </c>
      <c r="F21" s="172" t="s">
        <v>493</v>
      </c>
      <c r="G21" s="172" t="s">
        <v>15</v>
      </c>
      <c r="H21" s="171">
        <f t="shared" si="1"/>
        <v>14</v>
      </c>
      <c r="I21" s="59">
        <v>7</v>
      </c>
      <c r="J2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21" s="55"/>
      <c r="L2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1" s="56"/>
      <c r="N2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1" s="57"/>
      <c r="P2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1" s="57"/>
      <c r="R2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1" s="58"/>
      <c r="T2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1" s="58"/>
      <c r="V2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1" s="58"/>
      <c r="X2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1" s="58"/>
      <c r="Z2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1" s="121"/>
      <c r="AB2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1" s="58"/>
      <c r="AD2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1" s="58"/>
      <c r="AF2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1" s="58"/>
      <c r="AH2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1" s="58"/>
      <c r="AJ2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1" s="58"/>
      <c r="AL2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1" s="50">
        <f t="shared" si="2"/>
        <v>14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14</v>
      </c>
      <c r="BC21" s="50">
        <f t="shared" ref="BC21:BP21" si="33">BB21+LARGE($AM21:$BA21,BC$5)</f>
        <v>14</v>
      </c>
      <c r="BD21" s="50">
        <f t="shared" si="33"/>
        <v>14</v>
      </c>
      <c r="BE21" s="50">
        <f t="shared" si="33"/>
        <v>14</v>
      </c>
      <c r="BF21" s="50">
        <f t="shared" si="33"/>
        <v>14</v>
      </c>
      <c r="BG21" s="50">
        <f t="shared" si="33"/>
        <v>14</v>
      </c>
      <c r="BH21" s="50">
        <f t="shared" si="33"/>
        <v>14</v>
      </c>
      <c r="BI21" s="50">
        <f t="shared" si="33"/>
        <v>14</v>
      </c>
      <c r="BJ21" s="50">
        <f t="shared" si="33"/>
        <v>14</v>
      </c>
      <c r="BK21" s="50">
        <f t="shared" si="33"/>
        <v>14</v>
      </c>
      <c r="BL21" s="50">
        <f t="shared" si="33"/>
        <v>14</v>
      </c>
      <c r="BM21" s="50">
        <f t="shared" si="33"/>
        <v>14</v>
      </c>
      <c r="BN21" s="50">
        <f t="shared" si="33"/>
        <v>14</v>
      </c>
      <c r="BO21" s="50">
        <f t="shared" si="33"/>
        <v>14</v>
      </c>
      <c r="BP21" s="50">
        <f t="shared" si="33"/>
        <v>14</v>
      </c>
    </row>
    <row r="22" spans="1:68" ht="16.5" x14ac:dyDescent="0.35">
      <c r="A22" s="44" t="str">
        <f>IF(Tableau_MIH[[#This Row],[Points]]&lt;&gt;0,RANK(Tableau_MIH[[#This Row],[Points]],Tableau_MIH[Points]),"")</f>
        <v/>
      </c>
      <c r="B22" s="45">
        <f t="array" ref="B22">INDEX(Tableau_MIH[[1]:[15]],ROW(C22)-5,$B$3)</f>
        <v>0</v>
      </c>
      <c r="C22" s="46">
        <f t="shared" si="0"/>
        <v>0</v>
      </c>
      <c r="D22" s="172" t="s">
        <v>1397</v>
      </c>
      <c r="E22" s="172" t="s">
        <v>396</v>
      </c>
      <c r="F22" s="172" t="s">
        <v>529</v>
      </c>
      <c r="G22" s="172" t="s">
        <v>95</v>
      </c>
      <c r="H22" s="171">
        <f t="shared" si="1"/>
        <v>0</v>
      </c>
      <c r="I22" s="59"/>
      <c r="J2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2" s="55"/>
      <c r="L2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2" s="56"/>
      <c r="N2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2" s="57"/>
      <c r="P2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2" s="57"/>
      <c r="R2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2" s="58"/>
      <c r="T2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2" s="58"/>
      <c r="V2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2" s="58"/>
      <c r="X2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2" s="58"/>
      <c r="Z2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2" s="121"/>
      <c r="AB2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2" s="58"/>
      <c r="AD2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2" s="58"/>
      <c r="AF2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2" s="58"/>
      <c r="AH2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2" s="58"/>
      <c r="AJ2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2" s="58"/>
      <c r="AL2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IF(Tableau_MIH[[#This Row],[Points]]&lt;&gt;0,RANK(Tableau_MIH[[#This Row],[Points]],Tableau_MIH[Points]),"")</f>
        <v/>
      </c>
      <c r="B23" s="45">
        <f t="array" ref="B23">INDEX(Tableau_MIH[[1]:[15]],ROW(C23)-5,$B$3)</f>
        <v>0</v>
      </c>
      <c r="C23" s="46">
        <f t="shared" si="0"/>
        <v>0</v>
      </c>
      <c r="D23" s="172" t="s">
        <v>1398</v>
      </c>
      <c r="E23" s="172" t="s">
        <v>857</v>
      </c>
      <c r="F23" s="172" t="s">
        <v>1399</v>
      </c>
      <c r="G23" s="172" t="s">
        <v>15</v>
      </c>
      <c r="H23" s="171">
        <f t="shared" si="1"/>
        <v>0</v>
      </c>
      <c r="I23" s="59"/>
      <c r="J2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3" s="55"/>
      <c r="L2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3" s="56"/>
      <c r="N2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3" s="57"/>
      <c r="P2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3" s="57"/>
      <c r="R2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3" s="58"/>
      <c r="T2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3" s="58"/>
      <c r="V2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3" s="58"/>
      <c r="X2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3" s="58"/>
      <c r="Z2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3" s="121"/>
      <c r="AB2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3" s="58"/>
      <c r="AD2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3" s="58"/>
      <c r="AF2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3" s="58"/>
      <c r="AH2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3" s="58"/>
      <c r="AJ2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3" s="58"/>
      <c r="AL2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>
        <f>IF(Tableau_MIH[[#This Row],[Points]]&lt;&gt;0,RANK(Tableau_MIH[[#This Row],[Points]],Tableau_MIH[Points]),"")</f>
        <v>21</v>
      </c>
      <c r="B24" s="45">
        <f t="array" ref="B24">INDEX(Tableau_MIH[[1]:[15]],ROW(C24)-5,$B$3)</f>
        <v>12</v>
      </c>
      <c r="C24" s="46">
        <f t="shared" si="0"/>
        <v>1</v>
      </c>
      <c r="D24" s="172" t="s">
        <v>1400</v>
      </c>
      <c r="E24" s="172" t="s">
        <v>157</v>
      </c>
      <c r="F24" s="172" t="s">
        <v>870</v>
      </c>
      <c r="G24" s="172" t="s">
        <v>106</v>
      </c>
      <c r="H24" s="171">
        <f t="shared" si="1"/>
        <v>12</v>
      </c>
      <c r="I24" s="59">
        <v>8</v>
      </c>
      <c r="J2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24" s="55"/>
      <c r="L2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4" s="56"/>
      <c r="N2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4" s="57"/>
      <c r="P2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4" s="57"/>
      <c r="R2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4" s="58"/>
      <c r="T2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4" s="58"/>
      <c r="V2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4" s="58"/>
      <c r="X2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4" s="58"/>
      <c r="Z2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4" s="121"/>
      <c r="AB2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4" s="58"/>
      <c r="AD2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4" s="58"/>
      <c r="AF2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4" s="58"/>
      <c r="AH2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4" s="58"/>
      <c r="AJ2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4" s="58"/>
      <c r="AL2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4" s="50">
        <f t="shared" si="2"/>
        <v>12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12</v>
      </c>
      <c r="BC24" s="50">
        <f t="shared" ref="BC24:BP24" si="36">BB24+LARGE($AM24:$BA24,BC$5)</f>
        <v>12</v>
      </c>
      <c r="BD24" s="50">
        <f t="shared" si="36"/>
        <v>12</v>
      </c>
      <c r="BE24" s="50">
        <f t="shared" si="36"/>
        <v>12</v>
      </c>
      <c r="BF24" s="50">
        <f t="shared" si="36"/>
        <v>12</v>
      </c>
      <c r="BG24" s="50">
        <f t="shared" si="36"/>
        <v>12</v>
      </c>
      <c r="BH24" s="50">
        <f t="shared" si="36"/>
        <v>12</v>
      </c>
      <c r="BI24" s="50">
        <f t="shared" si="36"/>
        <v>12</v>
      </c>
      <c r="BJ24" s="50">
        <f t="shared" si="36"/>
        <v>12</v>
      </c>
      <c r="BK24" s="50">
        <f t="shared" si="36"/>
        <v>12</v>
      </c>
      <c r="BL24" s="50">
        <f t="shared" si="36"/>
        <v>12</v>
      </c>
      <c r="BM24" s="50">
        <f t="shared" si="36"/>
        <v>12</v>
      </c>
      <c r="BN24" s="50">
        <f t="shared" si="36"/>
        <v>12</v>
      </c>
      <c r="BO24" s="50">
        <f t="shared" si="36"/>
        <v>12</v>
      </c>
      <c r="BP24" s="50">
        <f t="shared" si="36"/>
        <v>12</v>
      </c>
    </row>
    <row r="25" spans="1:68" ht="16.5" x14ac:dyDescent="0.35">
      <c r="A25" s="44">
        <f>IF(Tableau_MIH[[#This Row],[Points]]&lt;&gt;0,RANK(Tableau_MIH[[#This Row],[Points]],Tableau_MIH[Points]),"")</f>
        <v>25</v>
      </c>
      <c r="B25" s="45">
        <f t="array" ref="B25">INDEX(Tableau_MIH[[1]:[15]],ROW(C25)-5,$B$3)</f>
        <v>10</v>
      </c>
      <c r="C25" s="46">
        <f t="shared" si="0"/>
        <v>1</v>
      </c>
      <c r="D25" s="172" t="s">
        <v>1401</v>
      </c>
      <c r="E25" s="172" t="s">
        <v>1402</v>
      </c>
      <c r="F25" s="172" t="s">
        <v>551</v>
      </c>
      <c r="G25" s="172" t="s">
        <v>33</v>
      </c>
      <c r="H25" s="171">
        <f t="shared" si="1"/>
        <v>10</v>
      </c>
      <c r="I25" s="59">
        <v>12</v>
      </c>
      <c r="J2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5" s="55"/>
      <c r="L2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5" s="56"/>
      <c r="N2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5" s="57"/>
      <c r="P2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5" s="57"/>
      <c r="R2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5" s="58"/>
      <c r="T2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5" s="58"/>
      <c r="V2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5" s="58"/>
      <c r="X2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5" s="58"/>
      <c r="Z2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5" s="121"/>
      <c r="AB2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5" s="58"/>
      <c r="AD2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5" s="58"/>
      <c r="AF2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5" s="58"/>
      <c r="AH2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5" s="58"/>
      <c r="AJ2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5" s="58"/>
      <c r="AL2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 t="str">
        <f>IF(Tableau_MIH[[#This Row],[Points]]&lt;&gt;0,RANK(Tableau_MIH[[#This Row],[Points]],Tableau_MIH[Points]),"")</f>
        <v/>
      </c>
      <c r="B26" s="45">
        <f t="array" ref="B26">INDEX(Tableau_MIH[[1]:[15]],ROW(C26)-5,$B$3)</f>
        <v>0</v>
      </c>
      <c r="C26" s="46">
        <f t="shared" si="0"/>
        <v>0</v>
      </c>
      <c r="D26" s="172" t="s">
        <v>1403</v>
      </c>
      <c r="E26" s="172" t="s">
        <v>595</v>
      </c>
      <c r="F26" s="172" t="s">
        <v>596</v>
      </c>
      <c r="G26" s="172" t="s">
        <v>105</v>
      </c>
      <c r="H26" s="171">
        <f t="shared" si="1"/>
        <v>0</v>
      </c>
      <c r="I26" s="59"/>
      <c r="J2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6" s="55"/>
      <c r="L2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6" s="56"/>
      <c r="N2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6" s="57"/>
      <c r="P2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6" s="57"/>
      <c r="R2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6" s="58"/>
      <c r="T2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6" s="58"/>
      <c r="V2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6" s="58"/>
      <c r="X2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6" s="58"/>
      <c r="Z2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6" s="121"/>
      <c r="AB2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6" s="58"/>
      <c r="AD2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6" s="58"/>
      <c r="AF2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6" s="58"/>
      <c r="AH2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6" s="58"/>
      <c r="AJ2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6" s="58"/>
      <c r="AL2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IF(Tableau_MIH[[#This Row],[Points]]&lt;&gt;0,RANK(Tableau_MIH[[#This Row],[Points]],Tableau_MIH[Points]),"")</f>
        <v/>
      </c>
      <c r="B27" s="45">
        <f t="array" ref="B27">INDEX(Tableau_MIH[[1]:[15]],ROW(C27)-5,$B$3)</f>
        <v>0</v>
      </c>
      <c r="C27" s="46">
        <f t="shared" si="0"/>
        <v>0</v>
      </c>
      <c r="D27" s="172" t="s">
        <v>1404</v>
      </c>
      <c r="E27" s="172" t="s">
        <v>269</v>
      </c>
      <c r="F27" s="172" t="s">
        <v>537</v>
      </c>
      <c r="G27" s="172" t="s">
        <v>12</v>
      </c>
      <c r="H27" s="171">
        <f t="shared" si="1"/>
        <v>0</v>
      </c>
      <c r="I27" s="59"/>
      <c r="J2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7" s="55"/>
      <c r="L2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7" s="56"/>
      <c r="N2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7" s="57"/>
      <c r="P2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7" s="57"/>
      <c r="R2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7" s="58"/>
      <c r="T2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7" s="58"/>
      <c r="V2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7" s="58"/>
      <c r="X2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7" s="58"/>
      <c r="Z2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7" s="121"/>
      <c r="AB2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7" s="58"/>
      <c r="AD2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7" s="58"/>
      <c r="AF2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7" s="58"/>
      <c r="AH2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7" s="58"/>
      <c r="AJ2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7" s="58"/>
      <c r="AL2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IF(Tableau_MIH[[#This Row],[Points]]&lt;&gt;0,RANK(Tableau_MIH[[#This Row],[Points]],Tableau_MIH[Points]),"")</f>
        <v/>
      </c>
      <c r="B28" s="45">
        <f t="array" ref="B28">INDEX(Tableau_MIH[[1]:[15]],ROW(C28)-5,$B$3)</f>
        <v>0</v>
      </c>
      <c r="C28" s="46">
        <f t="shared" si="0"/>
        <v>0</v>
      </c>
      <c r="D28" s="172" t="s">
        <v>1405</v>
      </c>
      <c r="E28" s="172" t="s">
        <v>598</v>
      </c>
      <c r="F28" s="172" t="s">
        <v>599</v>
      </c>
      <c r="G28" s="172" t="s">
        <v>12</v>
      </c>
      <c r="H28" s="171">
        <f t="shared" si="1"/>
        <v>0</v>
      </c>
      <c r="I28" s="59"/>
      <c r="J2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8" s="55"/>
      <c r="L2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8" s="56"/>
      <c r="N2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8" s="57"/>
      <c r="P2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8" s="57"/>
      <c r="R2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8" s="58"/>
      <c r="T2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8" s="58"/>
      <c r="V2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8" s="58"/>
      <c r="X2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8" s="58"/>
      <c r="Z2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8" s="121"/>
      <c r="AB2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8" s="58"/>
      <c r="AD2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8" s="58"/>
      <c r="AF2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8" s="58"/>
      <c r="AH2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8" s="58"/>
      <c r="AJ2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8" s="58"/>
      <c r="AL2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>
        <f>IF(Tableau_MIH[[#This Row],[Points]]&lt;&gt;0,RANK(Tableau_MIH[[#This Row],[Points]],Tableau_MIH[Points]),"")</f>
        <v>25</v>
      </c>
      <c r="B29" s="45">
        <f t="array" ref="B29">INDEX(Tableau_MIH[[1]:[15]],ROW(C29)-5,$B$3)</f>
        <v>10</v>
      </c>
      <c r="C29" s="46">
        <f t="shared" si="0"/>
        <v>1</v>
      </c>
      <c r="D29" s="172" t="s">
        <v>1406</v>
      </c>
      <c r="E29" s="172" t="s">
        <v>271</v>
      </c>
      <c r="F29" s="172" t="s">
        <v>861</v>
      </c>
      <c r="G29" s="172" t="s">
        <v>12</v>
      </c>
      <c r="H29" s="171">
        <f t="shared" si="1"/>
        <v>10</v>
      </c>
      <c r="I29" s="59">
        <v>13</v>
      </c>
      <c r="J2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9" s="55"/>
      <c r="L2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9" s="56"/>
      <c r="N2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9" s="57"/>
      <c r="P2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9" s="57"/>
      <c r="R2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29" s="58"/>
      <c r="T2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9" s="58"/>
      <c r="V2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9" s="58"/>
      <c r="X2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9" s="58"/>
      <c r="Z2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9" s="121"/>
      <c r="AB2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9" s="58"/>
      <c r="AD2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9" s="58"/>
      <c r="AF2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9" s="58"/>
      <c r="AH2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9" s="58"/>
      <c r="AJ2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9" s="58"/>
      <c r="AL2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10</v>
      </c>
      <c r="BD29" s="50">
        <f t="shared" si="41"/>
        <v>10</v>
      </c>
      <c r="BE29" s="50">
        <f t="shared" si="41"/>
        <v>10</v>
      </c>
      <c r="BF29" s="50">
        <f t="shared" si="41"/>
        <v>10</v>
      </c>
      <c r="BG29" s="50">
        <f t="shared" si="41"/>
        <v>10</v>
      </c>
      <c r="BH29" s="50">
        <f t="shared" si="41"/>
        <v>10</v>
      </c>
      <c r="BI29" s="50">
        <f t="shared" si="41"/>
        <v>10</v>
      </c>
      <c r="BJ29" s="50">
        <f t="shared" si="41"/>
        <v>10</v>
      </c>
      <c r="BK29" s="50">
        <f t="shared" si="41"/>
        <v>10</v>
      </c>
      <c r="BL29" s="50">
        <f t="shared" si="41"/>
        <v>10</v>
      </c>
      <c r="BM29" s="50">
        <f t="shared" si="41"/>
        <v>10</v>
      </c>
      <c r="BN29" s="50">
        <f t="shared" si="41"/>
        <v>10</v>
      </c>
      <c r="BO29" s="50">
        <f t="shared" si="41"/>
        <v>10</v>
      </c>
      <c r="BP29" s="50">
        <f t="shared" si="41"/>
        <v>10</v>
      </c>
    </row>
    <row r="30" spans="1:68" ht="16.5" x14ac:dyDescent="0.35">
      <c r="A30" s="44" t="str">
        <f>IF(Tableau_MIH[[#This Row],[Points]]&lt;&gt;0,RANK(Tableau_MIH[[#This Row],[Points]],Tableau_MIH[Points]),"")</f>
        <v/>
      </c>
      <c r="B30" s="45">
        <f t="array" ref="B30">INDEX(Tableau_MIH[[1]:[15]],ROW(C30)-5,$B$3)</f>
        <v>0</v>
      </c>
      <c r="C30" s="46">
        <f t="shared" si="0"/>
        <v>0</v>
      </c>
      <c r="D30" s="172" t="s">
        <v>1407</v>
      </c>
      <c r="E30" s="172" t="s">
        <v>538</v>
      </c>
      <c r="F30" s="172" t="s">
        <v>457</v>
      </c>
      <c r="G30" s="172" t="s">
        <v>37</v>
      </c>
      <c r="H30" s="171">
        <f t="shared" si="1"/>
        <v>0</v>
      </c>
      <c r="I30" s="59"/>
      <c r="J3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0" s="55"/>
      <c r="L3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0" s="56"/>
      <c r="N3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0" s="57"/>
      <c r="P3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0" s="57"/>
      <c r="R3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0" s="58"/>
      <c r="T3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0" s="58"/>
      <c r="V3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0" s="58"/>
      <c r="X3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0" s="58"/>
      <c r="Z3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0" s="121"/>
      <c r="AB3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0" s="58"/>
      <c r="AD3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0" s="58"/>
      <c r="AF3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0" s="58"/>
      <c r="AH3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0" s="58"/>
      <c r="AJ3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0" s="58"/>
      <c r="AL3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>
        <f>IF(Tableau_MIH[[#This Row],[Points]]&lt;&gt;0,RANK(Tableau_MIH[[#This Row],[Points]],Tableau_MIH[Points]),"")</f>
        <v>25</v>
      </c>
      <c r="B31" s="45">
        <f t="array" ref="B31">INDEX(Tableau_MIH[[1]:[15]],ROW(C31)-5,$B$3)</f>
        <v>10</v>
      </c>
      <c r="C31" s="46">
        <f t="shared" si="0"/>
        <v>1</v>
      </c>
      <c r="D31" s="172" t="s">
        <v>1408</v>
      </c>
      <c r="E31" s="172" t="s">
        <v>601</v>
      </c>
      <c r="F31" s="172" t="s">
        <v>602</v>
      </c>
      <c r="G31" s="172" t="s">
        <v>106</v>
      </c>
      <c r="H31" s="171">
        <f t="shared" si="1"/>
        <v>10</v>
      </c>
      <c r="I31" s="59">
        <v>12</v>
      </c>
      <c r="J3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1" s="55"/>
      <c r="L3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1" s="56"/>
      <c r="N3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1" s="57"/>
      <c r="P3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1" s="57"/>
      <c r="R3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1" s="58"/>
      <c r="T3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1" s="58"/>
      <c r="V3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1" s="58"/>
      <c r="X3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1" s="58"/>
      <c r="Z3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1" s="121"/>
      <c r="AB3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1" s="58"/>
      <c r="AD3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1" s="58"/>
      <c r="AF3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1" s="58"/>
      <c r="AH3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1" s="58"/>
      <c r="AJ3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1" s="58"/>
      <c r="AL3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>
        <f>IF(Tableau_MIH[[#This Row],[Points]]&lt;&gt;0,RANK(Tableau_MIH[[#This Row],[Points]],Tableau_MIH[Points]),"")</f>
        <v>1</v>
      </c>
      <c r="B32" s="45">
        <f t="array" ref="B32">INDEX(Tableau_MIH[[1]:[15]],ROW(C32)-5,$B$3)</f>
        <v>70</v>
      </c>
      <c r="C32" s="46">
        <f t="shared" si="0"/>
        <v>1</v>
      </c>
      <c r="D32" s="172" t="s">
        <v>1409</v>
      </c>
      <c r="E32" s="172" t="s">
        <v>540</v>
      </c>
      <c r="F32" s="172" t="s">
        <v>541</v>
      </c>
      <c r="G32" s="172" t="s">
        <v>35</v>
      </c>
      <c r="H32" s="171">
        <f t="shared" si="1"/>
        <v>70</v>
      </c>
      <c r="I32" s="59">
        <v>1</v>
      </c>
      <c r="J3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32" s="55"/>
      <c r="L3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2" s="56"/>
      <c r="N3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2" s="57"/>
      <c r="P3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2" s="57"/>
      <c r="R3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2" s="58"/>
      <c r="T3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2" s="58"/>
      <c r="V3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2" s="58"/>
      <c r="X3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2" s="58"/>
      <c r="Z3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2" s="121"/>
      <c r="AB3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2" s="58"/>
      <c r="AD3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2" s="58"/>
      <c r="AF3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2" s="58"/>
      <c r="AH3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2" s="58"/>
      <c r="AJ3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2" s="58"/>
      <c r="AL3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2" s="50">
        <f t="shared" si="2"/>
        <v>70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70</v>
      </c>
      <c r="BC32" s="50">
        <f t="shared" ref="BC32:BP32" si="44">BB32+LARGE($AM32:$BA32,BC$5)</f>
        <v>70</v>
      </c>
      <c r="BD32" s="50">
        <f t="shared" si="44"/>
        <v>70</v>
      </c>
      <c r="BE32" s="50">
        <f t="shared" si="44"/>
        <v>70</v>
      </c>
      <c r="BF32" s="50">
        <f t="shared" si="44"/>
        <v>70</v>
      </c>
      <c r="BG32" s="50">
        <f t="shared" si="44"/>
        <v>70</v>
      </c>
      <c r="BH32" s="50">
        <f t="shared" si="44"/>
        <v>70</v>
      </c>
      <c r="BI32" s="50">
        <f t="shared" si="44"/>
        <v>70</v>
      </c>
      <c r="BJ32" s="50">
        <f t="shared" si="44"/>
        <v>70</v>
      </c>
      <c r="BK32" s="50">
        <f t="shared" si="44"/>
        <v>70</v>
      </c>
      <c r="BL32" s="50">
        <f t="shared" si="44"/>
        <v>70</v>
      </c>
      <c r="BM32" s="50">
        <f t="shared" si="44"/>
        <v>70</v>
      </c>
      <c r="BN32" s="50">
        <f t="shared" si="44"/>
        <v>70</v>
      </c>
      <c r="BO32" s="50">
        <f t="shared" si="44"/>
        <v>70</v>
      </c>
      <c r="BP32" s="50">
        <f t="shared" si="44"/>
        <v>70</v>
      </c>
    </row>
    <row r="33" spans="1:68" ht="16.5" x14ac:dyDescent="0.35">
      <c r="A33" s="44" t="str">
        <f>IF(Tableau_MIH[[#This Row],[Points]]&lt;&gt;0,RANK(Tableau_MIH[[#This Row],[Points]],Tableau_MIH[Points]),"")</f>
        <v/>
      </c>
      <c r="B33" s="45">
        <f t="array" ref="B33">INDEX(Tableau_MIH[[1]:[15]],ROW(C33)-5,$B$3)</f>
        <v>0</v>
      </c>
      <c r="C33" s="46">
        <f t="shared" si="0"/>
        <v>0</v>
      </c>
      <c r="D33" s="172" t="s">
        <v>1410</v>
      </c>
      <c r="E33" s="172" t="s">
        <v>361</v>
      </c>
      <c r="F33" s="172" t="s">
        <v>428</v>
      </c>
      <c r="G33" s="172" t="s">
        <v>37</v>
      </c>
      <c r="H33" s="171">
        <f t="shared" si="1"/>
        <v>0</v>
      </c>
      <c r="I33" s="59"/>
      <c r="J3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3" s="55"/>
      <c r="L3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3" s="56"/>
      <c r="N3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3" s="57"/>
      <c r="P3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3" s="57"/>
      <c r="R3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3" s="58"/>
      <c r="T3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3" s="58"/>
      <c r="V3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3" s="58"/>
      <c r="X3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3" s="58"/>
      <c r="Z3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3" s="121"/>
      <c r="AB3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3" s="58"/>
      <c r="AD3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3" s="58"/>
      <c r="AF3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3" s="58"/>
      <c r="AH3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3" s="58"/>
      <c r="AJ3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3" s="58"/>
      <c r="AL3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>
        <f>IF(Tableau_MIH[[#This Row],[Points]]&lt;&gt;0,RANK(Tableau_MIH[[#This Row],[Points]],Tableau_MIH[Points]),"")</f>
        <v>25</v>
      </c>
      <c r="B34" s="45">
        <f t="array" ref="B34">INDEX(Tableau_MIH[[1]:[15]],ROW(C34)-5,$B$3)</f>
        <v>10</v>
      </c>
      <c r="C34" s="46">
        <f t="shared" si="0"/>
        <v>1</v>
      </c>
      <c r="D34" s="172" t="s">
        <v>1411</v>
      </c>
      <c r="E34" s="172" t="s">
        <v>863</v>
      </c>
      <c r="F34" s="172" t="s">
        <v>1412</v>
      </c>
      <c r="G34" s="172" t="s">
        <v>12</v>
      </c>
      <c r="H34" s="171">
        <f t="shared" si="1"/>
        <v>10</v>
      </c>
      <c r="I34" s="59">
        <v>9</v>
      </c>
      <c r="J3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4" s="55"/>
      <c r="L3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4" s="56"/>
      <c r="N3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4" s="57"/>
      <c r="P3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4" s="57"/>
      <c r="R3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4" s="58"/>
      <c r="T3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4" s="58"/>
      <c r="V3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4" s="58"/>
      <c r="X3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4" s="58"/>
      <c r="Z3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4" s="121"/>
      <c r="AB3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4" s="58"/>
      <c r="AD3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4" s="58"/>
      <c r="AF3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4" s="58"/>
      <c r="AH3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4" s="58"/>
      <c r="AJ3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4" s="58"/>
      <c r="AL3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4" s="50">
        <f t="shared" si="2"/>
        <v>10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 t="str">
        <f>IF(Tableau_MIH[[#This Row],[Points]]&lt;&gt;0,RANK(Tableau_MIH[[#This Row],[Points]],Tableau_MIH[Points]),"")</f>
        <v/>
      </c>
      <c r="B35" s="45">
        <f t="array" ref="B35">INDEX(Tableau_MIH[[1]:[15]],ROW(C35)-5,$B$3)</f>
        <v>0</v>
      </c>
      <c r="C35" s="46">
        <f t="shared" si="0"/>
        <v>0</v>
      </c>
      <c r="D35" s="172" t="s">
        <v>1413</v>
      </c>
      <c r="E35" s="172" t="s">
        <v>606</v>
      </c>
      <c r="F35" s="172" t="s">
        <v>607</v>
      </c>
      <c r="G35" s="172" t="s">
        <v>105</v>
      </c>
      <c r="H35" s="171">
        <f t="shared" si="1"/>
        <v>0</v>
      </c>
      <c r="I35" s="59"/>
      <c r="J3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5" s="55"/>
      <c r="L3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5" s="56"/>
      <c r="N3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5" s="57"/>
      <c r="P3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5" s="57"/>
      <c r="R3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5" s="58"/>
      <c r="T3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5" s="58"/>
      <c r="V3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5" s="58"/>
      <c r="X3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5" s="58"/>
      <c r="Z3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5" s="121"/>
      <c r="AB3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5" s="58"/>
      <c r="AD3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5" s="58"/>
      <c r="AF3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5" s="58"/>
      <c r="AH3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5" s="58"/>
      <c r="AJ3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5" s="58"/>
      <c r="AL3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IF(Tableau_MIH[[#This Row],[Points]]&lt;&gt;0,RANK(Tableau_MIH[[#This Row],[Points]],Tableau_MIH[Points]),"")</f>
        <v/>
      </c>
      <c r="B36" s="45">
        <f t="array" ref="B36">INDEX(Tableau_MIH[[1]:[15]],ROW(C36)-5,$B$3)</f>
        <v>0</v>
      </c>
      <c r="C36" s="46">
        <f t="shared" si="0"/>
        <v>0</v>
      </c>
      <c r="D36" s="172" t="s">
        <v>1414</v>
      </c>
      <c r="E36" s="172" t="s">
        <v>545</v>
      </c>
      <c r="F36" s="172" t="s">
        <v>524</v>
      </c>
      <c r="G36" s="172" t="s">
        <v>14</v>
      </c>
      <c r="H36" s="171">
        <f t="shared" si="1"/>
        <v>0</v>
      </c>
      <c r="I36" s="59"/>
      <c r="J3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6" s="55"/>
      <c r="L3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6" s="56"/>
      <c r="N3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6" s="57"/>
      <c r="P3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6" s="57"/>
      <c r="R3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6" s="58"/>
      <c r="T3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6" s="58"/>
      <c r="V3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6" s="58"/>
      <c r="X3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6" s="58"/>
      <c r="Z3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6" s="121"/>
      <c r="AB3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6" s="58"/>
      <c r="AD3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6" s="58"/>
      <c r="AF3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6" s="58"/>
      <c r="AH3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6" s="58"/>
      <c r="AJ3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6" s="58"/>
      <c r="AL3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IF(Tableau_MIH[[#This Row],[Points]]&lt;&gt;0,RANK(Tableau_MIH[[#This Row],[Points]],Tableau_MIH[Points]),"")</f>
        <v/>
      </c>
      <c r="B37" s="45">
        <f t="array" ref="B37">INDEX(Tableau_MIH[[1]:[15]],ROW(C37)-5,$B$3)</f>
        <v>0</v>
      </c>
      <c r="C37" s="46">
        <f t="shared" si="0"/>
        <v>0</v>
      </c>
      <c r="D37" s="172" t="s">
        <v>1415</v>
      </c>
      <c r="E37" s="172" t="s">
        <v>609</v>
      </c>
      <c r="F37" s="172" t="s">
        <v>610</v>
      </c>
      <c r="G37" s="172" t="s">
        <v>37</v>
      </c>
      <c r="H37" s="171">
        <f t="shared" si="1"/>
        <v>0</v>
      </c>
      <c r="I37" s="59"/>
      <c r="J3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7" s="55"/>
      <c r="L3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7" s="56"/>
      <c r="N3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7" s="57"/>
      <c r="P3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7" s="57"/>
      <c r="R3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7" s="58"/>
      <c r="T3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7" s="58"/>
      <c r="V3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7" s="58"/>
      <c r="X3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7" s="58"/>
      <c r="Z3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7" s="121"/>
      <c r="AB3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7" s="58"/>
      <c r="AD3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7" s="58"/>
      <c r="AF3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7" s="58"/>
      <c r="AH3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7" s="58"/>
      <c r="AJ3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7" s="58"/>
      <c r="AL3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>
        <f>IF(Tableau_MIH[[#This Row],[Points]]&lt;&gt;0,RANK(Tableau_MIH[[#This Row],[Points]],Tableau_MIH[Points]),"")</f>
        <v>10</v>
      </c>
      <c r="B38" s="45">
        <f t="array" ref="B38">INDEX(Tableau_MIH[[1]:[15]],ROW(C38)-5,$B$3)</f>
        <v>25</v>
      </c>
      <c r="C38" s="46">
        <f t="shared" ref="C38:C69" si="50">COUNTA(I38,K38,M38,O38,Q38,S38,U38,W38,Y38,AA38,AC38,AE38,AG38,AI38,AK38)</f>
        <v>1</v>
      </c>
      <c r="D38" s="172" t="s">
        <v>1416</v>
      </c>
      <c r="E38" s="172" t="s">
        <v>489</v>
      </c>
      <c r="F38" s="172" t="s">
        <v>608</v>
      </c>
      <c r="G38" s="172" t="s">
        <v>35</v>
      </c>
      <c r="H38" s="171">
        <f t="shared" ref="H38:H69" si="51">J38+L38+N38+P38+R38+T38+V38+X38+Z38+AB38+AD38+AF38+AH38+AJ38+AL38</f>
        <v>25</v>
      </c>
      <c r="I38" s="59">
        <v>4</v>
      </c>
      <c r="J3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38" s="55"/>
      <c r="L3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8" s="56"/>
      <c r="N3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8" s="57"/>
      <c r="P3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8" s="57"/>
      <c r="R3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8" s="58"/>
      <c r="T3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8" s="58"/>
      <c r="V3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8" s="58"/>
      <c r="X3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8" s="58"/>
      <c r="Z3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8" s="121"/>
      <c r="AB3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8" s="58"/>
      <c r="AD3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8" s="58"/>
      <c r="AF3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8" s="58"/>
      <c r="AH3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8" s="58"/>
      <c r="AJ3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8" s="58"/>
      <c r="AL3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8" s="50">
        <f t="shared" ref="AM38:AM69" si="52">J38</f>
        <v>25</v>
      </c>
      <c r="AN38" s="31">
        <f t="shared" ref="AN38:AN69" si="53">L38</f>
        <v>0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25</v>
      </c>
      <c r="BC38" s="50">
        <f t="shared" ref="BC38:BP38" si="68">BB38+LARGE($AM38:$BA38,BC$5)</f>
        <v>25</v>
      </c>
      <c r="BD38" s="50">
        <f t="shared" si="68"/>
        <v>25</v>
      </c>
      <c r="BE38" s="50">
        <f t="shared" si="68"/>
        <v>25</v>
      </c>
      <c r="BF38" s="50">
        <f t="shared" si="68"/>
        <v>25</v>
      </c>
      <c r="BG38" s="50">
        <f t="shared" si="68"/>
        <v>25</v>
      </c>
      <c r="BH38" s="50">
        <f t="shared" si="68"/>
        <v>25</v>
      </c>
      <c r="BI38" s="50">
        <f t="shared" si="68"/>
        <v>25</v>
      </c>
      <c r="BJ38" s="50">
        <f t="shared" si="68"/>
        <v>25</v>
      </c>
      <c r="BK38" s="50">
        <f t="shared" si="68"/>
        <v>25</v>
      </c>
      <c r="BL38" s="50">
        <f t="shared" si="68"/>
        <v>25</v>
      </c>
      <c r="BM38" s="50">
        <f t="shared" si="68"/>
        <v>25</v>
      </c>
      <c r="BN38" s="50">
        <f t="shared" si="68"/>
        <v>25</v>
      </c>
      <c r="BO38" s="50">
        <f t="shared" si="68"/>
        <v>25</v>
      </c>
      <c r="BP38" s="50">
        <f t="shared" si="68"/>
        <v>25</v>
      </c>
    </row>
    <row r="39" spans="1:68" ht="16.5" x14ac:dyDescent="0.35">
      <c r="A39" s="44" t="str">
        <f>IF(Tableau_MIH[[#This Row],[Points]]&lt;&gt;0,RANK(Tableau_MIH[[#This Row],[Points]],Tableau_MIH[Points]),"")</f>
        <v/>
      </c>
      <c r="B39" s="45">
        <f t="array" ref="B39">INDEX(Tableau_MIH[[1]:[15]],ROW(C39)-5,$B$3)</f>
        <v>0</v>
      </c>
      <c r="C39" s="46">
        <f t="shared" si="50"/>
        <v>0</v>
      </c>
      <c r="D39" s="172" t="s">
        <v>1417</v>
      </c>
      <c r="E39" s="172" t="s">
        <v>615</v>
      </c>
      <c r="F39" s="172" t="s">
        <v>616</v>
      </c>
      <c r="G39" s="172" t="s">
        <v>13</v>
      </c>
      <c r="H39" s="171">
        <f t="shared" si="51"/>
        <v>0</v>
      </c>
      <c r="I39" s="59"/>
      <c r="J3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9" s="55"/>
      <c r="L3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9" s="56"/>
      <c r="N3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9" s="57"/>
      <c r="P3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9" s="57"/>
      <c r="R3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9" s="58"/>
      <c r="T3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9" s="58"/>
      <c r="V3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9" s="58"/>
      <c r="X3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9" s="58"/>
      <c r="Z3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9" s="121"/>
      <c r="AB3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9" s="58"/>
      <c r="AD3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9" s="58"/>
      <c r="AF3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9" s="58"/>
      <c r="AH3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9" s="58"/>
      <c r="AJ3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9" s="58"/>
      <c r="AL3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IF(Tableau_MIH[[#This Row],[Points]]&lt;&gt;0,RANK(Tableau_MIH[[#This Row],[Points]],Tableau_MIH[Points]),"")</f>
        <v/>
      </c>
      <c r="B40" s="45">
        <f t="array" ref="B40">INDEX(Tableau_MIH[[1]:[15]],ROW(C40)-5,$B$3)</f>
        <v>0</v>
      </c>
      <c r="C40" s="46">
        <f t="shared" si="50"/>
        <v>0</v>
      </c>
      <c r="D40" s="172" t="s">
        <v>1418</v>
      </c>
      <c r="E40" s="172" t="s">
        <v>546</v>
      </c>
      <c r="F40" s="172" t="s">
        <v>547</v>
      </c>
      <c r="G40" s="172" t="s">
        <v>13</v>
      </c>
      <c r="H40" s="171">
        <f t="shared" si="51"/>
        <v>0</v>
      </c>
      <c r="I40" s="59"/>
      <c r="J4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0" s="55"/>
      <c r="L4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0" s="56"/>
      <c r="N4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0" s="57"/>
      <c r="P4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0" s="57"/>
      <c r="R4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0" s="58"/>
      <c r="T4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0" s="58"/>
      <c r="V4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0" s="58"/>
      <c r="X4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0" s="58"/>
      <c r="Z4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0" s="121"/>
      <c r="AB4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0" s="58"/>
      <c r="AD4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0" s="58"/>
      <c r="AF4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0" s="58"/>
      <c r="AH4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0" s="58"/>
      <c r="AJ4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0" s="58"/>
      <c r="AL4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>
        <f>IF(Tableau_MIH[[#This Row],[Points]]&lt;&gt;0,RANK(Tableau_MIH[[#This Row],[Points]],Tableau_MIH[Points]),"")</f>
        <v>13</v>
      </c>
      <c r="B41" s="45">
        <f t="array" ref="B41">INDEX(Tableau_MIH[[1]:[15]],ROW(C41)-5,$B$3)</f>
        <v>20</v>
      </c>
      <c r="C41" s="46">
        <f t="shared" si="50"/>
        <v>1</v>
      </c>
      <c r="D41" s="172" t="s">
        <v>1419</v>
      </c>
      <c r="E41" s="172" t="s">
        <v>619</v>
      </c>
      <c r="F41" s="172" t="s">
        <v>493</v>
      </c>
      <c r="G41" s="172" t="s">
        <v>35</v>
      </c>
      <c r="H41" s="171">
        <f t="shared" si="51"/>
        <v>20</v>
      </c>
      <c r="I41" s="59">
        <v>5</v>
      </c>
      <c r="J4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41" s="55"/>
      <c r="L4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1" s="56"/>
      <c r="N4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1" s="57"/>
      <c r="P4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1" s="57"/>
      <c r="R4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1" s="58"/>
      <c r="T4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1" s="58"/>
      <c r="V4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1" s="58"/>
      <c r="X4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1" s="58"/>
      <c r="Z4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1" s="121"/>
      <c r="AB4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1" s="58"/>
      <c r="AD4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1" s="58"/>
      <c r="AF4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1" s="58"/>
      <c r="AH4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1" s="58"/>
      <c r="AJ4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1" s="58"/>
      <c r="AL4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1" s="50">
        <f t="shared" si="52"/>
        <v>20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20</v>
      </c>
      <c r="BC41" s="50">
        <f t="shared" ref="BC41:BP41" si="71">BB41+LARGE($AM41:$BA41,BC$5)</f>
        <v>20</v>
      </c>
      <c r="BD41" s="50">
        <f t="shared" si="71"/>
        <v>20</v>
      </c>
      <c r="BE41" s="50">
        <f t="shared" si="71"/>
        <v>20</v>
      </c>
      <c r="BF41" s="50">
        <f t="shared" si="71"/>
        <v>20</v>
      </c>
      <c r="BG41" s="50">
        <f t="shared" si="71"/>
        <v>20</v>
      </c>
      <c r="BH41" s="50">
        <f t="shared" si="71"/>
        <v>20</v>
      </c>
      <c r="BI41" s="50">
        <f t="shared" si="71"/>
        <v>20</v>
      </c>
      <c r="BJ41" s="50">
        <f t="shared" si="71"/>
        <v>20</v>
      </c>
      <c r="BK41" s="50">
        <f t="shared" si="71"/>
        <v>20</v>
      </c>
      <c r="BL41" s="50">
        <f t="shared" si="71"/>
        <v>20</v>
      </c>
      <c r="BM41" s="50">
        <f t="shared" si="71"/>
        <v>20</v>
      </c>
      <c r="BN41" s="50">
        <f t="shared" si="71"/>
        <v>20</v>
      </c>
      <c r="BO41" s="50">
        <f t="shared" si="71"/>
        <v>20</v>
      </c>
      <c r="BP41" s="50">
        <f t="shared" si="71"/>
        <v>20</v>
      </c>
    </row>
    <row r="42" spans="1:68" ht="16.5" x14ac:dyDescent="0.35">
      <c r="A42" s="44">
        <f>IF(Tableau_MIH[[#This Row],[Points]]&lt;&gt;0,RANK(Tableau_MIH[[#This Row],[Points]],Tableau_MIH[Points]),"")</f>
        <v>18</v>
      </c>
      <c r="B42" s="45">
        <f t="array" ref="B42">INDEX(Tableau_MIH[[1]:[15]],ROW(C42)-5,$B$3)</f>
        <v>14</v>
      </c>
      <c r="C42" s="46">
        <f t="shared" si="50"/>
        <v>1</v>
      </c>
      <c r="D42" s="172" t="s">
        <v>1420</v>
      </c>
      <c r="E42" s="172" t="s">
        <v>549</v>
      </c>
      <c r="F42" s="172" t="s">
        <v>471</v>
      </c>
      <c r="G42" s="172" t="s">
        <v>15</v>
      </c>
      <c r="H42" s="171">
        <f t="shared" si="51"/>
        <v>14</v>
      </c>
      <c r="I42" s="59">
        <v>7</v>
      </c>
      <c r="J4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42" s="55"/>
      <c r="L4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2" s="56"/>
      <c r="N4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2" s="57"/>
      <c r="P4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2" s="57"/>
      <c r="R4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2" s="58"/>
      <c r="T4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2" s="58"/>
      <c r="V4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2" s="58"/>
      <c r="X4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2" s="58"/>
      <c r="Z4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2" s="121"/>
      <c r="AB4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2" s="58"/>
      <c r="AD4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2" s="58"/>
      <c r="AF4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2" s="58"/>
      <c r="AH4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2" s="58"/>
      <c r="AJ4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2" s="58"/>
      <c r="AL4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2" s="50">
        <f t="shared" si="52"/>
        <v>14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14</v>
      </c>
      <c r="BC42" s="50">
        <f t="shared" ref="BC42:BP42" si="72">BB42+LARGE($AM42:$BA42,BC$5)</f>
        <v>14</v>
      </c>
      <c r="BD42" s="50">
        <f t="shared" si="72"/>
        <v>14</v>
      </c>
      <c r="BE42" s="50">
        <f t="shared" si="72"/>
        <v>14</v>
      </c>
      <c r="BF42" s="50">
        <f t="shared" si="72"/>
        <v>14</v>
      </c>
      <c r="BG42" s="50">
        <f t="shared" si="72"/>
        <v>14</v>
      </c>
      <c r="BH42" s="50">
        <f t="shared" si="72"/>
        <v>14</v>
      </c>
      <c r="BI42" s="50">
        <f t="shared" si="72"/>
        <v>14</v>
      </c>
      <c r="BJ42" s="50">
        <f t="shared" si="72"/>
        <v>14</v>
      </c>
      <c r="BK42" s="50">
        <f t="shared" si="72"/>
        <v>14</v>
      </c>
      <c r="BL42" s="50">
        <f t="shared" si="72"/>
        <v>14</v>
      </c>
      <c r="BM42" s="50">
        <f t="shared" si="72"/>
        <v>14</v>
      </c>
      <c r="BN42" s="50">
        <f t="shared" si="72"/>
        <v>14</v>
      </c>
      <c r="BO42" s="50">
        <f t="shared" si="72"/>
        <v>14</v>
      </c>
      <c r="BP42" s="50">
        <f t="shared" si="72"/>
        <v>14</v>
      </c>
    </row>
    <row r="43" spans="1:68" ht="16.5" x14ac:dyDescent="0.35">
      <c r="A43" s="44">
        <f>IF(Tableau_MIH[[#This Row],[Points]]&lt;&gt;0,RANK(Tableau_MIH[[#This Row],[Points]],Tableau_MIH[Points]),"")</f>
        <v>16</v>
      </c>
      <c r="B43" s="45">
        <f t="array" ref="B43">INDEX(Tableau_MIH[[1]:[15]],ROW(C43)-5,$B$3)</f>
        <v>16</v>
      </c>
      <c r="C43" s="46">
        <f t="shared" si="50"/>
        <v>1</v>
      </c>
      <c r="D43" s="172" t="s">
        <v>1421</v>
      </c>
      <c r="E43" s="172" t="s">
        <v>550</v>
      </c>
      <c r="F43" s="172" t="s">
        <v>551</v>
      </c>
      <c r="G43" s="172" t="s">
        <v>12</v>
      </c>
      <c r="H43" s="171">
        <f t="shared" si="51"/>
        <v>16</v>
      </c>
      <c r="I43" s="59">
        <v>6</v>
      </c>
      <c r="J4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3" s="55"/>
      <c r="L4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3" s="56"/>
      <c r="N4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3" s="57"/>
      <c r="P4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3" s="57"/>
      <c r="R4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3" s="58"/>
      <c r="T4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3" s="58"/>
      <c r="V4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3" s="58"/>
      <c r="X4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3" s="58"/>
      <c r="Z4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3" s="121"/>
      <c r="AB4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3" s="58"/>
      <c r="AD4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3" s="58"/>
      <c r="AF4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3" s="58"/>
      <c r="AH4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3" s="58"/>
      <c r="AJ4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3" s="58"/>
      <c r="AL4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3" s="50">
        <f t="shared" si="52"/>
        <v>16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16</v>
      </c>
      <c r="BC43" s="50">
        <f t="shared" ref="BC43:BP43" si="73">BB43+LARGE($AM43:$BA43,BC$5)</f>
        <v>16</v>
      </c>
      <c r="BD43" s="50">
        <f t="shared" si="73"/>
        <v>16</v>
      </c>
      <c r="BE43" s="50">
        <f t="shared" si="73"/>
        <v>16</v>
      </c>
      <c r="BF43" s="50">
        <f t="shared" si="73"/>
        <v>16</v>
      </c>
      <c r="BG43" s="50">
        <f t="shared" si="73"/>
        <v>16</v>
      </c>
      <c r="BH43" s="50">
        <f t="shared" si="73"/>
        <v>16</v>
      </c>
      <c r="BI43" s="50">
        <f t="shared" si="73"/>
        <v>16</v>
      </c>
      <c r="BJ43" s="50">
        <f t="shared" si="73"/>
        <v>16</v>
      </c>
      <c r="BK43" s="50">
        <f t="shared" si="73"/>
        <v>16</v>
      </c>
      <c r="BL43" s="50">
        <f t="shared" si="73"/>
        <v>16</v>
      </c>
      <c r="BM43" s="50">
        <f t="shared" si="73"/>
        <v>16</v>
      </c>
      <c r="BN43" s="50">
        <f t="shared" si="73"/>
        <v>16</v>
      </c>
      <c r="BO43" s="50">
        <f t="shared" si="73"/>
        <v>16</v>
      </c>
      <c r="BP43" s="50">
        <f t="shared" si="73"/>
        <v>16</v>
      </c>
    </row>
    <row r="44" spans="1:68" ht="16.5" x14ac:dyDescent="0.35">
      <c r="A44" s="44">
        <f>IF(Tableau_MIH[[#This Row],[Points]]&lt;&gt;0,RANK(Tableau_MIH[[#This Row],[Points]],Tableau_MIH[Points]),"")</f>
        <v>16</v>
      </c>
      <c r="B44" s="45">
        <f t="array" ref="B44">INDEX(Tableau_MIH[[1]:[15]],ROW(C44)-5,$B$3)</f>
        <v>16</v>
      </c>
      <c r="C44" s="46">
        <f t="shared" si="50"/>
        <v>1</v>
      </c>
      <c r="D44" s="172" t="s">
        <v>1422</v>
      </c>
      <c r="E44" s="172" t="s">
        <v>235</v>
      </c>
      <c r="F44" s="172" t="s">
        <v>457</v>
      </c>
      <c r="G44" s="172" t="s">
        <v>12</v>
      </c>
      <c r="H44" s="171">
        <f t="shared" si="51"/>
        <v>16</v>
      </c>
      <c r="I44" s="59">
        <v>6</v>
      </c>
      <c r="J4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4" s="55"/>
      <c r="L4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4" s="56"/>
      <c r="N4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4" s="57"/>
      <c r="P4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4" s="57"/>
      <c r="R4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4" s="58"/>
      <c r="T4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4" s="58"/>
      <c r="V4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4" s="58"/>
      <c r="X4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4" s="58"/>
      <c r="Z4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4" s="121"/>
      <c r="AB4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4" s="58"/>
      <c r="AD4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4" s="58"/>
      <c r="AF4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4" s="58"/>
      <c r="AH4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4" s="58"/>
      <c r="AJ4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4" s="58"/>
      <c r="AL4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4" s="50">
        <f t="shared" si="52"/>
        <v>16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16</v>
      </c>
      <c r="BC44" s="50">
        <f t="shared" ref="BC44:BP44" si="74">BB44+LARGE($AM44:$BA44,BC$5)</f>
        <v>16</v>
      </c>
      <c r="BD44" s="50">
        <f t="shared" si="74"/>
        <v>16</v>
      </c>
      <c r="BE44" s="50">
        <f t="shared" si="74"/>
        <v>16</v>
      </c>
      <c r="BF44" s="50">
        <f t="shared" si="74"/>
        <v>16</v>
      </c>
      <c r="BG44" s="50">
        <f t="shared" si="74"/>
        <v>16</v>
      </c>
      <c r="BH44" s="50">
        <f t="shared" si="74"/>
        <v>16</v>
      </c>
      <c r="BI44" s="50">
        <f t="shared" si="74"/>
        <v>16</v>
      </c>
      <c r="BJ44" s="50">
        <f t="shared" si="74"/>
        <v>16</v>
      </c>
      <c r="BK44" s="50">
        <f t="shared" si="74"/>
        <v>16</v>
      </c>
      <c r="BL44" s="50">
        <f t="shared" si="74"/>
        <v>16</v>
      </c>
      <c r="BM44" s="50">
        <f t="shared" si="74"/>
        <v>16</v>
      </c>
      <c r="BN44" s="50">
        <f t="shared" si="74"/>
        <v>16</v>
      </c>
      <c r="BO44" s="50">
        <f t="shared" si="74"/>
        <v>16</v>
      </c>
      <c r="BP44" s="50">
        <f t="shared" si="74"/>
        <v>16</v>
      </c>
    </row>
    <row r="45" spans="1:68" ht="16.5" x14ac:dyDescent="0.35">
      <c r="A45" s="44">
        <f>IF(Tableau_MIH[[#This Row],[Points]]&lt;&gt;0,RANK(Tableau_MIH[[#This Row],[Points]],Tableau_MIH[Points]),"")</f>
        <v>25</v>
      </c>
      <c r="B45" s="45">
        <f t="array" ref="B45">INDEX(Tableau_MIH[[1]:[15]],ROW(C45)-5,$B$3)</f>
        <v>10</v>
      </c>
      <c r="C45" s="46">
        <f t="shared" si="50"/>
        <v>1</v>
      </c>
      <c r="D45" s="172" t="s">
        <v>1423</v>
      </c>
      <c r="E45" s="172" t="s">
        <v>620</v>
      </c>
      <c r="F45" s="172" t="s">
        <v>621</v>
      </c>
      <c r="G45" s="172" t="s">
        <v>14</v>
      </c>
      <c r="H45" s="171">
        <f t="shared" si="51"/>
        <v>10</v>
      </c>
      <c r="I45" s="59">
        <v>11</v>
      </c>
      <c r="J4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5" s="55"/>
      <c r="L4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5" s="56"/>
      <c r="N4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5" s="57"/>
      <c r="P4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5" s="57"/>
      <c r="R4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5" s="58"/>
      <c r="T4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5" s="58"/>
      <c r="V4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5" s="58"/>
      <c r="X4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5" s="58"/>
      <c r="Z4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5" s="121"/>
      <c r="AB4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5" s="58"/>
      <c r="AD4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5" s="58"/>
      <c r="AF4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5" s="58"/>
      <c r="AH4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5" s="58"/>
      <c r="AJ4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5" s="58"/>
      <c r="AL4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5" s="50">
        <f t="shared" si="52"/>
        <v>10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10</v>
      </c>
      <c r="BC45" s="50">
        <f t="shared" ref="BC45:BP45" si="75">BB45+LARGE($AM45:$BA45,BC$5)</f>
        <v>10</v>
      </c>
      <c r="BD45" s="50">
        <f t="shared" si="75"/>
        <v>10</v>
      </c>
      <c r="BE45" s="50">
        <f t="shared" si="75"/>
        <v>10</v>
      </c>
      <c r="BF45" s="50">
        <f t="shared" si="75"/>
        <v>10</v>
      </c>
      <c r="BG45" s="50">
        <f t="shared" si="75"/>
        <v>10</v>
      </c>
      <c r="BH45" s="50">
        <f t="shared" si="75"/>
        <v>10</v>
      </c>
      <c r="BI45" s="50">
        <f t="shared" si="75"/>
        <v>10</v>
      </c>
      <c r="BJ45" s="50">
        <f t="shared" si="75"/>
        <v>10</v>
      </c>
      <c r="BK45" s="50">
        <f t="shared" si="75"/>
        <v>10</v>
      </c>
      <c r="BL45" s="50">
        <f t="shared" si="75"/>
        <v>10</v>
      </c>
      <c r="BM45" s="50">
        <f t="shared" si="75"/>
        <v>10</v>
      </c>
      <c r="BN45" s="50">
        <f t="shared" si="75"/>
        <v>10</v>
      </c>
      <c r="BO45" s="50">
        <f t="shared" si="75"/>
        <v>10</v>
      </c>
      <c r="BP45" s="50">
        <f t="shared" si="75"/>
        <v>10</v>
      </c>
    </row>
    <row r="46" spans="1:68" ht="16.5" x14ac:dyDescent="0.35">
      <c r="A46" s="44">
        <f>IF(Tableau_MIH[[#This Row],[Points]]&lt;&gt;0,RANK(Tableau_MIH[[#This Row],[Points]],Tableau_MIH[Points]),"")</f>
        <v>13</v>
      </c>
      <c r="B46" s="45">
        <f t="array" ref="B46">INDEX(Tableau_MIH[[1]:[15]],ROW(C46)-5,$B$3)</f>
        <v>20</v>
      </c>
      <c r="C46" s="46">
        <f t="shared" si="50"/>
        <v>1</v>
      </c>
      <c r="D46" s="172" t="s">
        <v>1424</v>
      </c>
      <c r="E46" s="172" t="s">
        <v>552</v>
      </c>
      <c r="F46" s="172" t="s">
        <v>553</v>
      </c>
      <c r="G46" s="172" t="s">
        <v>32</v>
      </c>
      <c r="H46" s="171">
        <f t="shared" si="51"/>
        <v>20</v>
      </c>
      <c r="I46" s="59">
        <v>5</v>
      </c>
      <c r="J4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46" s="55"/>
      <c r="L4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6" s="56"/>
      <c r="N4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6" s="57"/>
      <c r="P4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6" s="57"/>
      <c r="R4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6" s="58"/>
      <c r="T4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6" s="58"/>
      <c r="V4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6" s="58"/>
      <c r="X4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6" s="58"/>
      <c r="Z4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6" s="121"/>
      <c r="AB4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6" s="58"/>
      <c r="AD4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6" s="58"/>
      <c r="AF4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6" s="58"/>
      <c r="AH4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6" s="58"/>
      <c r="AJ4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6" s="58"/>
      <c r="AL4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6" s="50">
        <f t="shared" si="52"/>
        <v>20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20</v>
      </c>
      <c r="BC46" s="50">
        <f t="shared" ref="BC46:BP46" si="76">BB46+LARGE($AM46:$BA46,BC$5)</f>
        <v>20</v>
      </c>
      <c r="BD46" s="50">
        <f t="shared" si="76"/>
        <v>20</v>
      </c>
      <c r="BE46" s="50">
        <f t="shared" si="76"/>
        <v>20</v>
      </c>
      <c r="BF46" s="50">
        <f t="shared" si="76"/>
        <v>20</v>
      </c>
      <c r="BG46" s="50">
        <f t="shared" si="76"/>
        <v>20</v>
      </c>
      <c r="BH46" s="50">
        <f t="shared" si="76"/>
        <v>20</v>
      </c>
      <c r="BI46" s="50">
        <f t="shared" si="76"/>
        <v>20</v>
      </c>
      <c r="BJ46" s="50">
        <f t="shared" si="76"/>
        <v>20</v>
      </c>
      <c r="BK46" s="50">
        <f t="shared" si="76"/>
        <v>20</v>
      </c>
      <c r="BL46" s="50">
        <f t="shared" si="76"/>
        <v>20</v>
      </c>
      <c r="BM46" s="50">
        <f t="shared" si="76"/>
        <v>20</v>
      </c>
      <c r="BN46" s="50">
        <f t="shared" si="76"/>
        <v>20</v>
      </c>
      <c r="BO46" s="50">
        <f t="shared" si="76"/>
        <v>20</v>
      </c>
      <c r="BP46" s="50">
        <f t="shared" si="76"/>
        <v>20</v>
      </c>
    </row>
    <row r="47" spans="1:68" ht="16.5" x14ac:dyDescent="0.35">
      <c r="A47" s="44" t="str">
        <f>IF(Tableau_MIH[[#This Row],[Points]]&lt;&gt;0,RANK(Tableau_MIH[[#This Row],[Points]],Tableau_MIH[Points]),"")</f>
        <v/>
      </c>
      <c r="B47" s="45">
        <f t="array" ref="B47">INDEX(Tableau_MIH[[1]:[15]],ROW(C47)-5,$B$3)</f>
        <v>0</v>
      </c>
      <c r="C47" s="46">
        <f t="shared" si="50"/>
        <v>0</v>
      </c>
      <c r="D47" s="172" t="s">
        <v>1425</v>
      </c>
      <c r="E47" s="172" t="s">
        <v>554</v>
      </c>
      <c r="F47" s="172" t="s">
        <v>555</v>
      </c>
      <c r="G47" s="172" t="s">
        <v>13</v>
      </c>
      <c r="H47" s="171">
        <f t="shared" si="51"/>
        <v>0</v>
      </c>
      <c r="I47" s="59"/>
      <c r="J4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7" s="55"/>
      <c r="L4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7" s="56"/>
      <c r="N4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7" s="57"/>
      <c r="P4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7" s="57"/>
      <c r="R4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7" s="58"/>
      <c r="T4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7" s="58"/>
      <c r="V4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7" s="58"/>
      <c r="X4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7" s="58"/>
      <c r="Z4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7" s="121"/>
      <c r="AB4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7" s="58"/>
      <c r="AD4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7" s="58"/>
      <c r="AF4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7" s="58"/>
      <c r="AH4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7" s="58"/>
      <c r="AJ4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7" s="58"/>
      <c r="AL4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IF(Tableau_MIH[[#This Row],[Points]]&lt;&gt;0,RANK(Tableau_MIH[[#This Row],[Points]],Tableau_MIH[Points]),"")</f>
        <v/>
      </c>
      <c r="B48" s="45">
        <f t="array" ref="B48">INDEX(Tableau_MIH[[1]:[15]],ROW(C48)-5,$B$3)</f>
        <v>0</v>
      </c>
      <c r="C48" s="46">
        <f t="shared" si="50"/>
        <v>0</v>
      </c>
      <c r="D48" s="172" t="s">
        <v>1426</v>
      </c>
      <c r="E48" s="172" t="s">
        <v>733</v>
      </c>
      <c r="F48" s="172" t="s">
        <v>462</v>
      </c>
      <c r="G48" s="172" t="s">
        <v>12</v>
      </c>
      <c r="H48" s="171">
        <f t="shared" si="51"/>
        <v>0</v>
      </c>
      <c r="I48" s="59"/>
      <c r="J4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8" s="55"/>
      <c r="L4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8" s="56"/>
      <c r="N4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8" s="57"/>
      <c r="P4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8" s="57"/>
      <c r="R4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8" s="58"/>
      <c r="T4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8" s="58"/>
      <c r="V4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8" s="58"/>
      <c r="X4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8" s="58"/>
      <c r="Z4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8" s="121"/>
      <c r="AB4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8" s="58"/>
      <c r="AD4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8" s="58"/>
      <c r="AF4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8" s="58"/>
      <c r="AH4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8" s="58"/>
      <c r="AJ4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8" s="58"/>
      <c r="AL4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IF(Tableau_MIH[[#This Row],[Points]]&lt;&gt;0,RANK(Tableau_MIH[[#This Row],[Points]],Tableau_MIH[Points]),"")</f>
        <v/>
      </c>
      <c r="B49" s="45">
        <f t="array" ref="B49">INDEX(Tableau_MIH[[1]:[15]],ROW(C49)-5,$B$3)</f>
        <v>0</v>
      </c>
      <c r="C49" s="46">
        <f t="shared" si="50"/>
        <v>0</v>
      </c>
      <c r="D49" s="172" t="s">
        <v>1427</v>
      </c>
      <c r="E49" s="172" t="s">
        <v>556</v>
      </c>
      <c r="F49" s="172" t="s">
        <v>506</v>
      </c>
      <c r="G49" s="172" t="s">
        <v>39</v>
      </c>
      <c r="H49" s="171">
        <f t="shared" si="51"/>
        <v>0</v>
      </c>
      <c r="I49" s="59"/>
      <c r="J4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9" s="55"/>
      <c r="L4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9" s="56"/>
      <c r="N4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9" s="57"/>
      <c r="P4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9" s="57"/>
      <c r="R4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9" s="58"/>
      <c r="T4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9" s="58"/>
      <c r="V4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9" s="58"/>
      <c r="X4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9" s="58"/>
      <c r="Z4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9" s="121"/>
      <c r="AB4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9" s="58"/>
      <c r="AD4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9" s="58"/>
      <c r="AF4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9" s="58"/>
      <c r="AH4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9" s="58"/>
      <c r="AJ4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9" s="58"/>
      <c r="AL4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IF(Tableau_MIH[[#This Row],[Points]]&lt;&gt;0,RANK(Tableau_MIH[[#This Row],[Points]],Tableau_MIH[Points]),"")</f>
        <v/>
      </c>
      <c r="B50" s="45">
        <f t="array" ref="B50">INDEX(Tableau_MIH[[1]:[15]],ROW(C50)-5,$B$3)</f>
        <v>0</v>
      </c>
      <c r="C50" s="46">
        <f t="shared" si="50"/>
        <v>0</v>
      </c>
      <c r="D50" s="172" t="s">
        <v>1428</v>
      </c>
      <c r="E50" s="172" t="s">
        <v>556</v>
      </c>
      <c r="F50" s="172" t="s">
        <v>516</v>
      </c>
      <c r="G50" s="172" t="s">
        <v>15</v>
      </c>
      <c r="H50" s="171">
        <f t="shared" si="51"/>
        <v>0</v>
      </c>
      <c r="I50" s="59"/>
      <c r="J5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0" s="55"/>
      <c r="L5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0" s="56"/>
      <c r="N5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0" s="57"/>
      <c r="P5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0" s="57"/>
      <c r="R5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0" s="58"/>
      <c r="T5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0" s="58"/>
      <c r="V5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0" s="58"/>
      <c r="X5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0" s="58"/>
      <c r="Z5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0" s="121"/>
      <c r="AB5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0" s="58"/>
      <c r="AD5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0" s="58"/>
      <c r="AF5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0" s="58"/>
      <c r="AH5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0" s="58"/>
      <c r="AJ5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0" s="58"/>
      <c r="AL5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>
        <f>IF(Tableau_MIH[[#This Row],[Points]]&lt;&gt;0,RANK(Tableau_MIH[[#This Row],[Points]],Tableau_MIH[Points]),"")</f>
        <v>7</v>
      </c>
      <c r="B51" s="45">
        <f t="array" ref="B51">INDEX(Tableau_MIH[[1]:[15]],ROW(C51)-5,$B$3)</f>
        <v>35</v>
      </c>
      <c r="C51" s="46">
        <f t="shared" si="50"/>
        <v>1</v>
      </c>
      <c r="D51" s="172" t="s">
        <v>1429</v>
      </c>
      <c r="E51" s="172" t="s">
        <v>239</v>
      </c>
      <c r="F51" s="172" t="s">
        <v>557</v>
      </c>
      <c r="G51" s="172" t="s">
        <v>36</v>
      </c>
      <c r="H51" s="171">
        <f t="shared" si="51"/>
        <v>35</v>
      </c>
      <c r="I51" s="59">
        <v>3</v>
      </c>
      <c r="J5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51" s="55"/>
      <c r="L5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1" s="56"/>
      <c r="N5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1" s="57"/>
      <c r="P5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1" s="57"/>
      <c r="R5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1" s="58"/>
      <c r="T5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1" s="58"/>
      <c r="V5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1" s="58"/>
      <c r="X5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1" s="58"/>
      <c r="Z5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1" s="121"/>
      <c r="AB5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1" s="58"/>
      <c r="AD5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1" s="58"/>
      <c r="AF5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1" s="58"/>
      <c r="AH5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1" s="58"/>
      <c r="AJ5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1" s="58"/>
      <c r="AL5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1" s="50">
        <f t="shared" si="52"/>
        <v>35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35</v>
      </c>
      <c r="BC51" s="50">
        <f t="shared" ref="BC51:BP51" si="81">BB51+LARGE($AM51:$BA51,BC$5)</f>
        <v>35</v>
      </c>
      <c r="BD51" s="50">
        <f t="shared" si="81"/>
        <v>35</v>
      </c>
      <c r="BE51" s="50">
        <f t="shared" si="81"/>
        <v>35</v>
      </c>
      <c r="BF51" s="50">
        <f t="shared" si="81"/>
        <v>35</v>
      </c>
      <c r="BG51" s="50">
        <f t="shared" si="81"/>
        <v>35</v>
      </c>
      <c r="BH51" s="50">
        <f t="shared" si="81"/>
        <v>35</v>
      </c>
      <c r="BI51" s="50">
        <f t="shared" si="81"/>
        <v>35</v>
      </c>
      <c r="BJ51" s="50">
        <f t="shared" si="81"/>
        <v>35</v>
      </c>
      <c r="BK51" s="50">
        <f t="shared" si="81"/>
        <v>35</v>
      </c>
      <c r="BL51" s="50">
        <f t="shared" si="81"/>
        <v>35</v>
      </c>
      <c r="BM51" s="50">
        <f t="shared" si="81"/>
        <v>35</v>
      </c>
      <c r="BN51" s="50">
        <f t="shared" si="81"/>
        <v>35</v>
      </c>
      <c r="BO51" s="50">
        <f t="shared" si="81"/>
        <v>35</v>
      </c>
      <c r="BP51" s="50">
        <f t="shared" si="81"/>
        <v>35</v>
      </c>
    </row>
    <row r="52" spans="1:68" ht="16.5" x14ac:dyDescent="0.35">
      <c r="A52" s="44" t="str">
        <f>IF(Tableau_MIH[[#This Row],[Points]]&lt;&gt;0,RANK(Tableau_MIH[[#This Row],[Points]],Tableau_MIH[Points]),"")</f>
        <v/>
      </c>
      <c r="B52" s="45">
        <f t="array" ref="B52">INDEX(Tableau_MIH[[1]:[15]],ROW(C52)-5,$B$3)</f>
        <v>0</v>
      </c>
      <c r="C52" s="46">
        <f t="shared" si="50"/>
        <v>0</v>
      </c>
      <c r="D52" s="172" t="s">
        <v>1430</v>
      </c>
      <c r="E52" s="172" t="s">
        <v>373</v>
      </c>
      <c r="F52" s="172" t="s">
        <v>678</v>
      </c>
      <c r="G52" s="172" t="s">
        <v>14</v>
      </c>
      <c r="H52" s="171">
        <f t="shared" si="51"/>
        <v>0</v>
      </c>
      <c r="I52" s="59"/>
      <c r="J5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2" s="55"/>
      <c r="L5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2" s="56"/>
      <c r="N5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2" s="57"/>
      <c r="P5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2" s="57"/>
      <c r="R5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2" s="58"/>
      <c r="T5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2" s="58"/>
      <c r="V5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2" s="58"/>
      <c r="X5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2" s="58"/>
      <c r="Z5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2" s="121"/>
      <c r="AB5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2" s="58"/>
      <c r="AD5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2" s="58"/>
      <c r="AF5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2" s="58"/>
      <c r="AH5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2" s="58"/>
      <c r="AJ5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2" s="58"/>
      <c r="AL5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IF(Tableau_MIH[[#This Row],[Points]]&lt;&gt;0,RANK(Tableau_MIH[[#This Row],[Points]],Tableau_MIH[Points]),"")</f>
        <v/>
      </c>
      <c r="B53" s="45">
        <f t="array" ref="B53">INDEX(Tableau_MIH[[1]:[15]],ROW(C53)-5,$B$3)</f>
        <v>0</v>
      </c>
      <c r="C53" s="46">
        <f t="shared" si="50"/>
        <v>0</v>
      </c>
      <c r="D53" s="172" t="s">
        <v>1431</v>
      </c>
      <c r="E53" s="172" t="s">
        <v>241</v>
      </c>
      <c r="F53" s="172" t="s">
        <v>455</v>
      </c>
      <c r="G53" s="172" t="s">
        <v>105</v>
      </c>
      <c r="H53" s="171">
        <f t="shared" si="51"/>
        <v>0</v>
      </c>
      <c r="I53" s="59"/>
      <c r="J5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3" s="55"/>
      <c r="L5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3" s="56"/>
      <c r="N5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3" s="57"/>
      <c r="P5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3" s="57"/>
      <c r="R5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3" s="58"/>
      <c r="T5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3" s="58"/>
      <c r="V5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3" s="58"/>
      <c r="X5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3" s="58"/>
      <c r="Z5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3" s="121"/>
      <c r="AB5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3" s="58"/>
      <c r="AD5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3" s="58"/>
      <c r="AF5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3" s="58"/>
      <c r="AH5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3" s="58"/>
      <c r="AJ5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3" s="58"/>
      <c r="AL5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IF(Tableau_MIH[[#This Row],[Points]]&lt;&gt;0,RANK(Tableau_MIH[[#This Row],[Points]],Tableau_MIH[Points]),"")</f>
        <v/>
      </c>
      <c r="B54" s="45">
        <f t="array" ref="B54">INDEX(Tableau_MIH[[1]:[15]],ROW(C54)-5,$B$3)</f>
        <v>0</v>
      </c>
      <c r="C54" s="46">
        <f t="shared" si="50"/>
        <v>0</v>
      </c>
      <c r="D54" s="172" t="s">
        <v>1432</v>
      </c>
      <c r="E54" s="172" t="s">
        <v>625</v>
      </c>
      <c r="F54" s="172" t="s">
        <v>626</v>
      </c>
      <c r="G54" s="172" t="s">
        <v>105</v>
      </c>
      <c r="H54" s="171">
        <f t="shared" si="51"/>
        <v>0</v>
      </c>
      <c r="I54" s="59"/>
      <c r="J5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4" s="55"/>
      <c r="L5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4" s="56"/>
      <c r="N5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4" s="57"/>
      <c r="P5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4" s="57"/>
      <c r="R5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4" s="58"/>
      <c r="T5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4" s="58"/>
      <c r="V5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4" s="58"/>
      <c r="X5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4" s="58"/>
      <c r="Z5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4" s="121"/>
      <c r="AB5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4" s="58"/>
      <c r="AD5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4" s="58"/>
      <c r="AF5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4" s="58"/>
      <c r="AH5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4" s="58"/>
      <c r="AJ5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4" s="58"/>
      <c r="AL5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IF(Tableau_MIH[[#This Row],[Points]]&lt;&gt;0,RANK(Tableau_MIH[[#This Row],[Points]],Tableau_MIH[Points]),"")</f>
        <v/>
      </c>
      <c r="B55" s="45">
        <f t="array" ref="B55">INDEX(Tableau_MIH[[1]:[15]],ROW(C55)-5,$B$3)</f>
        <v>0</v>
      </c>
      <c r="C55" s="46">
        <f t="shared" si="50"/>
        <v>0</v>
      </c>
      <c r="D55" s="172" t="s">
        <v>1433</v>
      </c>
      <c r="E55" s="172" t="s">
        <v>627</v>
      </c>
      <c r="F55" s="172" t="s">
        <v>628</v>
      </c>
      <c r="G55" s="172" t="s">
        <v>36</v>
      </c>
      <c r="H55" s="171">
        <f t="shared" si="51"/>
        <v>0</v>
      </c>
      <c r="I55" s="59"/>
      <c r="J5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5" s="55"/>
      <c r="L5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5" s="56"/>
      <c r="N5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5" s="57"/>
      <c r="P5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5" s="57"/>
      <c r="R5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5" s="58"/>
      <c r="T5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5" s="58"/>
      <c r="V5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5" s="58"/>
      <c r="X5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5" s="58"/>
      <c r="Z5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5" s="121"/>
      <c r="AB5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5" s="58"/>
      <c r="AD5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5" s="58"/>
      <c r="AF5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5" s="58"/>
      <c r="AH5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5" s="58"/>
      <c r="AJ5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5" s="58"/>
      <c r="AL5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>
        <f>IF(Tableau_MIH[[#This Row],[Points]]&lt;&gt;0,RANK(Tableau_MIH[[#This Row],[Points]],Tableau_MIH[Points]),"")</f>
        <v>7</v>
      </c>
      <c r="B56" s="45" cm="1">
        <f t="array" ref="B56">INDEX(Tableau_MIH[[1]:[15]],ROW(C56)-5,$B$3)</f>
        <v>35</v>
      </c>
      <c r="C56" s="89">
        <f t="shared" si="50"/>
        <v>1</v>
      </c>
      <c r="D56" s="172" t="s">
        <v>1434</v>
      </c>
      <c r="E56" s="172" t="s">
        <v>500</v>
      </c>
      <c r="F56" s="172" t="s">
        <v>519</v>
      </c>
      <c r="G56" s="172" t="s">
        <v>36</v>
      </c>
      <c r="H56" s="173">
        <f t="shared" si="51"/>
        <v>35</v>
      </c>
      <c r="I56" s="59">
        <v>3</v>
      </c>
      <c r="J56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56" s="55"/>
      <c r="L56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6" s="56"/>
      <c r="N56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6" s="55"/>
      <c r="P56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6" s="55"/>
      <c r="R56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6" s="104"/>
      <c r="T56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6" s="104"/>
      <c r="V56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6" s="104"/>
      <c r="X56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6" s="104"/>
      <c r="Z56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6" s="127"/>
      <c r="AB56" s="12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6" s="104"/>
      <c r="AD56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6" s="104"/>
      <c r="AF56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6" s="104"/>
      <c r="AH56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6" s="104"/>
      <c r="AJ56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6" s="104"/>
      <c r="AL56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6" s="50">
        <f t="shared" si="52"/>
        <v>35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35</v>
      </c>
      <c r="BC56" s="50">
        <f t="shared" ref="BC56:BP56" si="86">BB56+LARGE($AM56:$BA56,BC$5)</f>
        <v>35</v>
      </c>
      <c r="BD56" s="50">
        <f t="shared" si="86"/>
        <v>35</v>
      </c>
      <c r="BE56" s="50">
        <f t="shared" si="86"/>
        <v>35</v>
      </c>
      <c r="BF56" s="50">
        <f t="shared" si="86"/>
        <v>35</v>
      </c>
      <c r="BG56" s="50">
        <f t="shared" si="86"/>
        <v>35</v>
      </c>
      <c r="BH56" s="50">
        <f t="shared" si="86"/>
        <v>35</v>
      </c>
      <c r="BI56" s="50">
        <f t="shared" si="86"/>
        <v>35</v>
      </c>
      <c r="BJ56" s="50">
        <f t="shared" si="86"/>
        <v>35</v>
      </c>
      <c r="BK56" s="50">
        <f t="shared" si="86"/>
        <v>35</v>
      </c>
      <c r="BL56" s="50">
        <f t="shared" si="86"/>
        <v>35</v>
      </c>
      <c r="BM56" s="50">
        <f t="shared" si="86"/>
        <v>35</v>
      </c>
      <c r="BN56" s="50">
        <f t="shared" si="86"/>
        <v>35</v>
      </c>
      <c r="BO56" s="50">
        <f t="shared" si="86"/>
        <v>35</v>
      </c>
      <c r="BP56" s="50">
        <f t="shared" si="86"/>
        <v>35</v>
      </c>
    </row>
    <row r="57" spans="1:68" ht="16.5" x14ac:dyDescent="0.35">
      <c r="A57" s="44">
        <f>IF(Tableau_MIH[[#This Row],[Points]]&lt;&gt;0,RANK(Tableau_MIH[[#This Row],[Points]],Tableau_MIH[Points]),"")</f>
        <v>4</v>
      </c>
      <c r="B57" s="45">
        <f t="array" ref="B57">INDEX(Tableau_MIH[[1]:[15]],ROW(C57)-5,$B$3)</f>
        <v>50</v>
      </c>
      <c r="C57" s="46">
        <f t="shared" si="50"/>
        <v>1</v>
      </c>
      <c r="D57" s="172" t="s">
        <v>1435</v>
      </c>
      <c r="E57" s="172" t="s">
        <v>561</v>
      </c>
      <c r="F57" s="172" t="s">
        <v>559</v>
      </c>
      <c r="G57" s="172" t="s">
        <v>12</v>
      </c>
      <c r="H57" s="171">
        <f t="shared" si="51"/>
        <v>50</v>
      </c>
      <c r="I57" s="59">
        <v>2</v>
      </c>
      <c r="J5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57" s="55"/>
      <c r="L5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7" s="56"/>
      <c r="N5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7" s="57"/>
      <c r="P5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7" s="57"/>
      <c r="R5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7" s="58"/>
      <c r="T5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7" s="58"/>
      <c r="V5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7" s="58"/>
      <c r="X5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7" s="58"/>
      <c r="Z5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7" s="121"/>
      <c r="AB5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7" s="58"/>
      <c r="AD5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7" s="58"/>
      <c r="AF5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7" s="58"/>
      <c r="AH5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7" s="58"/>
      <c r="AJ5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7" s="58"/>
      <c r="AL5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7" s="50">
        <f t="shared" si="52"/>
        <v>50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50</v>
      </c>
      <c r="BC57" s="50">
        <f t="shared" ref="BC57:BP57" si="87">BB57+LARGE($AM57:$BA57,BC$5)</f>
        <v>50</v>
      </c>
      <c r="BD57" s="50">
        <f t="shared" si="87"/>
        <v>50</v>
      </c>
      <c r="BE57" s="50">
        <f t="shared" si="87"/>
        <v>50</v>
      </c>
      <c r="BF57" s="50">
        <f t="shared" si="87"/>
        <v>50</v>
      </c>
      <c r="BG57" s="50">
        <f t="shared" si="87"/>
        <v>50</v>
      </c>
      <c r="BH57" s="50">
        <f t="shared" si="87"/>
        <v>50</v>
      </c>
      <c r="BI57" s="50">
        <f t="shared" si="87"/>
        <v>50</v>
      </c>
      <c r="BJ57" s="50">
        <f t="shared" si="87"/>
        <v>50</v>
      </c>
      <c r="BK57" s="50">
        <f t="shared" si="87"/>
        <v>50</v>
      </c>
      <c r="BL57" s="50">
        <f t="shared" si="87"/>
        <v>50</v>
      </c>
      <c r="BM57" s="50">
        <f t="shared" si="87"/>
        <v>50</v>
      </c>
      <c r="BN57" s="50">
        <f t="shared" si="87"/>
        <v>50</v>
      </c>
      <c r="BO57" s="50">
        <f t="shared" si="87"/>
        <v>50</v>
      </c>
      <c r="BP57" s="50">
        <f t="shared" si="87"/>
        <v>50</v>
      </c>
    </row>
    <row r="58" spans="1:68" ht="16.5" x14ac:dyDescent="0.35">
      <c r="A58" s="44" t="str">
        <f>IF(Tableau_MIH[[#This Row],[Points]]&lt;&gt;0,RANK(Tableau_MIH[[#This Row],[Points]],Tableau_MIH[Points]),"")</f>
        <v/>
      </c>
      <c r="B58" s="45">
        <f t="array" ref="B58">INDEX(Tableau_MIH[[1]:[15]],ROW(C58)-5,$B$3)</f>
        <v>0</v>
      </c>
      <c r="C58" s="46">
        <f t="shared" si="50"/>
        <v>0</v>
      </c>
      <c r="D58" s="172" t="s">
        <v>1436</v>
      </c>
      <c r="E58" s="172" t="s">
        <v>404</v>
      </c>
      <c r="F58" s="172" t="s">
        <v>317</v>
      </c>
      <c r="G58" s="172" t="s">
        <v>95</v>
      </c>
      <c r="H58" s="171">
        <f t="shared" si="51"/>
        <v>0</v>
      </c>
      <c r="I58" s="59"/>
      <c r="J5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8" s="55"/>
      <c r="L5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8" s="56"/>
      <c r="N5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8" s="57"/>
      <c r="P5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8" s="57"/>
      <c r="R5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8" s="58"/>
      <c r="T5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8" s="58"/>
      <c r="V5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8" s="58"/>
      <c r="X5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8" s="58"/>
      <c r="Z5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8" s="121"/>
      <c r="AB5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8" s="58"/>
      <c r="AD5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8" s="58"/>
      <c r="AF5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8" s="58"/>
      <c r="AH5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8" s="58"/>
      <c r="AJ5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8" s="58"/>
      <c r="AL5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IF(Tableau_MIH[[#This Row],[Points]]&lt;&gt;0,RANK(Tableau_MIH[[#This Row],[Points]],Tableau_MIH[Points]),"")</f>
        <v/>
      </c>
      <c r="B59" s="45">
        <f t="array" ref="B59">INDEX(Tableau_MIH[[1]:[15]],ROW(C59)-5,$B$3)</f>
        <v>0</v>
      </c>
      <c r="C59" s="46">
        <f t="shared" si="50"/>
        <v>0</v>
      </c>
      <c r="D59" s="172" t="s">
        <v>1437</v>
      </c>
      <c r="E59" s="172" t="s">
        <v>246</v>
      </c>
      <c r="F59" s="172" t="s">
        <v>627</v>
      </c>
      <c r="G59" s="172" t="s">
        <v>12</v>
      </c>
      <c r="H59" s="171">
        <f t="shared" si="51"/>
        <v>0</v>
      </c>
      <c r="I59" s="59"/>
      <c r="J5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9" s="55"/>
      <c r="L5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9" s="56"/>
      <c r="N5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9" s="57"/>
      <c r="P5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9" s="57"/>
      <c r="R5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9" s="58"/>
      <c r="T5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9" s="58"/>
      <c r="V5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9" s="58"/>
      <c r="X5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9" s="58"/>
      <c r="Z5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9" s="121"/>
      <c r="AB5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9" s="58"/>
      <c r="AD5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9" s="58"/>
      <c r="AF5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9" s="58"/>
      <c r="AH5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9" s="58"/>
      <c r="AJ5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9" s="58"/>
      <c r="AL5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IF(Tableau_MIH[[#This Row],[Points]]&lt;&gt;0,RANK(Tableau_MIH[[#This Row],[Points]],Tableau_MIH[Points]),"")</f>
        <v/>
      </c>
      <c r="B60" s="45">
        <f t="array" ref="B60">INDEX(Tableau_MIH[[1]:[15]],ROW(C60)-5,$B$3)</f>
        <v>0</v>
      </c>
      <c r="C60" s="46">
        <f t="shared" si="50"/>
        <v>0</v>
      </c>
      <c r="D60" s="172" t="s">
        <v>1438</v>
      </c>
      <c r="E60" s="172" t="s">
        <v>565</v>
      </c>
      <c r="F60" s="172" t="s">
        <v>421</v>
      </c>
      <c r="G60" s="172" t="s">
        <v>95</v>
      </c>
      <c r="H60" s="171">
        <f t="shared" si="51"/>
        <v>0</v>
      </c>
      <c r="I60" s="59"/>
      <c r="J6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0" s="55"/>
      <c r="L6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0" s="56"/>
      <c r="N6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0" s="57"/>
      <c r="P6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0" s="57"/>
      <c r="R6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0" s="58"/>
      <c r="T6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0" s="58"/>
      <c r="V6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0" s="58"/>
      <c r="X6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0" s="58"/>
      <c r="Z6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0" s="121"/>
      <c r="AB6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0" s="58"/>
      <c r="AD6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0" s="58"/>
      <c r="AF6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0" s="58"/>
      <c r="AH6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0" s="58"/>
      <c r="AJ6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0" s="58"/>
      <c r="AL6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IF(Tableau_MIH[[#This Row],[Points]]&lt;&gt;0,RANK(Tableau_MIH[[#This Row],[Points]],Tableau_MIH[Points]),"")</f>
        <v/>
      </c>
      <c r="B61" s="45">
        <f t="array" ref="B61">INDEX(Tableau_MIH[[1]:[15]],ROW(C61)-5,$B$3)</f>
        <v>0</v>
      </c>
      <c r="C61" s="46">
        <f t="shared" si="50"/>
        <v>0</v>
      </c>
      <c r="D61" s="172" t="s">
        <v>1439</v>
      </c>
      <c r="E61" s="172" t="s">
        <v>635</v>
      </c>
      <c r="F61" s="172" t="s">
        <v>636</v>
      </c>
      <c r="G61" s="172" t="s">
        <v>106</v>
      </c>
      <c r="H61" s="171">
        <f t="shared" si="51"/>
        <v>0</v>
      </c>
      <c r="I61" s="59"/>
      <c r="J6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1" s="57"/>
      <c r="L6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1" s="60"/>
      <c r="N6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1" s="57"/>
      <c r="P6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1" s="57"/>
      <c r="R6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1" s="58"/>
      <c r="T6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1" s="58"/>
      <c r="V6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1" s="58"/>
      <c r="X6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1" s="58"/>
      <c r="Z6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1" s="121"/>
      <c r="AB6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1" s="58"/>
      <c r="AD6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1" s="58"/>
      <c r="AF6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1" s="58"/>
      <c r="AH6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1" s="58"/>
      <c r="AJ6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1" s="58"/>
      <c r="AL6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IF(Tableau_MIH[[#This Row],[Points]]&lt;&gt;0,RANK(Tableau_MIH[[#This Row],[Points]],Tableau_MIH[Points]),"")</f>
        <v/>
      </c>
      <c r="B62" s="45">
        <f t="array" ref="B62">INDEX(Tableau_MIH[[1]:[15]],ROW(C62)-5,$B$3)</f>
        <v>0</v>
      </c>
      <c r="C62" s="46">
        <f t="shared" si="50"/>
        <v>0</v>
      </c>
      <c r="D62" s="172" t="s">
        <v>1440</v>
      </c>
      <c r="E62" s="172" t="s">
        <v>1441</v>
      </c>
      <c r="F62" s="172" t="s">
        <v>603</v>
      </c>
      <c r="G62" s="172" t="s">
        <v>106</v>
      </c>
      <c r="H62" s="171">
        <f t="shared" si="51"/>
        <v>0</v>
      </c>
      <c r="I62" s="59"/>
      <c r="J6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2" s="57"/>
      <c r="L6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2" s="60"/>
      <c r="N6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2" s="57"/>
      <c r="P6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2" s="57"/>
      <c r="R6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2" s="58"/>
      <c r="T6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2" s="58"/>
      <c r="V6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2" s="58"/>
      <c r="X6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2" s="58"/>
      <c r="Z6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2" s="121"/>
      <c r="AB6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2" s="58"/>
      <c r="AD6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2" s="58"/>
      <c r="AF6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2" s="58"/>
      <c r="AH6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2" s="58"/>
      <c r="AJ6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2" s="58"/>
      <c r="AL6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>
        <f>IF(Tableau_MIH[[#This Row],[Points]]&lt;&gt;0,RANK(Tableau_MIH[[#This Row],[Points]],Tableau_MIH[Points]),"")</f>
        <v>25</v>
      </c>
      <c r="B63" s="45">
        <f t="array" ref="B63">INDEX(Tableau_MIH[[1]:[15]],ROW(C63)-5,$B$3)</f>
        <v>10</v>
      </c>
      <c r="C63" s="46">
        <f t="shared" si="50"/>
        <v>1</v>
      </c>
      <c r="D63" s="172" t="s">
        <v>1442</v>
      </c>
      <c r="E63" s="172" t="s">
        <v>504</v>
      </c>
      <c r="F63" s="172" t="s">
        <v>1443</v>
      </c>
      <c r="G63" s="172" t="s">
        <v>106</v>
      </c>
      <c r="H63" s="171">
        <f t="shared" si="51"/>
        <v>10</v>
      </c>
      <c r="I63" s="59">
        <v>12</v>
      </c>
      <c r="J6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63" s="57"/>
      <c r="L6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3" s="60"/>
      <c r="N6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3" s="57"/>
      <c r="P6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3" s="57"/>
      <c r="R6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3" s="58"/>
      <c r="T6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3" s="58"/>
      <c r="V6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3" s="58"/>
      <c r="X6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3" s="58"/>
      <c r="Z6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3" s="121"/>
      <c r="AB6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3" s="58"/>
      <c r="AD6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3" s="58"/>
      <c r="AF6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3" s="58"/>
      <c r="AH6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3" s="58"/>
      <c r="AJ6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3" s="58"/>
      <c r="AL6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3" s="50">
        <f t="shared" si="52"/>
        <v>10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10</v>
      </c>
      <c r="BC63" s="50">
        <f t="shared" ref="BC63:BP63" si="93">BB63+LARGE($AM63:$BA63,BC$5)</f>
        <v>10</v>
      </c>
      <c r="BD63" s="50">
        <f t="shared" si="93"/>
        <v>10</v>
      </c>
      <c r="BE63" s="50">
        <f t="shared" si="93"/>
        <v>10</v>
      </c>
      <c r="BF63" s="50">
        <f t="shared" si="93"/>
        <v>10</v>
      </c>
      <c r="BG63" s="50">
        <f t="shared" si="93"/>
        <v>10</v>
      </c>
      <c r="BH63" s="50">
        <f t="shared" si="93"/>
        <v>10</v>
      </c>
      <c r="BI63" s="50">
        <f t="shared" si="93"/>
        <v>10</v>
      </c>
      <c r="BJ63" s="50">
        <f t="shared" si="93"/>
        <v>10</v>
      </c>
      <c r="BK63" s="50">
        <f t="shared" si="93"/>
        <v>10</v>
      </c>
      <c r="BL63" s="50">
        <f t="shared" si="93"/>
        <v>10</v>
      </c>
      <c r="BM63" s="50">
        <f t="shared" si="93"/>
        <v>10</v>
      </c>
      <c r="BN63" s="50">
        <f t="shared" si="93"/>
        <v>10</v>
      </c>
      <c r="BO63" s="50">
        <f t="shared" si="93"/>
        <v>10</v>
      </c>
      <c r="BP63" s="50">
        <f t="shared" si="93"/>
        <v>10</v>
      </c>
    </row>
    <row r="64" spans="1:68" ht="16.5" x14ac:dyDescent="0.35">
      <c r="A64" s="44" t="str">
        <f>IF(Tableau_MIH[[#This Row],[Points]]&lt;&gt;0,RANK(Tableau_MIH[[#This Row],[Points]],Tableau_MIH[Points]),"")</f>
        <v/>
      </c>
      <c r="B64" s="45" cm="1">
        <f t="array" ref="B64">INDEX(Tableau_MIH[[1]:[15]],ROW(C64)-5,$B$3)</f>
        <v>0</v>
      </c>
      <c r="C64" s="89">
        <f t="shared" si="50"/>
        <v>0</v>
      </c>
      <c r="D64" s="172" t="s">
        <v>1444</v>
      </c>
      <c r="E64" s="172" t="s">
        <v>1445</v>
      </c>
      <c r="F64" s="172" t="s">
        <v>1446</v>
      </c>
      <c r="G64" s="172" t="s">
        <v>106</v>
      </c>
      <c r="H64" s="173">
        <f t="shared" si="51"/>
        <v>0</v>
      </c>
      <c r="I64" s="59"/>
      <c r="J64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4" s="55"/>
      <c r="L64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4" s="56"/>
      <c r="N64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4" s="55"/>
      <c r="P64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4" s="55"/>
      <c r="R64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4" s="104"/>
      <c r="T64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4" s="104"/>
      <c r="V64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4" s="104"/>
      <c r="X64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4" s="104"/>
      <c r="Z64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4" s="127"/>
      <c r="AB64" s="12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4" s="104"/>
      <c r="AD64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4" s="104"/>
      <c r="AF64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4" s="104"/>
      <c r="AH64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4" s="104"/>
      <c r="AJ64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4" s="104"/>
      <c r="AL64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>
        <f>IF(Tableau_MIH[[#This Row],[Points]]&lt;&gt;0,RANK(Tableau_MIH[[#This Row],[Points]],Tableau_MIH[Points]),"")</f>
        <v>1</v>
      </c>
      <c r="B65" s="45">
        <f t="array" ref="B65">INDEX(Tableau_MIH[[1]:[15]],ROW(C65)-5,$B$3)</f>
        <v>70</v>
      </c>
      <c r="C65" s="46">
        <f t="shared" si="50"/>
        <v>1</v>
      </c>
      <c r="D65" s="172" t="s">
        <v>1447</v>
      </c>
      <c r="E65" s="172" t="s">
        <v>642</v>
      </c>
      <c r="F65" s="172" t="s">
        <v>643</v>
      </c>
      <c r="G65" s="172" t="s">
        <v>106</v>
      </c>
      <c r="H65" s="171">
        <f t="shared" si="51"/>
        <v>70</v>
      </c>
      <c r="I65" s="59">
        <v>1</v>
      </c>
      <c r="J6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65" s="55"/>
      <c r="L6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5" s="56"/>
      <c r="N6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5" s="57"/>
      <c r="P6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5" s="57"/>
      <c r="R6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5" s="58"/>
      <c r="T6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5" s="58"/>
      <c r="V6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5" s="58"/>
      <c r="X6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5" s="58"/>
      <c r="Z6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5" s="121"/>
      <c r="AB6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5" s="58"/>
      <c r="AD6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5" s="58"/>
      <c r="AF6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5" s="58"/>
      <c r="AH6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5" s="58"/>
      <c r="AJ6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5" s="58"/>
      <c r="AL6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5" s="50">
        <f t="shared" si="52"/>
        <v>70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70</v>
      </c>
      <c r="BC65" s="50">
        <f t="shared" ref="BC65:BP65" si="95">BB65+LARGE($AM65:$BA65,BC$5)</f>
        <v>70</v>
      </c>
      <c r="BD65" s="50">
        <f t="shared" si="95"/>
        <v>70</v>
      </c>
      <c r="BE65" s="50">
        <f t="shared" si="95"/>
        <v>70</v>
      </c>
      <c r="BF65" s="50">
        <f t="shared" si="95"/>
        <v>70</v>
      </c>
      <c r="BG65" s="50">
        <f t="shared" si="95"/>
        <v>70</v>
      </c>
      <c r="BH65" s="50">
        <f t="shared" si="95"/>
        <v>70</v>
      </c>
      <c r="BI65" s="50">
        <f t="shared" si="95"/>
        <v>70</v>
      </c>
      <c r="BJ65" s="50">
        <f t="shared" si="95"/>
        <v>70</v>
      </c>
      <c r="BK65" s="50">
        <f t="shared" si="95"/>
        <v>70</v>
      </c>
      <c r="BL65" s="50">
        <f t="shared" si="95"/>
        <v>70</v>
      </c>
      <c r="BM65" s="50">
        <f t="shared" si="95"/>
        <v>70</v>
      </c>
      <c r="BN65" s="50">
        <f t="shared" si="95"/>
        <v>70</v>
      </c>
      <c r="BO65" s="50">
        <f t="shared" si="95"/>
        <v>70</v>
      </c>
      <c r="BP65" s="50">
        <f t="shared" si="95"/>
        <v>70</v>
      </c>
    </row>
    <row r="66" spans="1:68" ht="16.5" x14ac:dyDescent="0.35">
      <c r="A66" s="44">
        <f>IF(Tableau_MIH[[#This Row],[Points]]&lt;&gt;0,RANK(Tableau_MIH[[#This Row],[Points]],Tableau_MIH[Points]),"")</f>
        <v>21</v>
      </c>
      <c r="B66" s="45">
        <f t="array" ref="B66">INDEX(Tableau_MIH[[1]:[15]],ROW(C66)-5,$B$3)</f>
        <v>12</v>
      </c>
      <c r="C66" s="46">
        <f t="shared" si="50"/>
        <v>1</v>
      </c>
      <c r="D66" s="172" t="s">
        <v>1448</v>
      </c>
      <c r="E66" s="172" t="s">
        <v>903</v>
      </c>
      <c r="F66" s="172" t="s">
        <v>1449</v>
      </c>
      <c r="G66" s="172" t="s">
        <v>106</v>
      </c>
      <c r="H66" s="171">
        <f t="shared" si="51"/>
        <v>12</v>
      </c>
      <c r="I66" s="59">
        <v>8</v>
      </c>
      <c r="J6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66" s="55"/>
      <c r="L6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6" s="56"/>
      <c r="N6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6" s="57"/>
      <c r="P6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6" s="57"/>
      <c r="R6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6" s="58"/>
      <c r="T6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6" s="58"/>
      <c r="V6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6" s="58"/>
      <c r="X6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6" s="58"/>
      <c r="Z6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6" s="121"/>
      <c r="AB6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6" s="58"/>
      <c r="AD6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6" s="58"/>
      <c r="AF6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6" s="58"/>
      <c r="AH6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6" s="58"/>
      <c r="AJ6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6" s="58"/>
      <c r="AL6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6" s="50">
        <f t="shared" si="52"/>
        <v>12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12</v>
      </c>
      <c r="BC66" s="50">
        <f t="shared" ref="BC66:BP66" si="96">BB66+LARGE($AM66:$BA66,BC$5)</f>
        <v>12</v>
      </c>
      <c r="BD66" s="50">
        <f t="shared" si="96"/>
        <v>12</v>
      </c>
      <c r="BE66" s="50">
        <f t="shared" si="96"/>
        <v>12</v>
      </c>
      <c r="BF66" s="50">
        <f t="shared" si="96"/>
        <v>12</v>
      </c>
      <c r="BG66" s="50">
        <f t="shared" si="96"/>
        <v>12</v>
      </c>
      <c r="BH66" s="50">
        <f t="shared" si="96"/>
        <v>12</v>
      </c>
      <c r="BI66" s="50">
        <f t="shared" si="96"/>
        <v>12</v>
      </c>
      <c r="BJ66" s="50">
        <f t="shared" si="96"/>
        <v>12</v>
      </c>
      <c r="BK66" s="50">
        <f t="shared" si="96"/>
        <v>12</v>
      </c>
      <c r="BL66" s="50">
        <f t="shared" si="96"/>
        <v>12</v>
      </c>
      <c r="BM66" s="50">
        <f t="shared" si="96"/>
        <v>12</v>
      </c>
      <c r="BN66" s="50">
        <f t="shared" si="96"/>
        <v>12</v>
      </c>
      <c r="BO66" s="50">
        <f t="shared" si="96"/>
        <v>12</v>
      </c>
      <c r="BP66" s="50">
        <f t="shared" si="96"/>
        <v>12</v>
      </c>
    </row>
    <row r="67" spans="1:68" ht="16.5" x14ac:dyDescent="0.35">
      <c r="A67" s="44">
        <f>IF(Tableau_MIH[[#This Row],[Points]]&lt;&gt;0,RANK(Tableau_MIH[[#This Row],[Points]],Tableau_MIH[Points]),"")</f>
        <v>25</v>
      </c>
      <c r="B67" s="45">
        <f t="array" ref="B67">INDEX(Tableau_MIH[[1]:[15]],ROW(C67)-5,$B$3)</f>
        <v>10</v>
      </c>
      <c r="C67" s="46">
        <f t="shared" si="50"/>
        <v>1</v>
      </c>
      <c r="D67" s="172" t="s">
        <v>1450</v>
      </c>
      <c r="E67" s="172" t="s">
        <v>645</v>
      </c>
      <c r="F67" s="172" t="s">
        <v>612</v>
      </c>
      <c r="G67" s="172" t="s">
        <v>12</v>
      </c>
      <c r="H67" s="171">
        <f t="shared" si="51"/>
        <v>10</v>
      </c>
      <c r="I67" s="59">
        <v>9</v>
      </c>
      <c r="J6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67" s="55"/>
      <c r="L6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7" s="56"/>
      <c r="N6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7" s="57"/>
      <c r="P6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7" s="57"/>
      <c r="R6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7" s="58"/>
      <c r="T6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7" s="58"/>
      <c r="V6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7" s="58"/>
      <c r="X6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7" s="58"/>
      <c r="Z6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7" s="121"/>
      <c r="AB6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7" s="58"/>
      <c r="AD6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7" s="58"/>
      <c r="AF6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7" s="58"/>
      <c r="AH6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7" s="58"/>
      <c r="AJ6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7" s="58"/>
      <c r="AL6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7" s="50">
        <f t="shared" si="52"/>
        <v>10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10</v>
      </c>
      <c r="BC67" s="50">
        <f t="shared" ref="BC67:BP67" si="97">BB67+LARGE($AM67:$BA67,BC$5)</f>
        <v>10</v>
      </c>
      <c r="BD67" s="50">
        <f t="shared" si="97"/>
        <v>10</v>
      </c>
      <c r="BE67" s="50">
        <f t="shared" si="97"/>
        <v>10</v>
      </c>
      <c r="BF67" s="50">
        <f t="shared" si="97"/>
        <v>10</v>
      </c>
      <c r="BG67" s="50">
        <f t="shared" si="97"/>
        <v>10</v>
      </c>
      <c r="BH67" s="50">
        <f t="shared" si="97"/>
        <v>10</v>
      </c>
      <c r="BI67" s="50">
        <f t="shared" si="97"/>
        <v>10</v>
      </c>
      <c r="BJ67" s="50">
        <f t="shared" si="97"/>
        <v>10</v>
      </c>
      <c r="BK67" s="50">
        <f t="shared" si="97"/>
        <v>10</v>
      </c>
      <c r="BL67" s="50">
        <f t="shared" si="97"/>
        <v>10</v>
      </c>
      <c r="BM67" s="50">
        <f t="shared" si="97"/>
        <v>10</v>
      </c>
      <c r="BN67" s="50">
        <f t="shared" si="97"/>
        <v>10</v>
      </c>
      <c r="BO67" s="50">
        <f t="shared" si="97"/>
        <v>10</v>
      </c>
      <c r="BP67" s="50">
        <f t="shared" si="97"/>
        <v>10</v>
      </c>
    </row>
    <row r="68" spans="1:68" ht="16.5" x14ac:dyDescent="0.35">
      <c r="A68" s="44">
        <f>IF(Tableau_MIH[[#This Row],[Points]]&lt;&gt;0,RANK(Tableau_MIH[[#This Row],[Points]],Tableau_MIH[Points]),"")</f>
        <v>4</v>
      </c>
      <c r="B68" s="45">
        <f t="array" ref="B68">INDEX(Tableau_MIH[[1]:[15]],ROW(C68)-5,$B$3)</f>
        <v>50</v>
      </c>
      <c r="C68" s="46">
        <f t="shared" si="50"/>
        <v>1</v>
      </c>
      <c r="D68" s="172" t="s">
        <v>1451</v>
      </c>
      <c r="E68" s="172" t="s">
        <v>570</v>
      </c>
      <c r="F68" s="172" t="s">
        <v>559</v>
      </c>
      <c r="G68" s="172" t="s">
        <v>12</v>
      </c>
      <c r="H68" s="171">
        <f t="shared" si="51"/>
        <v>50</v>
      </c>
      <c r="I68" s="59">
        <v>2</v>
      </c>
      <c r="J6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68" s="55"/>
      <c r="L6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8" s="56"/>
      <c r="N6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8" s="57"/>
      <c r="P6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8" s="57"/>
      <c r="R6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8" s="58"/>
      <c r="T6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8" s="58"/>
      <c r="V6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8" s="58"/>
      <c r="X6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8" s="58"/>
      <c r="Z6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8" s="121"/>
      <c r="AB68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8" s="58"/>
      <c r="AD6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8" s="58"/>
      <c r="AF6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8" s="58"/>
      <c r="AH6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8" s="58"/>
      <c r="AJ6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8" s="58"/>
      <c r="AL6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8" s="50">
        <f t="shared" si="52"/>
        <v>50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50</v>
      </c>
      <c r="BC68" s="50">
        <f t="shared" ref="BC68:BP68" si="98">BB68+LARGE($AM68:$BA68,BC$5)</f>
        <v>50</v>
      </c>
      <c r="BD68" s="50">
        <f t="shared" si="98"/>
        <v>50</v>
      </c>
      <c r="BE68" s="50">
        <f t="shared" si="98"/>
        <v>50</v>
      </c>
      <c r="BF68" s="50">
        <f t="shared" si="98"/>
        <v>50</v>
      </c>
      <c r="BG68" s="50">
        <f t="shared" si="98"/>
        <v>50</v>
      </c>
      <c r="BH68" s="50">
        <f t="shared" si="98"/>
        <v>50</v>
      </c>
      <c r="BI68" s="50">
        <f t="shared" si="98"/>
        <v>50</v>
      </c>
      <c r="BJ68" s="50">
        <f t="shared" si="98"/>
        <v>50</v>
      </c>
      <c r="BK68" s="50">
        <f t="shared" si="98"/>
        <v>50</v>
      </c>
      <c r="BL68" s="50">
        <f t="shared" si="98"/>
        <v>50</v>
      </c>
      <c r="BM68" s="50">
        <f t="shared" si="98"/>
        <v>50</v>
      </c>
      <c r="BN68" s="50">
        <f t="shared" si="98"/>
        <v>50</v>
      </c>
      <c r="BO68" s="50">
        <f t="shared" si="98"/>
        <v>50</v>
      </c>
      <c r="BP68" s="50">
        <f t="shared" si="98"/>
        <v>50</v>
      </c>
    </row>
    <row r="69" spans="1:68" ht="16.5" x14ac:dyDescent="0.35">
      <c r="A69" s="44" t="str">
        <f>IF(Tableau_MIH[[#This Row],[Points]]&lt;&gt;0,RANK(Tableau_MIH[[#This Row],[Points]],Tableau_MIH[Points]),"")</f>
        <v/>
      </c>
      <c r="B69" s="45">
        <f t="array" ref="B69">INDEX(Tableau_MIH[[1]:[15]],ROW(C69)-5,$B$3)</f>
        <v>0</v>
      </c>
      <c r="C69" s="46">
        <f t="shared" si="50"/>
        <v>0</v>
      </c>
      <c r="D69" s="172" t="s">
        <v>1452</v>
      </c>
      <c r="E69" s="172" t="s">
        <v>906</v>
      </c>
      <c r="F69" s="172" t="s">
        <v>1453</v>
      </c>
      <c r="G69" s="172" t="s">
        <v>36</v>
      </c>
      <c r="H69" s="171">
        <f t="shared" si="51"/>
        <v>0</v>
      </c>
      <c r="I69" s="59"/>
      <c r="J6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9" s="55"/>
      <c r="L6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9" s="56"/>
      <c r="N6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9" s="57"/>
      <c r="P6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9" s="57"/>
      <c r="R6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9" s="58"/>
      <c r="T6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9" s="58"/>
      <c r="V6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9" s="58"/>
      <c r="X6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9" s="58"/>
      <c r="Z6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9" s="121"/>
      <c r="AB69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9" s="58"/>
      <c r="AD6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9" s="58"/>
      <c r="AF6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9" s="58"/>
      <c r="AH6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9" s="58"/>
      <c r="AJ6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9" s="58"/>
      <c r="AL6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>
        <f>IF(Tableau_MIH[[#This Row],[Points]]&lt;&gt;0,RANK(Tableau_MIH[[#This Row],[Points]],Tableau_MIH[Points]),"")</f>
        <v>21</v>
      </c>
      <c r="B70" s="45">
        <f t="array" ref="B70">INDEX(Tableau_MIH[[1]:[15]],ROW(C70)-5,$B$3)</f>
        <v>12</v>
      </c>
      <c r="C70" s="46">
        <f t="shared" ref="C70:C105" si="100">COUNTA(I70,K70,M70,O70,Q70,S70,U70,W70,Y70,AA70,AC70,AE70,AG70,AI70,AK70)</f>
        <v>1</v>
      </c>
      <c r="D70" s="172" t="s">
        <v>1454</v>
      </c>
      <c r="E70" s="172" t="s">
        <v>573</v>
      </c>
      <c r="F70" s="172" t="s">
        <v>574</v>
      </c>
      <c r="G70" s="172" t="s">
        <v>36</v>
      </c>
      <c r="H70" s="171">
        <f t="shared" ref="H70:H105" si="101">J70+L70+N70+P70+R70+T70+V70+X70+Z70+AB70+AD70+AF70+AH70+AJ70+AL70</f>
        <v>12</v>
      </c>
      <c r="I70" s="59">
        <v>8</v>
      </c>
      <c r="J7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70" s="55"/>
      <c r="L7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0" s="56"/>
      <c r="N7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0" s="57"/>
      <c r="P7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0" s="57"/>
      <c r="R7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0" s="58"/>
      <c r="T7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0" s="58"/>
      <c r="V7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0" s="58"/>
      <c r="X7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0" s="58"/>
      <c r="Z7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0" s="121"/>
      <c r="AB70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0" s="58"/>
      <c r="AD7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0" s="58"/>
      <c r="AF7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0" s="58"/>
      <c r="AH7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0" s="58"/>
      <c r="AJ7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0" s="58"/>
      <c r="AL7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0" s="50">
        <f t="shared" ref="AM70:AM105" si="102">J70</f>
        <v>12</v>
      </c>
      <c r="AN70" s="31">
        <f t="shared" ref="AN70:AN105" si="103">L70</f>
        <v>0</v>
      </c>
      <c r="AO70" s="31">
        <f t="shared" ref="AO70:AO105" si="104">N70</f>
        <v>0</v>
      </c>
      <c r="AP70" s="31">
        <f t="shared" ref="AP70:AP105" si="105">P70</f>
        <v>0</v>
      </c>
      <c r="AQ70" s="31">
        <f t="shared" ref="AQ70:AQ105" si="106">R70</f>
        <v>0</v>
      </c>
      <c r="AR70" s="31">
        <f t="shared" ref="AR70:AR105" si="107">T70</f>
        <v>0</v>
      </c>
      <c r="AS70" s="31">
        <f t="shared" ref="AS70:AS105" si="108">V70</f>
        <v>0</v>
      </c>
      <c r="AT70" s="31">
        <f t="shared" ref="AT70:AT105" si="109">X70</f>
        <v>0</v>
      </c>
      <c r="AU70" s="31">
        <f t="shared" ref="AU70:AU105" si="110">Z70</f>
        <v>0</v>
      </c>
      <c r="AV70" s="31">
        <f t="shared" ref="AV70:AV105" si="111">AB70</f>
        <v>0</v>
      </c>
      <c r="AW70" s="31">
        <f t="shared" ref="AW70:AW105" si="112">AD70</f>
        <v>0</v>
      </c>
      <c r="AX70" s="31">
        <f t="shared" ref="AX70:AX105" si="113">AF70</f>
        <v>0</v>
      </c>
      <c r="AY70" s="31">
        <f t="shared" ref="AY70:AY105" si="114">AH70</f>
        <v>0</v>
      </c>
      <c r="AZ70" s="31">
        <f t="shared" ref="AZ70:AZ105" si="115">AJ70</f>
        <v>0</v>
      </c>
      <c r="BA70" s="31">
        <f t="shared" ref="BA70:BA105" si="116">AL70</f>
        <v>0</v>
      </c>
      <c r="BB70" s="31">
        <f t="shared" ref="BB70:BB105" si="117">LARGE($AM70:$BA70,BB$5)</f>
        <v>12</v>
      </c>
      <c r="BC70" s="50">
        <f t="shared" ref="BC70:BP70" si="118">BB70+LARGE($AM70:$BA70,BC$5)</f>
        <v>12</v>
      </c>
      <c r="BD70" s="50">
        <f t="shared" si="118"/>
        <v>12</v>
      </c>
      <c r="BE70" s="50">
        <f t="shared" si="118"/>
        <v>12</v>
      </c>
      <c r="BF70" s="50">
        <f t="shared" si="118"/>
        <v>12</v>
      </c>
      <c r="BG70" s="50">
        <f t="shared" si="118"/>
        <v>12</v>
      </c>
      <c r="BH70" s="50">
        <f t="shared" si="118"/>
        <v>12</v>
      </c>
      <c r="BI70" s="50">
        <f t="shared" si="118"/>
        <v>12</v>
      </c>
      <c r="BJ70" s="50">
        <f t="shared" si="118"/>
        <v>12</v>
      </c>
      <c r="BK70" s="50">
        <f t="shared" si="118"/>
        <v>12</v>
      </c>
      <c r="BL70" s="50">
        <f t="shared" si="118"/>
        <v>12</v>
      </c>
      <c r="BM70" s="50">
        <f t="shared" si="118"/>
        <v>12</v>
      </c>
      <c r="BN70" s="50">
        <f t="shared" si="118"/>
        <v>12</v>
      </c>
      <c r="BO70" s="50">
        <f t="shared" si="118"/>
        <v>12</v>
      </c>
      <c r="BP70" s="50">
        <f t="shared" si="118"/>
        <v>12</v>
      </c>
    </row>
    <row r="71" spans="1:68" ht="16.5" x14ac:dyDescent="0.35">
      <c r="A71" s="44">
        <f>IF(Tableau_MIH[[#This Row],[Points]]&lt;&gt;0,RANK(Tableau_MIH[[#This Row],[Points]],Tableau_MIH[Points]),"")</f>
        <v>25</v>
      </c>
      <c r="B71" s="45">
        <f t="array" ref="B71">INDEX(Tableau_MIH[[1]:[15]],ROW(C71)-5,$B$3)</f>
        <v>10</v>
      </c>
      <c r="C71" s="46">
        <f t="shared" si="100"/>
        <v>1</v>
      </c>
      <c r="D71" s="172" t="s">
        <v>1455</v>
      </c>
      <c r="E71" s="172" t="s">
        <v>1456</v>
      </c>
      <c r="F71" s="172" t="s">
        <v>431</v>
      </c>
      <c r="G71" s="172" t="s">
        <v>14</v>
      </c>
      <c r="H71" s="171">
        <f t="shared" si="101"/>
        <v>10</v>
      </c>
      <c r="I71" s="59">
        <v>11</v>
      </c>
      <c r="J7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71" s="55"/>
      <c r="L7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1" s="56"/>
      <c r="N7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1" s="57"/>
      <c r="P7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1" s="57"/>
      <c r="R7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1" s="58"/>
      <c r="T7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1" s="58"/>
      <c r="V7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1" s="58"/>
      <c r="X7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1" s="58"/>
      <c r="Z7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1" s="121"/>
      <c r="AB71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1" s="58"/>
      <c r="AD7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1" s="58"/>
      <c r="AF7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1" s="58"/>
      <c r="AH7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1" s="58"/>
      <c r="AJ7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1" s="58"/>
      <c r="AL7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1" s="50">
        <f t="shared" si="102"/>
        <v>10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10</v>
      </c>
      <c r="BC71" s="50">
        <f t="shared" ref="BC71:BP71" si="119">BB71+LARGE($AM71:$BA71,BC$5)</f>
        <v>10</v>
      </c>
      <c r="BD71" s="50">
        <f t="shared" si="119"/>
        <v>10</v>
      </c>
      <c r="BE71" s="50">
        <f t="shared" si="119"/>
        <v>10</v>
      </c>
      <c r="BF71" s="50">
        <f t="shared" si="119"/>
        <v>10</v>
      </c>
      <c r="BG71" s="50">
        <f t="shared" si="119"/>
        <v>10</v>
      </c>
      <c r="BH71" s="50">
        <f t="shared" si="119"/>
        <v>10</v>
      </c>
      <c r="BI71" s="50">
        <f t="shared" si="119"/>
        <v>10</v>
      </c>
      <c r="BJ71" s="50">
        <f t="shared" si="119"/>
        <v>10</v>
      </c>
      <c r="BK71" s="50">
        <f t="shared" si="119"/>
        <v>10</v>
      </c>
      <c r="BL71" s="50">
        <f t="shared" si="119"/>
        <v>10</v>
      </c>
      <c r="BM71" s="50">
        <f t="shared" si="119"/>
        <v>10</v>
      </c>
      <c r="BN71" s="50">
        <f t="shared" si="119"/>
        <v>10</v>
      </c>
      <c r="BO71" s="50">
        <f t="shared" si="119"/>
        <v>10</v>
      </c>
      <c r="BP71" s="50">
        <f t="shared" si="119"/>
        <v>10</v>
      </c>
    </row>
    <row r="72" spans="1:68" ht="16.5" x14ac:dyDescent="0.35">
      <c r="A72" s="44">
        <f>IF(Tableau_MIH[[#This Row],[Points]]&lt;&gt;0,RANK(Tableau_MIH[[#This Row],[Points]],Tableau_MIH[Points]),"")</f>
        <v>25</v>
      </c>
      <c r="B72" s="45">
        <f t="array" ref="B72">INDEX(Tableau_MIH[[1]:[15]],ROW(C72)-5,$B$3)</f>
        <v>10</v>
      </c>
      <c r="C72" s="46">
        <f t="shared" si="100"/>
        <v>1</v>
      </c>
      <c r="D72" s="172" t="s">
        <v>1457</v>
      </c>
      <c r="E72" s="172" t="s">
        <v>646</v>
      </c>
      <c r="F72" s="172" t="s">
        <v>647</v>
      </c>
      <c r="G72" s="172" t="s">
        <v>14</v>
      </c>
      <c r="H72" s="171">
        <f t="shared" si="101"/>
        <v>10</v>
      </c>
      <c r="I72" s="59">
        <v>10</v>
      </c>
      <c r="J7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72" s="55"/>
      <c r="L7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2" s="56"/>
      <c r="N7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2" s="57"/>
      <c r="P7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2" s="57"/>
      <c r="R7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2" s="58"/>
      <c r="T7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2" s="58"/>
      <c r="V7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2" s="58"/>
      <c r="X7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2" s="58"/>
      <c r="Z7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2" s="121"/>
      <c r="AB72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2" s="58"/>
      <c r="AD7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2" s="58"/>
      <c r="AF7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2" s="58"/>
      <c r="AH7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2" s="58"/>
      <c r="AJ7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2" s="58"/>
      <c r="AL7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2" s="50">
        <f t="shared" si="102"/>
        <v>10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10</v>
      </c>
      <c r="BC72" s="50">
        <f t="shared" ref="BC72:BP72" si="120">BB72+LARGE($AM72:$BA72,BC$5)</f>
        <v>10</v>
      </c>
      <c r="BD72" s="50">
        <f t="shared" si="120"/>
        <v>10</v>
      </c>
      <c r="BE72" s="50">
        <f t="shared" si="120"/>
        <v>10</v>
      </c>
      <c r="BF72" s="50">
        <f t="shared" si="120"/>
        <v>10</v>
      </c>
      <c r="BG72" s="50">
        <f t="shared" si="120"/>
        <v>10</v>
      </c>
      <c r="BH72" s="50">
        <f t="shared" si="120"/>
        <v>10</v>
      </c>
      <c r="BI72" s="50">
        <f t="shared" si="120"/>
        <v>10</v>
      </c>
      <c r="BJ72" s="50">
        <f t="shared" si="120"/>
        <v>10</v>
      </c>
      <c r="BK72" s="50">
        <f t="shared" si="120"/>
        <v>10</v>
      </c>
      <c r="BL72" s="50">
        <f t="shared" si="120"/>
        <v>10</v>
      </c>
      <c r="BM72" s="50">
        <f t="shared" si="120"/>
        <v>10</v>
      </c>
      <c r="BN72" s="50">
        <f t="shared" si="120"/>
        <v>10</v>
      </c>
      <c r="BO72" s="50">
        <f t="shared" si="120"/>
        <v>10</v>
      </c>
      <c r="BP72" s="50">
        <f t="shared" si="120"/>
        <v>10</v>
      </c>
    </row>
    <row r="73" spans="1:68" ht="16.5" x14ac:dyDescent="0.35">
      <c r="A73" s="44">
        <f>IF(Tableau_MIH[[#This Row],[Points]]&lt;&gt;0,RANK(Tableau_MIH[[#This Row],[Points]],Tableau_MIH[Points]),"")</f>
        <v>10</v>
      </c>
      <c r="B73" s="45">
        <f t="array" ref="B73">INDEX(Tableau_MIH[[1]:[15]],ROW(C73)-5,$B$3)</f>
        <v>25</v>
      </c>
      <c r="C73" s="46">
        <f t="shared" si="100"/>
        <v>1</v>
      </c>
      <c r="D73" s="172" t="s">
        <v>1458</v>
      </c>
      <c r="E73" s="172" t="s">
        <v>648</v>
      </c>
      <c r="F73" s="172" t="s">
        <v>649</v>
      </c>
      <c r="G73" s="172" t="s">
        <v>106</v>
      </c>
      <c r="H73" s="171">
        <f t="shared" si="101"/>
        <v>25</v>
      </c>
      <c r="I73" s="59">
        <v>4</v>
      </c>
      <c r="J7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73" s="55"/>
      <c r="L7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3" s="56"/>
      <c r="N7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3" s="57"/>
      <c r="P7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3" s="57"/>
      <c r="R7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3" s="58"/>
      <c r="T7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3" s="58"/>
      <c r="V7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3" s="58"/>
      <c r="X7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3" s="58"/>
      <c r="Z7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3" s="121"/>
      <c r="AB73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3" s="58"/>
      <c r="AD7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3" s="58"/>
      <c r="AF7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3" s="58"/>
      <c r="AH7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3" s="58"/>
      <c r="AJ7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3" s="58"/>
      <c r="AL7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3" s="50">
        <f t="shared" si="102"/>
        <v>25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25</v>
      </c>
      <c r="BC73" s="50">
        <f t="shared" ref="BC73:BP73" si="121">BB73+LARGE($AM73:$BA73,BC$5)</f>
        <v>25</v>
      </c>
      <c r="BD73" s="50">
        <f t="shared" si="121"/>
        <v>25</v>
      </c>
      <c r="BE73" s="50">
        <f t="shared" si="121"/>
        <v>25</v>
      </c>
      <c r="BF73" s="50">
        <f t="shared" si="121"/>
        <v>25</v>
      </c>
      <c r="BG73" s="50">
        <f t="shared" si="121"/>
        <v>25</v>
      </c>
      <c r="BH73" s="50">
        <f t="shared" si="121"/>
        <v>25</v>
      </c>
      <c r="BI73" s="50">
        <f t="shared" si="121"/>
        <v>25</v>
      </c>
      <c r="BJ73" s="50">
        <f t="shared" si="121"/>
        <v>25</v>
      </c>
      <c r="BK73" s="50">
        <f t="shared" si="121"/>
        <v>25</v>
      </c>
      <c r="BL73" s="50">
        <f t="shared" si="121"/>
        <v>25</v>
      </c>
      <c r="BM73" s="50">
        <f t="shared" si="121"/>
        <v>25</v>
      </c>
      <c r="BN73" s="50">
        <f t="shared" si="121"/>
        <v>25</v>
      </c>
      <c r="BO73" s="50">
        <f t="shared" si="121"/>
        <v>25</v>
      </c>
      <c r="BP73" s="50">
        <f t="shared" si="121"/>
        <v>25</v>
      </c>
    </row>
    <row r="74" spans="1:68" ht="16.5" x14ac:dyDescent="0.35">
      <c r="A74" s="44">
        <f>IF(Tableau_MIH[[#This Row],[Points]]&lt;&gt;0,RANK(Tableau_MIH[[#This Row],[Points]],Tableau_MIH[Points]),"")</f>
        <v>18</v>
      </c>
      <c r="B74" s="45">
        <f t="array" ref="B74">INDEX(Tableau_MIH[[1]:[15]],ROW(C74)-5,$B$3)</f>
        <v>14</v>
      </c>
      <c r="C74" s="46">
        <f t="shared" si="100"/>
        <v>1</v>
      </c>
      <c r="D74" s="172" t="s">
        <v>1459</v>
      </c>
      <c r="E74" s="172" t="s">
        <v>576</v>
      </c>
      <c r="F74" s="172" t="s">
        <v>577</v>
      </c>
      <c r="G74" s="172" t="s">
        <v>106</v>
      </c>
      <c r="H74" s="171">
        <f t="shared" si="101"/>
        <v>14</v>
      </c>
      <c r="I74" s="59">
        <v>7</v>
      </c>
      <c r="J7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74" s="55"/>
      <c r="L7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4" s="56"/>
      <c r="N7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4" s="57"/>
      <c r="P7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4" s="57"/>
      <c r="R7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4" s="58"/>
      <c r="T7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4" s="58"/>
      <c r="V7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4" s="58"/>
      <c r="X7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4" s="58"/>
      <c r="Z7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4" s="121"/>
      <c r="AB74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4" s="58"/>
      <c r="AD7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4" s="58"/>
      <c r="AF7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4" s="58"/>
      <c r="AH7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4" s="58"/>
      <c r="AJ7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4" s="58"/>
      <c r="AL7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4" s="50">
        <f t="shared" si="102"/>
        <v>14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14</v>
      </c>
      <c r="BC74" s="50">
        <f t="shared" ref="BC74:BP74" si="122">BB74+LARGE($AM74:$BA74,BC$5)</f>
        <v>14</v>
      </c>
      <c r="BD74" s="50">
        <f t="shared" si="122"/>
        <v>14</v>
      </c>
      <c r="BE74" s="50">
        <f t="shared" si="122"/>
        <v>14</v>
      </c>
      <c r="BF74" s="50">
        <f t="shared" si="122"/>
        <v>14</v>
      </c>
      <c r="BG74" s="50">
        <f t="shared" si="122"/>
        <v>14</v>
      </c>
      <c r="BH74" s="50">
        <f t="shared" si="122"/>
        <v>14</v>
      </c>
      <c r="BI74" s="50">
        <f t="shared" si="122"/>
        <v>14</v>
      </c>
      <c r="BJ74" s="50">
        <f t="shared" si="122"/>
        <v>14</v>
      </c>
      <c r="BK74" s="50">
        <f t="shared" si="122"/>
        <v>14</v>
      </c>
      <c r="BL74" s="50">
        <f t="shared" si="122"/>
        <v>14</v>
      </c>
      <c r="BM74" s="50">
        <f t="shared" si="122"/>
        <v>14</v>
      </c>
      <c r="BN74" s="50">
        <f t="shared" si="122"/>
        <v>14</v>
      </c>
      <c r="BO74" s="50">
        <f t="shared" si="122"/>
        <v>14</v>
      </c>
      <c r="BP74" s="50">
        <f t="shared" si="122"/>
        <v>14</v>
      </c>
    </row>
    <row r="75" spans="1:68" ht="16.5" x14ac:dyDescent="0.35">
      <c r="A75" s="44">
        <f>IF(Tableau_MIH[[#This Row],[Points]]&lt;&gt;0,RANK(Tableau_MIH[[#This Row],[Points]],Tableau_MIH[Points]),"")</f>
        <v>25</v>
      </c>
      <c r="B75" s="45">
        <f t="array" ref="B75">INDEX(Tableau_MIH[[1]:[15]],ROW(C75)-5,$B$3)</f>
        <v>10</v>
      </c>
      <c r="C75" s="46">
        <f t="shared" si="100"/>
        <v>1</v>
      </c>
      <c r="D75" s="172" t="s">
        <v>1460</v>
      </c>
      <c r="E75" s="172" t="s">
        <v>204</v>
      </c>
      <c r="F75" s="172" t="s">
        <v>460</v>
      </c>
      <c r="G75" s="172" t="s">
        <v>14</v>
      </c>
      <c r="H75" s="171">
        <f t="shared" si="101"/>
        <v>10</v>
      </c>
      <c r="I75" s="59">
        <v>15</v>
      </c>
      <c r="J7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75" s="55"/>
      <c r="L7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5" s="56"/>
      <c r="N7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5" s="57"/>
      <c r="P7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5" s="57"/>
      <c r="R7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5" s="58"/>
      <c r="T7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5" s="58"/>
      <c r="V7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5" s="58"/>
      <c r="X7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5" s="58"/>
      <c r="Z7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5" s="121"/>
      <c r="AB75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5" s="58"/>
      <c r="AD7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5" s="58"/>
      <c r="AF7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5" s="58"/>
      <c r="AH7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5" s="58"/>
      <c r="AJ7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5" s="58"/>
      <c r="AL7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5" s="50">
        <f t="shared" si="102"/>
        <v>10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10</v>
      </c>
      <c r="BC75" s="50">
        <f t="shared" ref="BC75:BP75" si="123">BB75+LARGE($AM75:$BA75,BC$5)</f>
        <v>10</v>
      </c>
      <c r="BD75" s="50">
        <f t="shared" si="123"/>
        <v>10</v>
      </c>
      <c r="BE75" s="50">
        <f t="shared" si="123"/>
        <v>10</v>
      </c>
      <c r="BF75" s="50">
        <f t="shared" si="123"/>
        <v>10</v>
      </c>
      <c r="BG75" s="50">
        <f t="shared" si="123"/>
        <v>10</v>
      </c>
      <c r="BH75" s="50">
        <f t="shared" si="123"/>
        <v>10</v>
      </c>
      <c r="BI75" s="50">
        <f t="shared" si="123"/>
        <v>10</v>
      </c>
      <c r="BJ75" s="50">
        <f t="shared" si="123"/>
        <v>10</v>
      </c>
      <c r="BK75" s="50">
        <f t="shared" si="123"/>
        <v>10</v>
      </c>
      <c r="BL75" s="50">
        <f t="shared" si="123"/>
        <v>10</v>
      </c>
      <c r="BM75" s="50">
        <f t="shared" si="123"/>
        <v>10</v>
      </c>
      <c r="BN75" s="50">
        <f t="shared" si="123"/>
        <v>10</v>
      </c>
      <c r="BO75" s="50">
        <f t="shared" si="123"/>
        <v>10</v>
      </c>
      <c r="BP75" s="50">
        <f t="shared" si="123"/>
        <v>10</v>
      </c>
    </row>
    <row r="76" spans="1:68" ht="16.5" x14ac:dyDescent="0.35">
      <c r="A76" s="44">
        <f>IF(Tableau_MIH[[#This Row],[Points]]&lt;&gt;0,RANK(Tableau_MIH[[#This Row],[Points]],Tableau_MIH[Points]),"")</f>
        <v>25</v>
      </c>
      <c r="B76" s="45">
        <f t="array" ref="B76">INDEX(Tableau_MIH[[1]:[15]],ROW(C76)-5,$B$3)</f>
        <v>10</v>
      </c>
      <c r="C76" s="46">
        <f t="shared" si="100"/>
        <v>1</v>
      </c>
      <c r="D76" s="172" t="s">
        <v>1461</v>
      </c>
      <c r="E76" s="172" t="s">
        <v>205</v>
      </c>
      <c r="F76" s="172" t="s">
        <v>651</v>
      </c>
      <c r="G76" s="172" t="s">
        <v>14</v>
      </c>
      <c r="H76" s="171">
        <f t="shared" si="101"/>
        <v>10</v>
      </c>
      <c r="I76" s="59">
        <v>15</v>
      </c>
      <c r="J7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76" s="55"/>
      <c r="L7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6" s="56"/>
      <c r="N7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6" s="57"/>
      <c r="P7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6" s="57"/>
      <c r="R7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6" s="58"/>
      <c r="T7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6" s="58"/>
      <c r="V7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6" s="58"/>
      <c r="X7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6" s="58"/>
      <c r="Z7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6" s="121"/>
      <c r="AB76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6" s="58"/>
      <c r="AD7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6" s="58"/>
      <c r="AF7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6" s="58"/>
      <c r="AH7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6" s="58"/>
      <c r="AJ7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6" s="58"/>
      <c r="AL7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6" s="50">
        <f t="shared" si="102"/>
        <v>10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10</v>
      </c>
      <c r="BC76" s="50">
        <f t="shared" ref="BC76:BP76" si="124">BB76+LARGE($AM76:$BA76,BC$5)</f>
        <v>10</v>
      </c>
      <c r="BD76" s="50">
        <f t="shared" si="124"/>
        <v>10</v>
      </c>
      <c r="BE76" s="50">
        <f t="shared" si="124"/>
        <v>10</v>
      </c>
      <c r="BF76" s="50">
        <f t="shared" si="124"/>
        <v>10</v>
      </c>
      <c r="BG76" s="50">
        <f t="shared" si="124"/>
        <v>10</v>
      </c>
      <c r="BH76" s="50">
        <f t="shared" si="124"/>
        <v>10</v>
      </c>
      <c r="BI76" s="50">
        <f t="shared" si="124"/>
        <v>10</v>
      </c>
      <c r="BJ76" s="50">
        <f t="shared" si="124"/>
        <v>10</v>
      </c>
      <c r="BK76" s="50">
        <f t="shared" si="124"/>
        <v>10</v>
      </c>
      <c r="BL76" s="50">
        <f t="shared" si="124"/>
        <v>10</v>
      </c>
      <c r="BM76" s="50">
        <f t="shared" si="124"/>
        <v>10</v>
      </c>
      <c r="BN76" s="50">
        <f t="shared" si="124"/>
        <v>10</v>
      </c>
      <c r="BO76" s="50">
        <f t="shared" si="124"/>
        <v>10</v>
      </c>
      <c r="BP76" s="50">
        <f t="shared" si="124"/>
        <v>10</v>
      </c>
    </row>
    <row r="77" spans="1:68" ht="16.5" x14ac:dyDescent="0.35">
      <c r="A77" s="44">
        <f>IF(Tableau_MIH[[#This Row],[Points]]&lt;&gt;0,RANK(Tableau_MIH[[#This Row],[Points]],Tableau_MIH[Points]),"")</f>
        <v>25</v>
      </c>
      <c r="B77" s="45">
        <f t="array" ref="B77">INDEX(Tableau_MIH[[1]:[15]],ROW(C77)-5,$B$3)</f>
        <v>10</v>
      </c>
      <c r="C77" s="46">
        <f t="shared" si="100"/>
        <v>1</v>
      </c>
      <c r="D77" s="172" t="s">
        <v>1462</v>
      </c>
      <c r="E77" s="172" t="s">
        <v>652</v>
      </c>
      <c r="F77" s="172" t="s">
        <v>243</v>
      </c>
      <c r="G77" s="172" t="s">
        <v>14</v>
      </c>
      <c r="H77" s="171">
        <f t="shared" si="101"/>
        <v>10</v>
      </c>
      <c r="I77" s="59">
        <v>10</v>
      </c>
      <c r="J7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77" s="55"/>
      <c r="L7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7" s="56"/>
      <c r="N7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7" s="57"/>
      <c r="P7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7" s="57"/>
      <c r="R7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7" s="58"/>
      <c r="T7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7" s="58"/>
      <c r="V7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7" s="58"/>
      <c r="X7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7" s="58"/>
      <c r="Z7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7" s="121"/>
      <c r="AB77" s="122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7" s="58"/>
      <c r="AD7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7" s="58"/>
      <c r="AF7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7" s="58"/>
      <c r="AH7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7" s="58"/>
      <c r="AJ7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7" s="58"/>
      <c r="AL7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7" s="50">
        <f t="shared" si="102"/>
        <v>10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10</v>
      </c>
      <c r="BC77" s="50">
        <f t="shared" ref="BC77:BP77" si="125">BB77+LARGE($AM77:$BA77,BC$5)</f>
        <v>10</v>
      </c>
      <c r="BD77" s="50">
        <f t="shared" si="125"/>
        <v>10</v>
      </c>
      <c r="BE77" s="50">
        <f t="shared" si="125"/>
        <v>10</v>
      </c>
      <c r="BF77" s="50">
        <f t="shared" si="125"/>
        <v>10</v>
      </c>
      <c r="BG77" s="50">
        <f t="shared" si="125"/>
        <v>10</v>
      </c>
      <c r="BH77" s="50">
        <f t="shared" si="125"/>
        <v>10</v>
      </c>
      <c r="BI77" s="50">
        <f t="shared" si="125"/>
        <v>10</v>
      </c>
      <c r="BJ77" s="50">
        <f t="shared" si="125"/>
        <v>10</v>
      </c>
      <c r="BK77" s="50">
        <f t="shared" si="125"/>
        <v>10</v>
      </c>
      <c r="BL77" s="50">
        <f t="shared" si="125"/>
        <v>10</v>
      </c>
      <c r="BM77" s="50">
        <f t="shared" si="125"/>
        <v>10</v>
      </c>
      <c r="BN77" s="50">
        <f t="shared" si="125"/>
        <v>10</v>
      </c>
      <c r="BO77" s="50">
        <f t="shared" si="125"/>
        <v>10</v>
      </c>
      <c r="BP77" s="50">
        <f t="shared" si="125"/>
        <v>10</v>
      </c>
    </row>
    <row r="78" spans="1:68" ht="16.5" x14ac:dyDescent="0.35">
      <c r="A78" s="44" t="str">
        <f>IF(Tableau_MIH[[#This Row],[Points]]&lt;&gt;0,RANK(Tableau_MIH[[#This Row],[Points]],Tableau_MIH[Points]),"")</f>
        <v/>
      </c>
      <c r="B78" s="45">
        <f t="array" ref="B78">INDEX(Tableau_MIH[[1]:[15]],ROW(C78)-5,$B$3)</f>
        <v>0</v>
      </c>
      <c r="C78" s="46">
        <f t="shared" si="100"/>
        <v>0</v>
      </c>
      <c r="D78" s="172" t="s">
        <v>1463</v>
      </c>
      <c r="E78" s="172" t="s">
        <v>1464</v>
      </c>
      <c r="F78" s="172" t="s">
        <v>559</v>
      </c>
      <c r="G78" s="172" t="s">
        <v>39</v>
      </c>
      <c r="H78" s="174">
        <f t="shared" si="101"/>
        <v>0</v>
      </c>
      <c r="I78" s="168"/>
      <c r="J78" s="84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8" s="92"/>
      <c r="L78" s="84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8" s="91"/>
      <c r="N78" s="84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8" s="87"/>
      <c r="P78" s="84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8" s="87"/>
      <c r="R78" s="84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8" s="88"/>
      <c r="T78" s="84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8" s="88"/>
      <c r="V78" s="84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8" s="88"/>
      <c r="X78" s="84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8" s="88"/>
      <c r="Z78" s="84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8" s="123"/>
      <c r="AB78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8" s="88"/>
      <c r="AD78" s="84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8" s="88"/>
      <c r="AF78" s="84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8" s="88"/>
      <c r="AH78" s="84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8" s="88"/>
      <c r="AJ78" s="84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8" s="88"/>
      <c r="AL78" s="84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IF(Tableau_MIH[[#This Row],[Points]]&lt;&gt;0,RANK(Tableau_MIH[[#This Row],[Points]],Tableau_MIH[Points]),"")</f>
        <v/>
      </c>
      <c r="B79" s="45">
        <f t="array" ref="B79">INDEX(Tableau_MIH[[1]:[15]],ROW(C79)-5,$B$3)</f>
        <v>0</v>
      </c>
      <c r="C79" s="46">
        <f t="shared" si="100"/>
        <v>0</v>
      </c>
      <c r="D79" s="172" t="s">
        <v>1465</v>
      </c>
      <c r="E79" s="172" t="s">
        <v>579</v>
      </c>
      <c r="F79" s="172" t="s">
        <v>431</v>
      </c>
      <c r="G79" s="172" t="s">
        <v>15</v>
      </c>
      <c r="H79" s="174">
        <f t="shared" si="101"/>
        <v>0</v>
      </c>
      <c r="I79" s="168"/>
      <c r="J79" s="84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9" s="92"/>
      <c r="L79" s="84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9" s="91"/>
      <c r="N79" s="84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9" s="87"/>
      <c r="P79" s="84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9" s="87"/>
      <c r="R79" s="84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9" s="88"/>
      <c r="T79" s="84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9" s="88"/>
      <c r="V79" s="84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9" s="88"/>
      <c r="X79" s="84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9" s="88"/>
      <c r="Z79" s="84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9" s="123"/>
      <c r="AB79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9" s="88"/>
      <c r="AD79" s="84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9" s="88"/>
      <c r="AF79" s="84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9" s="88"/>
      <c r="AH79" s="84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9" s="88"/>
      <c r="AJ79" s="84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9" s="88"/>
      <c r="AL79" s="84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IF(Tableau_MIH[[#This Row],[Points]]&lt;&gt;0,RANK(Tableau_MIH[[#This Row],[Points]],Tableau_MIH[Points]),"")</f>
        <v/>
      </c>
      <c r="B80" s="45">
        <f t="array" ref="B80">INDEX(Tableau_MIH[[1]:[15]],ROW(C80)-5,$B$3)</f>
        <v>0</v>
      </c>
      <c r="C80" s="46">
        <f t="shared" si="100"/>
        <v>0</v>
      </c>
      <c r="D80" s="90"/>
      <c r="E80" s="90"/>
      <c r="F80" s="90"/>
      <c r="G80" s="47"/>
      <c r="H80" s="82">
        <f t="shared" si="101"/>
        <v>0</v>
      </c>
      <c r="I80" s="168"/>
      <c r="J80" s="84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0" s="92"/>
      <c r="L80" s="84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0" s="91"/>
      <c r="N80" s="84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0" s="87"/>
      <c r="P80" s="84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0" s="87"/>
      <c r="R80" s="84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0" s="88"/>
      <c r="T80" s="84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0" s="88"/>
      <c r="V80" s="84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0" s="88"/>
      <c r="X80" s="84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0" s="88"/>
      <c r="Z80" s="84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0" s="123"/>
      <c r="AB80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0" s="88"/>
      <c r="AD80" s="84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0" s="88"/>
      <c r="AF80" s="84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0" s="88"/>
      <c r="AH80" s="84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0" s="88"/>
      <c r="AJ80" s="84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0" s="88"/>
      <c r="AL80" s="84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IF(Tableau_MIH[[#This Row],[Points]]&lt;&gt;0,RANK(Tableau_MIH[[#This Row],[Points]],Tableau_MIH[Points]),"")</f>
        <v/>
      </c>
      <c r="B81" s="45" cm="1">
        <f t="array" ref="B81">INDEX(Tableau_MIH[[1]:[15]],ROW(C81)-5,$B$3)</f>
        <v>0</v>
      </c>
      <c r="C81" s="89">
        <f t="shared" si="100"/>
        <v>0</v>
      </c>
      <c r="D81" s="90"/>
      <c r="E81" s="90"/>
      <c r="F81" s="90"/>
      <c r="G81" s="90"/>
      <c r="H81" s="95">
        <f t="shared" si="101"/>
        <v>0</v>
      </c>
      <c r="I81" s="168"/>
      <c r="J81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1" s="92"/>
      <c r="L81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1" s="91"/>
      <c r="N81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1" s="92"/>
      <c r="P81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1" s="92"/>
      <c r="R81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1" s="93"/>
      <c r="T81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1" s="93"/>
      <c r="V81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1" s="93"/>
      <c r="X81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1" s="93"/>
      <c r="Z81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1" s="125"/>
      <c r="AB8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1" s="93"/>
      <c r="AD81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1" s="93"/>
      <c r="AF81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1" s="93"/>
      <c r="AH81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1" s="93"/>
      <c r="AJ81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1" s="93"/>
      <c r="AL81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IF(Tableau_MIH[[#This Row],[Points]]&lt;&gt;0,RANK(Tableau_MIH[[#This Row],[Points]],Tableau_MIH[Points]),"")</f>
        <v/>
      </c>
      <c r="B82" s="45" cm="1">
        <f t="array" ref="B82">INDEX(Tableau_MIH[[1]:[15]],ROW(C82)-5,$B$3)</f>
        <v>0</v>
      </c>
      <c r="C82" s="89">
        <f t="shared" si="100"/>
        <v>0</v>
      </c>
      <c r="D82" s="90"/>
      <c r="E82" s="90"/>
      <c r="F82" s="90"/>
      <c r="G82" s="90"/>
      <c r="H82" s="95">
        <f t="shared" si="101"/>
        <v>0</v>
      </c>
      <c r="I82" s="168"/>
      <c r="J82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2" s="92"/>
      <c r="L82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2" s="91"/>
      <c r="N82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2" s="92"/>
      <c r="P82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2" s="92"/>
      <c r="R82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2" s="93"/>
      <c r="T82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2" s="93"/>
      <c r="V82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2" s="93"/>
      <c r="X82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2" s="93"/>
      <c r="Z82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2" s="125"/>
      <c r="AB8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2" s="93"/>
      <c r="AD82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2" s="93"/>
      <c r="AF82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2" s="93"/>
      <c r="AH82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2" s="93"/>
      <c r="AJ82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2" s="93"/>
      <c r="AL82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IF(Tableau_MIH[[#This Row],[Points]]&lt;&gt;0,RANK(Tableau_MIH[[#This Row],[Points]],Tableau_MIH[Points]),"")</f>
        <v/>
      </c>
      <c r="B83" s="45" cm="1">
        <f t="array" ref="B83">INDEX(Tableau_MIH[[1]:[15]],ROW(C83)-5,$B$3)</f>
        <v>0</v>
      </c>
      <c r="C83" s="89">
        <f t="shared" si="100"/>
        <v>0</v>
      </c>
      <c r="D83" s="90"/>
      <c r="E83" s="90"/>
      <c r="F83" s="90"/>
      <c r="G83" s="90"/>
      <c r="H83" s="95">
        <f t="shared" si="101"/>
        <v>0</v>
      </c>
      <c r="I83" s="168"/>
      <c r="J83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3" s="92"/>
      <c r="L83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3" s="91"/>
      <c r="N83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3" s="92"/>
      <c r="P83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3" s="92"/>
      <c r="R83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3" s="93"/>
      <c r="T83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3" s="93"/>
      <c r="V83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3" s="93"/>
      <c r="X83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3" s="93"/>
      <c r="Z83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3" s="125"/>
      <c r="AB8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3" s="93"/>
      <c r="AD83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3" s="93"/>
      <c r="AF83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3" s="93"/>
      <c r="AH83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3" s="93"/>
      <c r="AJ83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3" s="93"/>
      <c r="AL83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IF(Tableau_MIH[[#This Row],[Points]]&lt;&gt;0,RANK(Tableau_MIH[[#This Row],[Points]],Tableau_MIH[Points]),"")</f>
        <v/>
      </c>
      <c r="B84" s="45" cm="1">
        <f t="array" ref="B84">INDEX(Tableau_MIH[[1]:[15]],ROW(C84)-5,$B$3)</f>
        <v>0</v>
      </c>
      <c r="C84" s="89">
        <f t="shared" si="100"/>
        <v>0</v>
      </c>
      <c r="D84" s="90"/>
      <c r="E84" s="90"/>
      <c r="F84" s="90"/>
      <c r="G84" s="90"/>
      <c r="H84" s="95">
        <f t="shared" si="101"/>
        <v>0</v>
      </c>
      <c r="I84" s="168"/>
      <c r="J84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4" s="92"/>
      <c r="L84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4" s="91"/>
      <c r="N84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4" s="92"/>
      <c r="P84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4" s="92"/>
      <c r="R84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4" s="93"/>
      <c r="T84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4" s="93"/>
      <c r="V84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4" s="93"/>
      <c r="X84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4" s="93"/>
      <c r="Z84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4" s="125"/>
      <c r="AB8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4" s="93"/>
      <c r="AD84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4" s="93"/>
      <c r="AF84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4" s="93"/>
      <c r="AH84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4" s="93"/>
      <c r="AJ84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4" s="93"/>
      <c r="AL84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IF(Tableau_MIH[[#This Row],[Points]]&lt;&gt;0,RANK(Tableau_MIH[[#This Row],[Points]],Tableau_MIH[Points]),"")</f>
        <v/>
      </c>
      <c r="B85" s="45" cm="1">
        <f t="array" ref="B85">INDEX(Tableau_MIH[[1]:[15]],ROW(C85)-5,$B$3)</f>
        <v>0</v>
      </c>
      <c r="C85" s="89">
        <f t="shared" si="100"/>
        <v>0</v>
      </c>
      <c r="D85" s="90"/>
      <c r="E85" s="90"/>
      <c r="F85" s="90"/>
      <c r="G85" s="90"/>
      <c r="H85" s="95">
        <f t="shared" si="101"/>
        <v>0</v>
      </c>
      <c r="I85" s="168"/>
      <c r="J85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5" s="92"/>
      <c r="L85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5" s="91"/>
      <c r="N85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5" s="92"/>
      <c r="P85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5" s="92"/>
      <c r="R85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5" s="93"/>
      <c r="T85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5" s="93"/>
      <c r="V85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5" s="93"/>
      <c r="X85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5" s="93"/>
      <c r="Z85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5" s="125"/>
      <c r="AB8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5" s="93"/>
      <c r="AD85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5" s="93"/>
      <c r="AF85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5" s="93"/>
      <c r="AH85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5" s="93"/>
      <c r="AJ85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5" s="93"/>
      <c r="AL85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IF(Tableau_MIH[[#This Row],[Points]]&lt;&gt;0,RANK(Tableau_MIH[[#This Row],[Points]],Tableau_MIH[Points]),"")</f>
        <v/>
      </c>
      <c r="B86" s="45" cm="1">
        <f t="array" ref="B86">INDEX(Tableau_MIH[[1]:[15]],ROW(C86)-5,$B$3)</f>
        <v>0</v>
      </c>
      <c r="C86" s="89">
        <f t="shared" si="100"/>
        <v>0</v>
      </c>
      <c r="D86" s="90"/>
      <c r="E86" s="90"/>
      <c r="F86" s="90"/>
      <c r="G86" s="90"/>
      <c r="H86" s="95">
        <f t="shared" si="101"/>
        <v>0</v>
      </c>
      <c r="I86" s="168"/>
      <c r="J86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6" s="92"/>
      <c r="L86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6" s="91"/>
      <c r="N86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6" s="92"/>
      <c r="P86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6" s="92"/>
      <c r="R86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6" s="93"/>
      <c r="T86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6" s="93"/>
      <c r="V86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6" s="93"/>
      <c r="X86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6" s="93"/>
      <c r="Z86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6" s="125"/>
      <c r="AB8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6" s="93"/>
      <c r="AD86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6" s="93"/>
      <c r="AF86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6" s="93"/>
      <c r="AH86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6" s="93"/>
      <c r="AJ86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6" s="93"/>
      <c r="AL86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IF(Tableau_MIH[[#This Row],[Points]]&lt;&gt;0,RANK(Tableau_MIH[[#This Row],[Points]],Tableau_MIH[Points]),"")</f>
        <v/>
      </c>
      <c r="B87" s="45" cm="1">
        <f t="array" ref="B87">INDEX(Tableau_MIH[[1]:[15]],ROW(C87)-5,$B$3)</f>
        <v>0</v>
      </c>
      <c r="C87" s="89">
        <f t="shared" si="100"/>
        <v>0</v>
      </c>
      <c r="D87" s="90"/>
      <c r="E87" s="90"/>
      <c r="F87" s="90"/>
      <c r="G87" s="90"/>
      <c r="H87" s="95">
        <f t="shared" si="101"/>
        <v>0</v>
      </c>
      <c r="I87" s="168"/>
      <c r="J87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7" s="92"/>
      <c r="L87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7" s="91"/>
      <c r="N87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7" s="92"/>
      <c r="P87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7" s="92"/>
      <c r="R87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7" s="93"/>
      <c r="T87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7" s="93"/>
      <c r="V87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7" s="93"/>
      <c r="X87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7" s="93"/>
      <c r="Z87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7" s="125"/>
      <c r="AB8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7" s="93"/>
      <c r="AD87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7" s="93"/>
      <c r="AF87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7" s="93"/>
      <c r="AH87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7" s="93"/>
      <c r="AJ87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7" s="93"/>
      <c r="AL87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IF(Tableau_MIH[[#This Row],[Points]]&lt;&gt;0,RANK(Tableau_MIH[[#This Row],[Points]],Tableau_MIH[Points]),"")</f>
        <v/>
      </c>
      <c r="B88" s="45" cm="1">
        <f t="array" ref="B88">INDEX(Tableau_MIH[[1]:[15]],ROW(C88)-5,$B$3)</f>
        <v>0</v>
      </c>
      <c r="C88" s="89">
        <f t="shared" si="100"/>
        <v>0</v>
      </c>
      <c r="D88" s="90"/>
      <c r="E88" s="90"/>
      <c r="F88" s="90"/>
      <c r="G88" s="90"/>
      <c r="H88" s="95">
        <f t="shared" si="101"/>
        <v>0</v>
      </c>
      <c r="I88" s="168"/>
      <c r="J88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8" s="92"/>
      <c r="L88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8" s="91"/>
      <c r="N88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8" s="92"/>
      <c r="P88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8" s="92"/>
      <c r="R88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8" s="93"/>
      <c r="T88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8" s="93"/>
      <c r="V88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8" s="93"/>
      <c r="X88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8" s="93"/>
      <c r="Z88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8" s="125"/>
      <c r="AB8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8" s="93"/>
      <c r="AD88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8" s="93"/>
      <c r="AF88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8" s="93"/>
      <c r="AH88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8" s="93"/>
      <c r="AJ88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8" s="93"/>
      <c r="AL88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IF(Tableau_MIH[[#This Row],[Points]]&lt;&gt;0,RANK(Tableau_MIH[[#This Row],[Points]],Tableau_MIH[Points]),"")</f>
        <v/>
      </c>
      <c r="B89" s="45" cm="1">
        <f t="array" ref="B89">INDEX(Tableau_MIH[[1]:[15]],ROW(C89)-5,$B$3)</f>
        <v>0</v>
      </c>
      <c r="C89" s="89">
        <f t="shared" si="100"/>
        <v>0</v>
      </c>
      <c r="D89" s="90"/>
      <c r="E89" s="90"/>
      <c r="F89" s="90"/>
      <c r="G89" s="90"/>
      <c r="H89" s="95">
        <f t="shared" si="101"/>
        <v>0</v>
      </c>
      <c r="I89" s="168"/>
      <c r="J89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9" s="92"/>
      <c r="L89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9" s="91"/>
      <c r="N89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9" s="92"/>
      <c r="P89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9" s="92"/>
      <c r="R89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9" s="93"/>
      <c r="T89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9" s="93"/>
      <c r="V89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9" s="93"/>
      <c r="X89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9" s="93"/>
      <c r="Z89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9" s="125"/>
      <c r="AB8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9" s="93"/>
      <c r="AD89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9" s="93"/>
      <c r="AF89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9" s="93"/>
      <c r="AH89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9" s="93"/>
      <c r="AJ89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9" s="93"/>
      <c r="AL89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IF(Tableau_MIH[[#This Row],[Points]]&lt;&gt;0,RANK(Tableau_MIH[[#This Row],[Points]],Tableau_MIH[Points]),"")</f>
        <v/>
      </c>
      <c r="B90" s="45" cm="1">
        <f t="array" ref="B90">INDEX(Tableau_MIH[[1]:[15]],ROW(C90)-5,$B$3)</f>
        <v>0</v>
      </c>
      <c r="C90" s="89">
        <f t="shared" si="100"/>
        <v>0</v>
      </c>
      <c r="D90" s="90"/>
      <c r="E90" s="90"/>
      <c r="F90" s="90"/>
      <c r="G90" s="90"/>
      <c r="H90" s="95">
        <f t="shared" si="101"/>
        <v>0</v>
      </c>
      <c r="I90" s="168"/>
      <c r="J90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0" s="92"/>
      <c r="L90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0" s="91"/>
      <c r="N90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0" s="92"/>
      <c r="P90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0" s="92"/>
      <c r="R90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0" s="93"/>
      <c r="T90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0" s="93"/>
      <c r="V90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0" s="93"/>
      <c r="X90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0" s="93"/>
      <c r="Z90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0" s="125"/>
      <c r="AB9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0" s="93"/>
      <c r="AD90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0" s="93"/>
      <c r="AF90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0" s="93"/>
      <c r="AH90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0" s="93"/>
      <c r="AJ90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0" s="93"/>
      <c r="AL90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IF(Tableau_MIH[[#This Row],[Points]]&lt;&gt;0,RANK(Tableau_MIH[[#This Row],[Points]],Tableau_MIH[Points]),"")</f>
        <v/>
      </c>
      <c r="B91" s="45" cm="1">
        <f t="array" ref="B91">INDEX(Tableau_MIH[[1]:[15]],ROW(C91)-5,$B$3)</f>
        <v>0</v>
      </c>
      <c r="C91" s="89">
        <f t="shared" si="100"/>
        <v>0</v>
      </c>
      <c r="D91" s="90"/>
      <c r="E91" s="90"/>
      <c r="F91" s="90"/>
      <c r="G91" s="90"/>
      <c r="H91" s="95">
        <f t="shared" si="101"/>
        <v>0</v>
      </c>
      <c r="I91" s="168"/>
      <c r="J91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1" s="92"/>
      <c r="L91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1" s="91"/>
      <c r="N91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1" s="92"/>
      <c r="P91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1" s="92"/>
      <c r="R91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1" s="93"/>
      <c r="T91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1" s="93"/>
      <c r="V91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1" s="93"/>
      <c r="X91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1" s="93"/>
      <c r="Z91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1" s="125"/>
      <c r="AB9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1" s="93"/>
      <c r="AD91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1" s="93"/>
      <c r="AF91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1" s="93"/>
      <c r="AH91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1" s="93"/>
      <c r="AJ91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1" s="93"/>
      <c r="AL91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IF(Tableau_MIH[[#This Row],[Points]]&lt;&gt;0,RANK(Tableau_MIH[[#This Row],[Points]],Tableau_MIH[Points]),"")</f>
        <v/>
      </c>
      <c r="B92" s="45" cm="1">
        <f t="array" ref="B92">INDEX(Tableau_MIH[[1]:[15]],ROW(C92)-5,$B$3)</f>
        <v>0</v>
      </c>
      <c r="C92" s="89">
        <f t="shared" si="100"/>
        <v>0</v>
      </c>
      <c r="D92" s="90"/>
      <c r="E92" s="90"/>
      <c r="F92" s="90"/>
      <c r="G92" s="90"/>
      <c r="H92" s="95">
        <f t="shared" si="101"/>
        <v>0</v>
      </c>
      <c r="I92" s="168"/>
      <c r="J92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2" s="92"/>
      <c r="L92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2" s="91"/>
      <c r="N92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2" s="92"/>
      <c r="P92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2" s="92"/>
      <c r="R92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2" s="93"/>
      <c r="T92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2" s="93"/>
      <c r="V92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2" s="93"/>
      <c r="X92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2" s="93"/>
      <c r="Z92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2" s="125"/>
      <c r="AB9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2" s="93"/>
      <c r="AD92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2" s="93"/>
      <c r="AF92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2" s="93"/>
      <c r="AH92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2" s="93"/>
      <c r="AJ92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2" s="93"/>
      <c r="AL92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IF(Tableau_MIH[[#This Row],[Points]]&lt;&gt;0,RANK(Tableau_MIH[[#This Row],[Points]],Tableau_MIH[Points]),"")</f>
        <v/>
      </c>
      <c r="B93" s="45" cm="1">
        <f t="array" ref="B93">INDEX(Tableau_MIH[[1]:[15]],ROW(C93)-5,$B$3)</f>
        <v>0</v>
      </c>
      <c r="C93" s="89">
        <f t="shared" si="100"/>
        <v>0</v>
      </c>
      <c r="D93" s="90"/>
      <c r="E93" s="90"/>
      <c r="F93" s="90"/>
      <c r="G93" s="90"/>
      <c r="H93" s="95">
        <f t="shared" si="101"/>
        <v>0</v>
      </c>
      <c r="I93" s="85"/>
      <c r="J93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3" s="92"/>
      <c r="L93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3" s="91"/>
      <c r="N93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3" s="92"/>
      <c r="P93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3" s="92"/>
      <c r="R93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3" s="93"/>
      <c r="T93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3" s="93"/>
      <c r="V93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3" s="93"/>
      <c r="X93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3" s="93"/>
      <c r="Z93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3" s="125"/>
      <c r="AB9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3" s="93"/>
      <c r="AD93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3" s="93"/>
      <c r="AF93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3" s="93"/>
      <c r="AH93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3" s="93"/>
      <c r="AJ93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3" s="93"/>
      <c r="AL93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IF(Tableau_MIH[[#This Row],[Points]]&lt;&gt;0,RANK(Tableau_MIH[[#This Row],[Points]],Tableau_MIH[Points]),"")</f>
        <v/>
      </c>
      <c r="B94" s="45" cm="1">
        <f t="array" ref="B94">INDEX(Tableau_MIH[[1]:[15]],ROW(C94)-5,$B$3)</f>
        <v>0</v>
      </c>
      <c r="C94" s="89">
        <f t="shared" si="100"/>
        <v>0</v>
      </c>
      <c r="D94" s="90"/>
      <c r="E94" s="90"/>
      <c r="F94" s="90"/>
      <c r="G94" s="90"/>
      <c r="H94" s="95">
        <f t="shared" si="101"/>
        <v>0</v>
      </c>
      <c r="I94" s="85"/>
      <c r="J94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4" s="92"/>
      <c r="L94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4" s="91"/>
      <c r="N94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4" s="92"/>
      <c r="P94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4" s="92"/>
      <c r="R94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4" s="93"/>
      <c r="T94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4" s="93"/>
      <c r="V94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4" s="93"/>
      <c r="X94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4" s="93"/>
      <c r="Z94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4" s="125"/>
      <c r="AB9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4" s="93"/>
      <c r="AD94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4" s="93"/>
      <c r="AF94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4" s="93"/>
      <c r="AH94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4" s="93"/>
      <c r="AJ94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4" s="93"/>
      <c r="AL94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IF(Tableau_MIH[[#This Row],[Points]]&lt;&gt;0,RANK(Tableau_MIH[[#This Row],[Points]],Tableau_MIH[Points]),"")</f>
        <v/>
      </c>
      <c r="B95" s="45" cm="1">
        <f t="array" ref="B95">INDEX(Tableau_MIH[[1]:[15]],ROW(C95)-5,$B$3)</f>
        <v>0</v>
      </c>
      <c r="C95" s="89">
        <f t="shared" si="100"/>
        <v>0</v>
      </c>
      <c r="D95" s="90"/>
      <c r="E95" s="90"/>
      <c r="F95" s="90"/>
      <c r="G95" s="90"/>
      <c r="H95" s="95">
        <f t="shared" si="101"/>
        <v>0</v>
      </c>
      <c r="I95" s="85"/>
      <c r="J95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5" s="92"/>
      <c r="L95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5" s="91"/>
      <c r="N95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5" s="92"/>
      <c r="P95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5" s="92"/>
      <c r="R95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5" s="93"/>
      <c r="T95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5" s="93"/>
      <c r="V95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5" s="93"/>
      <c r="X95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5" s="93"/>
      <c r="Z95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5" s="125"/>
      <c r="AB9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5" s="93"/>
      <c r="AD95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5" s="93"/>
      <c r="AF95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5" s="93"/>
      <c r="AH95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5" s="93"/>
      <c r="AJ95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5" s="93"/>
      <c r="AL95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IF(Tableau_MIH[[#This Row],[Points]]&lt;&gt;0,RANK(Tableau_MIH[[#This Row],[Points]],Tableau_MIH[Points]),"")</f>
        <v/>
      </c>
      <c r="B96" s="45" cm="1">
        <f t="array" ref="B96">INDEX(Tableau_MIH[[1]:[15]],ROW(C96)-5,$B$3)</f>
        <v>0</v>
      </c>
      <c r="C96" s="89">
        <f t="shared" si="100"/>
        <v>0</v>
      </c>
      <c r="D96" s="90"/>
      <c r="E96" s="90"/>
      <c r="F96" s="90"/>
      <c r="G96" s="90"/>
      <c r="H96" s="95">
        <f t="shared" si="101"/>
        <v>0</v>
      </c>
      <c r="I96" s="85"/>
      <c r="J96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6" s="92"/>
      <c r="L96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6" s="91"/>
      <c r="N96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6" s="92"/>
      <c r="P96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6" s="92"/>
      <c r="R96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6" s="93"/>
      <c r="T96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6" s="93"/>
      <c r="V96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6" s="93"/>
      <c r="X96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6" s="93"/>
      <c r="Z96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6" s="125"/>
      <c r="AB9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6" s="93"/>
      <c r="AD96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6" s="93"/>
      <c r="AF96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6" s="93"/>
      <c r="AH96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6" s="93"/>
      <c r="AJ96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6" s="93"/>
      <c r="AL96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IF(Tableau_MIH[[#This Row],[Points]]&lt;&gt;0,RANK(Tableau_MIH[[#This Row],[Points]],Tableau_MIH[Points]),"")</f>
        <v/>
      </c>
      <c r="B97" s="45" cm="1">
        <f t="array" ref="B97">INDEX(Tableau_MIH[[1]:[15]],ROW(C97)-5,$B$3)</f>
        <v>0</v>
      </c>
      <c r="C97" s="89">
        <f t="shared" si="100"/>
        <v>0</v>
      </c>
      <c r="D97" s="90"/>
      <c r="E97" s="90"/>
      <c r="F97" s="90"/>
      <c r="G97" s="90"/>
      <c r="H97" s="95">
        <f t="shared" si="101"/>
        <v>0</v>
      </c>
      <c r="I97" s="85"/>
      <c r="J97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7" s="92"/>
      <c r="L97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7" s="91"/>
      <c r="N97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7" s="92"/>
      <c r="P97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7" s="92"/>
      <c r="R97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7" s="93"/>
      <c r="T97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7" s="93"/>
      <c r="V97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7" s="93"/>
      <c r="X97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7" s="93"/>
      <c r="Z97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7" s="125"/>
      <c r="AB9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7" s="93"/>
      <c r="AD97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7" s="93"/>
      <c r="AF97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7" s="93"/>
      <c r="AH97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7" s="93"/>
      <c r="AJ97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7" s="93"/>
      <c r="AL97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IF(Tableau_MIH[[#This Row],[Points]]&lt;&gt;0,RANK(Tableau_MIH[[#This Row],[Points]],Tableau_MIH[Points]),"")</f>
        <v/>
      </c>
      <c r="B98" s="45" cm="1">
        <f t="array" ref="B98">INDEX(Tableau_MIH[[1]:[15]],ROW(C98)-5,$B$3)</f>
        <v>0</v>
      </c>
      <c r="C98" s="89">
        <f t="shared" si="100"/>
        <v>0</v>
      </c>
      <c r="D98" s="90"/>
      <c r="E98" s="90"/>
      <c r="F98" s="90"/>
      <c r="G98" s="90"/>
      <c r="H98" s="95">
        <f t="shared" si="101"/>
        <v>0</v>
      </c>
      <c r="I98" s="85"/>
      <c r="J98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8" s="92"/>
      <c r="L98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8" s="91"/>
      <c r="N98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8" s="92"/>
      <c r="P98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8" s="92"/>
      <c r="R98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8" s="93"/>
      <c r="T98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8" s="93"/>
      <c r="V98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8" s="93"/>
      <c r="X98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8" s="93"/>
      <c r="Z98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8" s="125"/>
      <c r="AB9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8" s="93"/>
      <c r="AD98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8" s="93"/>
      <c r="AF98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8" s="93"/>
      <c r="AH98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8" s="93"/>
      <c r="AJ98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8" s="93"/>
      <c r="AL98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  <row r="99" spans="1:68" ht="16.5" x14ac:dyDescent="0.35">
      <c r="A99" s="44" t="str">
        <f>IF(Tableau_MIH[[#This Row],[Points]]&lt;&gt;0,RANK(Tableau_MIH[[#This Row],[Points]],Tableau_MIH[Points]),"")</f>
        <v/>
      </c>
      <c r="B99" s="45" cm="1">
        <f t="array" ref="B99">INDEX(Tableau_MIH[[1]:[15]],ROW(C99)-5,$B$3)</f>
        <v>0</v>
      </c>
      <c r="C99" s="89">
        <f t="shared" si="100"/>
        <v>0</v>
      </c>
      <c r="D99" s="90"/>
      <c r="E99" s="90"/>
      <c r="F99" s="90"/>
      <c r="G99" s="90"/>
      <c r="H99" s="95">
        <f t="shared" si="101"/>
        <v>0</v>
      </c>
      <c r="I99" s="85"/>
      <c r="J99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9" s="92"/>
      <c r="L99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9" s="91"/>
      <c r="N99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9" s="92"/>
      <c r="P99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9" s="92"/>
      <c r="R99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9" s="93"/>
      <c r="T99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9" s="93"/>
      <c r="V99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9" s="93"/>
      <c r="X99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9" s="93"/>
      <c r="Z99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9" s="125"/>
      <c r="AB9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9" s="93"/>
      <c r="AD99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9" s="93"/>
      <c r="AF99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9" s="93"/>
      <c r="AH99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9" s="93"/>
      <c r="AJ99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9" s="93"/>
      <c r="AL99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9" s="50">
        <f t="shared" si="102"/>
        <v>0</v>
      </c>
      <c r="AN99" s="31">
        <f t="shared" si="103"/>
        <v>0</v>
      </c>
      <c r="AO99" s="31">
        <f t="shared" si="104"/>
        <v>0</v>
      </c>
      <c r="AP99" s="31">
        <f t="shared" si="105"/>
        <v>0</v>
      </c>
      <c r="AQ99" s="31">
        <f t="shared" si="106"/>
        <v>0</v>
      </c>
      <c r="AR99" s="31">
        <f t="shared" si="107"/>
        <v>0</v>
      </c>
      <c r="AS99" s="31">
        <f t="shared" si="108"/>
        <v>0</v>
      </c>
      <c r="AT99" s="31">
        <f t="shared" si="109"/>
        <v>0</v>
      </c>
      <c r="AU99" s="31">
        <f t="shared" si="110"/>
        <v>0</v>
      </c>
      <c r="AV99" s="31">
        <f t="shared" si="111"/>
        <v>0</v>
      </c>
      <c r="AW99" s="31">
        <f t="shared" si="112"/>
        <v>0</v>
      </c>
      <c r="AX99" s="31">
        <f t="shared" si="113"/>
        <v>0</v>
      </c>
      <c r="AY99" s="31">
        <f t="shared" si="114"/>
        <v>0</v>
      </c>
      <c r="AZ99" s="31">
        <f t="shared" si="115"/>
        <v>0</v>
      </c>
      <c r="BA99" s="31">
        <f t="shared" si="116"/>
        <v>0</v>
      </c>
      <c r="BB99" s="31">
        <f t="shared" si="117"/>
        <v>0</v>
      </c>
      <c r="BC99" s="50">
        <f t="shared" ref="BC99:BP99" si="147">BB99+LARGE($AM99:$BA99,BC$5)</f>
        <v>0</v>
      </c>
      <c r="BD99" s="50">
        <f t="shared" si="147"/>
        <v>0</v>
      </c>
      <c r="BE99" s="50">
        <f t="shared" si="147"/>
        <v>0</v>
      </c>
      <c r="BF99" s="50">
        <f t="shared" si="147"/>
        <v>0</v>
      </c>
      <c r="BG99" s="50">
        <f t="shared" si="147"/>
        <v>0</v>
      </c>
      <c r="BH99" s="50">
        <f t="shared" si="147"/>
        <v>0</v>
      </c>
      <c r="BI99" s="50">
        <f t="shared" si="147"/>
        <v>0</v>
      </c>
      <c r="BJ99" s="50">
        <f t="shared" si="147"/>
        <v>0</v>
      </c>
      <c r="BK99" s="50">
        <f t="shared" si="147"/>
        <v>0</v>
      </c>
      <c r="BL99" s="50">
        <f t="shared" si="147"/>
        <v>0</v>
      </c>
      <c r="BM99" s="50">
        <f t="shared" si="147"/>
        <v>0</v>
      </c>
      <c r="BN99" s="50">
        <f t="shared" si="147"/>
        <v>0</v>
      </c>
      <c r="BO99" s="50">
        <f t="shared" si="147"/>
        <v>0</v>
      </c>
      <c r="BP99" s="50">
        <f t="shared" si="147"/>
        <v>0</v>
      </c>
    </row>
    <row r="100" spans="1:68" ht="16.5" x14ac:dyDescent="0.35">
      <c r="A100" s="44" t="str">
        <f>IF(Tableau_MIH[[#This Row],[Points]]&lt;&gt;0,RANK(Tableau_MIH[[#This Row],[Points]],Tableau_MIH[Points]),"")</f>
        <v/>
      </c>
      <c r="B100" s="45" cm="1">
        <f t="array" ref="B100">INDEX(Tableau_MIH[[1]:[15]],ROW(C100)-5,$B$3)</f>
        <v>0</v>
      </c>
      <c r="C100" s="89">
        <f t="shared" si="100"/>
        <v>0</v>
      </c>
      <c r="D100" s="90"/>
      <c r="E100" s="90"/>
      <c r="F100" s="90"/>
      <c r="G100" s="90"/>
      <c r="H100" s="95">
        <f t="shared" si="101"/>
        <v>0</v>
      </c>
      <c r="I100" s="85"/>
      <c r="J100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0" s="92"/>
      <c r="L100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0" s="91"/>
      <c r="N100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0" s="92"/>
      <c r="P100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0" s="92"/>
      <c r="R100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0" s="93"/>
      <c r="T100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0" s="93"/>
      <c r="V100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0" s="93"/>
      <c r="X100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0" s="93"/>
      <c r="Z100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0" s="125"/>
      <c r="AB10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0" s="93"/>
      <c r="AD100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0" s="93"/>
      <c r="AF100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0" s="93"/>
      <c r="AH100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0" s="93"/>
      <c r="AJ100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0" s="93"/>
      <c r="AL100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0" s="50">
        <f t="shared" si="102"/>
        <v>0</v>
      </c>
      <c r="AN100" s="31">
        <f t="shared" si="103"/>
        <v>0</v>
      </c>
      <c r="AO100" s="31">
        <f t="shared" si="104"/>
        <v>0</v>
      </c>
      <c r="AP100" s="31">
        <f t="shared" si="105"/>
        <v>0</v>
      </c>
      <c r="AQ100" s="31">
        <f t="shared" si="106"/>
        <v>0</v>
      </c>
      <c r="AR100" s="31">
        <f t="shared" si="107"/>
        <v>0</v>
      </c>
      <c r="AS100" s="31">
        <f t="shared" si="108"/>
        <v>0</v>
      </c>
      <c r="AT100" s="31">
        <f t="shared" si="109"/>
        <v>0</v>
      </c>
      <c r="AU100" s="31">
        <f t="shared" si="110"/>
        <v>0</v>
      </c>
      <c r="AV100" s="31">
        <f t="shared" si="111"/>
        <v>0</v>
      </c>
      <c r="AW100" s="31">
        <f t="shared" si="112"/>
        <v>0</v>
      </c>
      <c r="AX100" s="31">
        <f t="shared" si="113"/>
        <v>0</v>
      </c>
      <c r="AY100" s="31">
        <f t="shared" si="114"/>
        <v>0</v>
      </c>
      <c r="AZ100" s="31">
        <f t="shared" si="115"/>
        <v>0</v>
      </c>
      <c r="BA100" s="31">
        <f t="shared" si="116"/>
        <v>0</v>
      </c>
      <c r="BB100" s="31">
        <f t="shared" si="117"/>
        <v>0</v>
      </c>
      <c r="BC100" s="50">
        <f t="shared" ref="BC100:BP100" si="148">BB100+LARGE($AM100:$BA100,BC$5)</f>
        <v>0</v>
      </c>
      <c r="BD100" s="50">
        <f t="shared" si="148"/>
        <v>0</v>
      </c>
      <c r="BE100" s="50">
        <f t="shared" si="148"/>
        <v>0</v>
      </c>
      <c r="BF100" s="50">
        <f t="shared" si="148"/>
        <v>0</v>
      </c>
      <c r="BG100" s="50">
        <f t="shared" si="148"/>
        <v>0</v>
      </c>
      <c r="BH100" s="50">
        <f t="shared" si="148"/>
        <v>0</v>
      </c>
      <c r="BI100" s="50">
        <f t="shared" si="148"/>
        <v>0</v>
      </c>
      <c r="BJ100" s="50">
        <f t="shared" si="148"/>
        <v>0</v>
      </c>
      <c r="BK100" s="50">
        <f t="shared" si="148"/>
        <v>0</v>
      </c>
      <c r="BL100" s="50">
        <f t="shared" si="148"/>
        <v>0</v>
      </c>
      <c r="BM100" s="50">
        <f t="shared" si="148"/>
        <v>0</v>
      </c>
      <c r="BN100" s="50">
        <f t="shared" si="148"/>
        <v>0</v>
      </c>
      <c r="BO100" s="50">
        <f t="shared" si="148"/>
        <v>0</v>
      </c>
      <c r="BP100" s="50">
        <f t="shared" si="148"/>
        <v>0</v>
      </c>
    </row>
    <row r="101" spans="1:68" ht="16.5" x14ac:dyDescent="0.35">
      <c r="A101" s="44" t="str">
        <f>IF(Tableau_MIH[[#This Row],[Points]]&lt;&gt;0,RANK(Tableau_MIH[[#This Row],[Points]],Tableau_MIH[Points]),"")</f>
        <v/>
      </c>
      <c r="B101" s="45" cm="1">
        <f t="array" ref="B101">INDEX(Tableau_MIH[[1]:[15]],ROW(C101)-5,$B$3)</f>
        <v>0</v>
      </c>
      <c r="C101" s="89">
        <f t="shared" si="100"/>
        <v>0</v>
      </c>
      <c r="D101" s="90"/>
      <c r="E101" s="90"/>
      <c r="F101" s="90"/>
      <c r="G101" s="90"/>
      <c r="H101" s="95">
        <f t="shared" si="101"/>
        <v>0</v>
      </c>
      <c r="I101" s="85"/>
      <c r="J101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1" s="92"/>
      <c r="L101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1" s="91"/>
      <c r="N101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1" s="92"/>
      <c r="P101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1" s="92"/>
      <c r="R101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1" s="93"/>
      <c r="T101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1" s="93"/>
      <c r="V101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1" s="93"/>
      <c r="X101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1" s="93"/>
      <c r="Z101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1" s="125"/>
      <c r="AB10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1" s="93"/>
      <c r="AD101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1" s="93"/>
      <c r="AF101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1" s="93"/>
      <c r="AH101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1" s="93"/>
      <c r="AJ101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1" s="93"/>
      <c r="AL101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1" s="50">
        <f t="shared" si="102"/>
        <v>0</v>
      </c>
      <c r="AN101" s="31">
        <f t="shared" si="103"/>
        <v>0</v>
      </c>
      <c r="AO101" s="31">
        <f t="shared" si="104"/>
        <v>0</v>
      </c>
      <c r="AP101" s="31">
        <f t="shared" si="105"/>
        <v>0</v>
      </c>
      <c r="AQ101" s="31">
        <f t="shared" si="106"/>
        <v>0</v>
      </c>
      <c r="AR101" s="31">
        <f t="shared" si="107"/>
        <v>0</v>
      </c>
      <c r="AS101" s="31">
        <f t="shared" si="108"/>
        <v>0</v>
      </c>
      <c r="AT101" s="31">
        <f t="shared" si="109"/>
        <v>0</v>
      </c>
      <c r="AU101" s="31">
        <f t="shared" si="110"/>
        <v>0</v>
      </c>
      <c r="AV101" s="31">
        <f t="shared" si="111"/>
        <v>0</v>
      </c>
      <c r="AW101" s="31">
        <f t="shared" si="112"/>
        <v>0</v>
      </c>
      <c r="AX101" s="31">
        <f t="shared" si="113"/>
        <v>0</v>
      </c>
      <c r="AY101" s="31">
        <f t="shared" si="114"/>
        <v>0</v>
      </c>
      <c r="AZ101" s="31">
        <f t="shared" si="115"/>
        <v>0</v>
      </c>
      <c r="BA101" s="31">
        <f t="shared" si="116"/>
        <v>0</v>
      </c>
      <c r="BB101" s="31">
        <f t="shared" si="117"/>
        <v>0</v>
      </c>
      <c r="BC101" s="50">
        <f t="shared" ref="BC101:BP101" si="149">BB101+LARGE($AM101:$BA101,BC$5)</f>
        <v>0</v>
      </c>
      <c r="BD101" s="50">
        <f t="shared" si="149"/>
        <v>0</v>
      </c>
      <c r="BE101" s="50">
        <f t="shared" si="149"/>
        <v>0</v>
      </c>
      <c r="BF101" s="50">
        <f t="shared" si="149"/>
        <v>0</v>
      </c>
      <c r="BG101" s="50">
        <f t="shared" si="149"/>
        <v>0</v>
      </c>
      <c r="BH101" s="50">
        <f t="shared" si="149"/>
        <v>0</v>
      </c>
      <c r="BI101" s="50">
        <f t="shared" si="149"/>
        <v>0</v>
      </c>
      <c r="BJ101" s="50">
        <f t="shared" si="149"/>
        <v>0</v>
      </c>
      <c r="BK101" s="50">
        <f t="shared" si="149"/>
        <v>0</v>
      </c>
      <c r="BL101" s="50">
        <f t="shared" si="149"/>
        <v>0</v>
      </c>
      <c r="BM101" s="50">
        <f t="shared" si="149"/>
        <v>0</v>
      </c>
      <c r="BN101" s="50">
        <f t="shared" si="149"/>
        <v>0</v>
      </c>
      <c r="BO101" s="50">
        <f t="shared" si="149"/>
        <v>0</v>
      </c>
      <c r="BP101" s="50">
        <f t="shared" si="149"/>
        <v>0</v>
      </c>
    </row>
    <row r="102" spans="1:68" ht="16.5" x14ac:dyDescent="0.35">
      <c r="A102" s="44" t="str">
        <f>IF(Tableau_MIH[[#This Row],[Points]]&lt;&gt;0,RANK(Tableau_MIH[[#This Row],[Points]],Tableau_MIH[Points]),"")</f>
        <v/>
      </c>
      <c r="B102" s="45" cm="1">
        <f t="array" ref="B102">INDEX(Tableau_MIH[[1]:[15]],ROW(C102)-5,$B$3)</f>
        <v>0</v>
      </c>
      <c r="C102" s="89">
        <f t="shared" si="100"/>
        <v>0</v>
      </c>
      <c r="D102" s="90"/>
      <c r="E102" s="90"/>
      <c r="F102" s="90"/>
      <c r="G102" s="90"/>
      <c r="H102" s="95">
        <f t="shared" si="101"/>
        <v>0</v>
      </c>
      <c r="I102" s="85"/>
      <c r="J102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2" s="92"/>
      <c r="L102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2" s="91"/>
      <c r="N102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2" s="92"/>
      <c r="P102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2" s="92"/>
      <c r="R102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2" s="93"/>
      <c r="T102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2" s="93"/>
      <c r="V102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2" s="93"/>
      <c r="X102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2" s="93"/>
      <c r="Z102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2" s="125"/>
      <c r="AB10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2" s="93"/>
      <c r="AD102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2" s="93"/>
      <c r="AF102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2" s="93"/>
      <c r="AH102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2" s="93"/>
      <c r="AJ102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2" s="93"/>
      <c r="AL102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2" s="50">
        <f t="shared" si="102"/>
        <v>0</v>
      </c>
      <c r="AN102" s="31">
        <f t="shared" si="103"/>
        <v>0</v>
      </c>
      <c r="AO102" s="31">
        <f t="shared" si="104"/>
        <v>0</v>
      </c>
      <c r="AP102" s="31">
        <f t="shared" si="105"/>
        <v>0</v>
      </c>
      <c r="AQ102" s="31">
        <f t="shared" si="106"/>
        <v>0</v>
      </c>
      <c r="AR102" s="31">
        <f t="shared" si="107"/>
        <v>0</v>
      </c>
      <c r="AS102" s="31">
        <f t="shared" si="108"/>
        <v>0</v>
      </c>
      <c r="AT102" s="31">
        <f t="shared" si="109"/>
        <v>0</v>
      </c>
      <c r="AU102" s="31">
        <f t="shared" si="110"/>
        <v>0</v>
      </c>
      <c r="AV102" s="31">
        <f t="shared" si="111"/>
        <v>0</v>
      </c>
      <c r="AW102" s="31">
        <f t="shared" si="112"/>
        <v>0</v>
      </c>
      <c r="AX102" s="31">
        <f t="shared" si="113"/>
        <v>0</v>
      </c>
      <c r="AY102" s="31">
        <f t="shared" si="114"/>
        <v>0</v>
      </c>
      <c r="AZ102" s="31">
        <f t="shared" si="115"/>
        <v>0</v>
      </c>
      <c r="BA102" s="31">
        <f t="shared" si="116"/>
        <v>0</v>
      </c>
      <c r="BB102" s="31">
        <f t="shared" si="117"/>
        <v>0</v>
      </c>
      <c r="BC102" s="50">
        <f t="shared" ref="BC102:BP102" si="150">BB102+LARGE($AM102:$BA102,BC$5)</f>
        <v>0</v>
      </c>
      <c r="BD102" s="50">
        <f t="shared" si="150"/>
        <v>0</v>
      </c>
      <c r="BE102" s="50">
        <f t="shared" si="150"/>
        <v>0</v>
      </c>
      <c r="BF102" s="50">
        <f t="shared" si="150"/>
        <v>0</v>
      </c>
      <c r="BG102" s="50">
        <f t="shared" si="150"/>
        <v>0</v>
      </c>
      <c r="BH102" s="50">
        <f t="shared" si="150"/>
        <v>0</v>
      </c>
      <c r="BI102" s="50">
        <f t="shared" si="150"/>
        <v>0</v>
      </c>
      <c r="BJ102" s="50">
        <f t="shared" si="150"/>
        <v>0</v>
      </c>
      <c r="BK102" s="50">
        <f t="shared" si="150"/>
        <v>0</v>
      </c>
      <c r="BL102" s="50">
        <f t="shared" si="150"/>
        <v>0</v>
      </c>
      <c r="BM102" s="50">
        <f t="shared" si="150"/>
        <v>0</v>
      </c>
      <c r="BN102" s="50">
        <f t="shared" si="150"/>
        <v>0</v>
      </c>
      <c r="BO102" s="50">
        <f t="shared" si="150"/>
        <v>0</v>
      </c>
      <c r="BP102" s="50">
        <f t="shared" si="150"/>
        <v>0</v>
      </c>
    </row>
    <row r="103" spans="1:68" ht="16.5" x14ac:dyDescent="0.35">
      <c r="A103" s="44" t="str">
        <f>IF(Tableau_MIH[[#This Row],[Points]]&lt;&gt;0,RANK(Tableau_MIH[[#This Row],[Points]],Tableau_MIH[Points]),"")</f>
        <v/>
      </c>
      <c r="B103" s="45" cm="1">
        <f t="array" ref="B103">INDEX(Tableau_MIH[[1]:[15]],ROW(C103)-5,$B$3)</f>
        <v>0</v>
      </c>
      <c r="C103" s="89">
        <f t="shared" si="100"/>
        <v>0</v>
      </c>
      <c r="D103" s="90"/>
      <c r="E103" s="90"/>
      <c r="F103" s="90"/>
      <c r="G103" s="90"/>
      <c r="H103" s="95">
        <f t="shared" si="101"/>
        <v>0</v>
      </c>
      <c r="I103" s="85"/>
      <c r="J103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3" s="92"/>
      <c r="L103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3" s="91"/>
      <c r="N103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3" s="92"/>
      <c r="P103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3" s="92"/>
      <c r="R103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3" s="93"/>
      <c r="T103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3" s="93"/>
      <c r="V103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3" s="93"/>
      <c r="X103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3" s="93"/>
      <c r="Z103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3" s="125"/>
      <c r="AB10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3" s="93"/>
      <c r="AD103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3" s="93"/>
      <c r="AF103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3" s="93"/>
      <c r="AH103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3" s="93"/>
      <c r="AJ103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3" s="93"/>
      <c r="AL103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3" s="50">
        <f t="shared" si="102"/>
        <v>0</v>
      </c>
      <c r="AN103" s="31">
        <f t="shared" si="103"/>
        <v>0</v>
      </c>
      <c r="AO103" s="31">
        <f t="shared" si="104"/>
        <v>0</v>
      </c>
      <c r="AP103" s="31">
        <f t="shared" si="105"/>
        <v>0</v>
      </c>
      <c r="AQ103" s="31">
        <f t="shared" si="106"/>
        <v>0</v>
      </c>
      <c r="AR103" s="31">
        <f t="shared" si="107"/>
        <v>0</v>
      </c>
      <c r="AS103" s="31">
        <f t="shared" si="108"/>
        <v>0</v>
      </c>
      <c r="AT103" s="31">
        <f t="shared" si="109"/>
        <v>0</v>
      </c>
      <c r="AU103" s="31">
        <f t="shared" si="110"/>
        <v>0</v>
      </c>
      <c r="AV103" s="31">
        <f t="shared" si="111"/>
        <v>0</v>
      </c>
      <c r="AW103" s="31">
        <f t="shared" si="112"/>
        <v>0</v>
      </c>
      <c r="AX103" s="31">
        <f t="shared" si="113"/>
        <v>0</v>
      </c>
      <c r="AY103" s="31">
        <f t="shared" si="114"/>
        <v>0</v>
      </c>
      <c r="AZ103" s="31">
        <f t="shared" si="115"/>
        <v>0</v>
      </c>
      <c r="BA103" s="31">
        <f t="shared" si="116"/>
        <v>0</v>
      </c>
      <c r="BB103" s="31">
        <f t="shared" si="117"/>
        <v>0</v>
      </c>
      <c r="BC103" s="50">
        <f t="shared" ref="BC103:BP103" si="151">BB103+LARGE($AM103:$BA103,BC$5)</f>
        <v>0</v>
      </c>
      <c r="BD103" s="50">
        <f t="shared" si="151"/>
        <v>0</v>
      </c>
      <c r="BE103" s="50">
        <f t="shared" si="151"/>
        <v>0</v>
      </c>
      <c r="BF103" s="50">
        <f t="shared" si="151"/>
        <v>0</v>
      </c>
      <c r="BG103" s="50">
        <f t="shared" si="151"/>
        <v>0</v>
      </c>
      <c r="BH103" s="50">
        <f t="shared" si="151"/>
        <v>0</v>
      </c>
      <c r="BI103" s="50">
        <f t="shared" si="151"/>
        <v>0</v>
      </c>
      <c r="BJ103" s="50">
        <f t="shared" si="151"/>
        <v>0</v>
      </c>
      <c r="BK103" s="50">
        <f t="shared" si="151"/>
        <v>0</v>
      </c>
      <c r="BL103" s="50">
        <f t="shared" si="151"/>
        <v>0</v>
      </c>
      <c r="BM103" s="50">
        <f t="shared" si="151"/>
        <v>0</v>
      </c>
      <c r="BN103" s="50">
        <f t="shared" si="151"/>
        <v>0</v>
      </c>
      <c r="BO103" s="50">
        <f t="shared" si="151"/>
        <v>0</v>
      </c>
      <c r="BP103" s="50">
        <f t="shared" si="151"/>
        <v>0</v>
      </c>
    </row>
    <row r="104" spans="1:68" ht="16.5" x14ac:dyDescent="0.35">
      <c r="A104" s="44" t="str">
        <f>IF(Tableau_MIH[[#This Row],[Points]]&lt;&gt;0,RANK(Tableau_MIH[[#This Row],[Points]],Tableau_MIH[Points]),"")</f>
        <v/>
      </c>
      <c r="B104" s="45" cm="1">
        <f t="array" ref="B104">INDEX(Tableau_MIH[[1]:[15]],ROW(C104)-5,$B$3)</f>
        <v>0</v>
      </c>
      <c r="C104" s="89">
        <f t="shared" si="100"/>
        <v>0</v>
      </c>
      <c r="D104" s="90"/>
      <c r="E104" s="90"/>
      <c r="F104" s="90"/>
      <c r="G104" s="90"/>
      <c r="H104" s="95">
        <f t="shared" si="101"/>
        <v>0</v>
      </c>
      <c r="I104" s="85"/>
      <c r="J104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4" s="92"/>
      <c r="L104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4" s="91"/>
      <c r="N104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4" s="92"/>
      <c r="P104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4" s="92"/>
      <c r="R104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4" s="93"/>
      <c r="T104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4" s="93"/>
      <c r="V104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4" s="93"/>
      <c r="X104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4" s="93"/>
      <c r="Z104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4" s="125"/>
      <c r="AB10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4" s="93"/>
      <c r="AD104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4" s="93"/>
      <c r="AF104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4" s="93"/>
      <c r="AH104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4" s="93"/>
      <c r="AJ104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4" s="93"/>
      <c r="AL104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4" s="50">
        <f t="shared" si="102"/>
        <v>0</v>
      </c>
      <c r="AN104" s="31">
        <f t="shared" si="103"/>
        <v>0</v>
      </c>
      <c r="AO104" s="31">
        <f t="shared" si="104"/>
        <v>0</v>
      </c>
      <c r="AP104" s="31">
        <f t="shared" si="105"/>
        <v>0</v>
      </c>
      <c r="AQ104" s="31">
        <f t="shared" si="106"/>
        <v>0</v>
      </c>
      <c r="AR104" s="31">
        <f t="shared" si="107"/>
        <v>0</v>
      </c>
      <c r="AS104" s="31">
        <f t="shared" si="108"/>
        <v>0</v>
      </c>
      <c r="AT104" s="31">
        <f t="shared" si="109"/>
        <v>0</v>
      </c>
      <c r="AU104" s="31">
        <f t="shared" si="110"/>
        <v>0</v>
      </c>
      <c r="AV104" s="31">
        <f t="shared" si="111"/>
        <v>0</v>
      </c>
      <c r="AW104" s="31">
        <f t="shared" si="112"/>
        <v>0</v>
      </c>
      <c r="AX104" s="31">
        <f t="shared" si="113"/>
        <v>0</v>
      </c>
      <c r="AY104" s="31">
        <f t="shared" si="114"/>
        <v>0</v>
      </c>
      <c r="AZ104" s="31">
        <f t="shared" si="115"/>
        <v>0</v>
      </c>
      <c r="BA104" s="31">
        <f t="shared" si="116"/>
        <v>0</v>
      </c>
      <c r="BB104" s="31">
        <f t="shared" si="117"/>
        <v>0</v>
      </c>
      <c r="BC104" s="50">
        <f t="shared" ref="BC104:BP104" si="152">BB104+LARGE($AM104:$BA104,BC$5)</f>
        <v>0</v>
      </c>
      <c r="BD104" s="50">
        <f t="shared" si="152"/>
        <v>0</v>
      </c>
      <c r="BE104" s="50">
        <f t="shared" si="152"/>
        <v>0</v>
      </c>
      <c r="BF104" s="50">
        <f t="shared" si="152"/>
        <v>0</v>
      </c>
      <c r="BG104" s="50">
        <f t="shared" si="152"/>
        <v>0</v>
      </c>
      <c r="BH104" s="50">
        <f t="shared" si="152"/>
        <v>0</v>
      </c>
      <c r="BI104" s="50">
        <f t="shared" si="152"/>
        <v>0</v>
      </c>
      <c r="BJ104" s="50">
        <f t="shared" si="152"/>
        <v>0</v>
      </c>
      <c r="BK104" s="50">
        <f t="shared" si="152"/>
        <v>0</v>
      </c>
      <c r="BL104" s="50">
        <f t="shared" si="152"/>
        <v>0</v>
      </c>
      <c r="BM104" s="50">
        <f t="shared" si="152"/>
        <v>0</v>
      </c>
      <c r="BN104" s="50">
        <f t="shared" si="152"/>
        <v>0</v>
      </c>
      <c r="BO104" s="50">
        <f t="shared" si="152"/>
        <v>0</v>
      </c>
      <c r="BP104" s="50">
        <f t="shared" si="152"/>
        <v>0</v>
      </c>
    </row>
    <row r="105" spans="1:68" ht="16.5" x14ac:dyDescent="0.35">
      <c r="A105" s="44" t="str">
        <f>IF(Tableau_MIH[[#This Row],[Points]]&lt;&gt;0,RANK(Tableau_MIH[[#This Row],[Points]],Tableau_MIH[Points]),"")</f>
        <v/>
      </c>
      <c r="B105" s="45" cm="1">
        <f t="array" ref="B105">INDEX(Tableau_MIH[[1]:[15]],ROW(C105)-5,$B$3)</f>
        <v>0</v>
      </c>
      <c r="C105" s="89">
        <f t="shared" si="100"/>
        <v>0</v>
      </c>
      <c r="D105" s="90"/>
      <c r="E105" s="90"/>
      <c r="F105" s="90"/>
      <c r="G105" s="90"/>
      <c r="H105" s="95">
        <f t="shared" si="101"/>
        <v>0</v>
      </c>
      <c r="I105" s="85"/>
      <c r="J105" s="96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5" s="92"/>
      <c r="L105" s="96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5" s="91"/>
      <c r="N105" s="96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5" s="92"/>
      <c r="P105" s="96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5" s="92"/>
      <c r="R105" s="96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5" s="93"/>
      <c r="T105" s="96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5" s="93"/>
      <c r="V105" s="96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5" s="93"/>
      <c r="X105" s="96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5" s="93"/>
      <c r="Z105" s="96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5" s="125"/>
      <c r="AB10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5" s="93"/>
      <c r="AD105" s="96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5" s="93"/>
      <c r="AF105" s="96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5" s="93"/>
      <c r="AH105" s="96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5" s="93"/>
      <c r="AJ105" s="96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5" s="93"/>
      <c r="AL105" s="96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5" s="50">
        <f t="shared" si="102"/>
        <v>0</v>
      </c>
      <c r="AN105" s="31">
        <f t="shared" si="103"/>
        <v>0</v>
      </c>
      <c r="AO105" s="31">
        <f t="shared" si="104"/>
        <v>0</v>
      </c>
      <c r="AP105" s="31">
        <f t="shared" si="105"/>
        <v>0</v>
      </c>
      <c r="AQ105" s="31">
        <f t="shared" si="106"/>
        <v>0</v>
      </c>
      <c r="AR105" s="31">
        <f t="shared" si="107"/>
        <v>0</v>
      </c>
      <c r="AS105" s="31">
        <f t="shared" si="108"/>
        <v>0</v>
      </c>
      <c r="AT105" s="31">
        <f t="shared" si="109"/>
        <v>0</v>
      </c>
      <c r="AU105" s="31">
        <f t="shared" si="110"/>
        <v>0</v>
      </c>
      <c r="AV105" s="31">
        <f t="shared" si="111"/>
        <v>0</v>
      </c>
      <c r="AW105" s="31">
        <f t="shared" si="112"/>
        <v>0</v>
      </c>
      <c r="AX105" s="31">
        <f t="shared" si="113"/>
        <v>0</v>
      </c>
      <c r="AY105" s="31">
        <f t="shared" si="114"/>
        <v>0</v>
      </c>
      <c r="AZ105" s="31">
        <f t="shared" si="115"/>
        <v>0</v>
      </c>
      <c r="BA105" s="31">
        <f t="shared" si="116"/>
        <v>0</v>
      </c>
      <c r="BB105" s="31">
        <f t="shared" si="117"/>
        <v>0</v>
      </c>
      <c r="BC105" s="50">
        <f t="shared" ref="BC105:BP105" si="153">BB105+LARGE($AM105:$BA105,BC$5)</f>
        <v>0</v>
      </c>
      <c r="BD105" s="50">
        <f t="shared" si="153"/>
        <v>0</v>
      </c>
      <c r="BE105" s="50">
        <f t="shared" si="153"/>
        <v>0</v>
      </c>
      <c r="BF105" s="50">
        <f t="shared" si="153"/>
        <v>0</v>
      </c>
      <c r="BG105" s="50">
        <f t="shared" si="153"/>
        <v>0</v>
      </c>
      <c r="BH105" s="50">
        <f t="shared" si="153"/>
        <v>0</v>
      </c>
      <c r="BI105" s="50">
        <f t="shared" si="153"/>
        <v>0</v>
      </c>
      <c r="BJ105" s="50">
        <f t="shared" si="153"/>
        <v>0</v>
      </c>
      <c r="BK105" s="50">
        <f t="shared" si="153"/>
        <v>0</v>
      </c>
      <c r="BL105" s="50">
        <f t="shared" si="153"/>
        <v>0</v>
      </c>
      <c r="BM105" s="50">
        <f t="shared" si="153"/>
        <v>0</v>
      </c>
      <c r="BN105" s="50">
        <f t="shared" si="153"/>
        <v>0</v>
      </c>
      <c r="BO105" s="50">
        <f t="shared" si="153"/>
        <v>0</v>
      </c>
      <c r="BP105" s="50">
        <f t="shared" si="153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72:D75" xr:uid="{00000000-0002-0000-0900-000000000000}">
      <formula1>IF(D72&lt;&gt;"",OFFSET(F_licences,MATCH(D72&amp;"*",F_licences,0)-1,,COUNTIF(F_licences,D72&amp;"*"),1),F_licences)</formula1>
    </dataValidation>
    <dataValidation type="list" allowBlank="1" showInputMessage="1" showErrorMessage="1" sqref="G72:G75" xr:uid="{00000000-0002-0000-09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BP56"/>
  <sheetViews>
    <sheetView topLeftCell="A3" zoomScale="84" zoomScaleNormal="90" workbookViewId="0">
      <selection activeCell="I8" sqref="I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18</v>
      </c>
      <c r="F2" s="188"/>
      <c r="G2" s="185" t="s">
        <v>85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IF(Tableau_CAF[[#This Row],[Points]]&lt;&gt;0,RANK(Tableau_CAF[[#This Row],[Points]],Tableau_CAF[Points]),"")</f>
        <v>5</v>
      </c>
      <c r="B6" s="45">
        <f t="array" ref="B6">INDEX(Tableau_CAF[[1]:[15]],ROW(C6)-5,$B$3)</f>
        <v>35</v>
      </c>
      <c r="C6" s="46">
        <f t="shared" ref="C6:C37" si="0">COUNTA(I6,K6,M6,O6,Q6,S6,U6,W6,Y6,AA6,AC6,AE6,AG6,AI6,AK6)</f>
        <v>1</v>
      </c>
      <c r="D6" s="172" t="s">
        <v>1545</v>
      </c>
      <c r="E6" s="172" t="s">
        <v>308</v>
      </c>
      <c r="F6" s="172" t="s">
        <v>309</v>
      </c>
      <c r="G6" s="172" t="s">
        <v>14</v>
      </c>
      <c r="H6" s="171">
        <f t="shared" ref="H6:H37" si="1">J6+L6+N6+P6+R6+T6+V6+X6+Z6+AB6+AD6+AF6+AH6+AJ6+AL6</f>
        <v>35</v>
      </c>
      <c r="I6" s="53">
        <v>3</v>
      </c>
      <c r="J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6" s="55"/>
      <c r="L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6" s="56"/>
      <c r="N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6" s="57"/>
      <c r="P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6" s="57"/>
      <c r="R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6" s="58"/>
      <c r="T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6" s="58"/>
      <c r="V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6" s="58"/>
      <c r="X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6" s="58"/>
      <c r="Z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6" s="121"/>
      <c r="AB6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6" s="58"/>
      <c r="AD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6" s="58"/>
      <c r="AF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6" s="58"/>
      <c r="AH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6" s="58"/>
      <c r="AJ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6" s="58"/>
      <c r="AL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35</v>
      </c>
      <c r="BC6" s="50">
        <f t="shared" ref="BC6:BP6" si="18">BB6+LARGE($AM6:$BA6,BC$5)</f>
        <v>35</v>
      </c>
      <c r="BD6" s="50">
        <f t="shared" si="18"/>
        <v>35</v>
      </c>
      <c r="BE6" s="50">
        <f t="shared" si="18"/>
        <v>35</v>
      </c>
      <c r="BF6" s="50">
        <f t="shared" si="18"/>
        <v>35</v>
      </c>
      <c r="BG6" s="50">
        <f t="shared" si="18"/>
        <v>35</v>
      </c>
      <c r="BH6" s="50">
        <f t="shared" si="18"/>
        <v>35</v>
      </c>
      <c r="BI6" s="50">
        <f t="shared" si="18"/>
        <v>35</v>
      </c>
      <c r="BJ6" s="50">
        <f t="shared" si="18"/>
        <v>35</v>
      </c>
      <c r="BK6" s="50">
        <f t="shared" si="18"/>
        <v>35</v>
      </c>
      <c r="BL6" s="50">
        <f t="shared" si="18"/>
        <v>35</v>
      </c>
      <c r="BM6" s="50">
        <f t="shared" si="18"/>
        <v>35</v>
      </c>
      <c r="BN6" s="50">
        <f t="shared" si="18"/>
        <v>35</v>
      </c>
      <c r="BO6" s="50">
        <f t="shared" si="18"/>
        <v>35</v>
      </c>
      <c r="BP6" s="50">
        <f t="shared" si="18"/>
        <v>35</v>
      </c>
    </row>
    <row r="7" spans="1:68" ht="16.5" x14ac:dyDescent="0.35">
      <c r="A7" s="44">
        <f>IF(Tableau_CAF[[#This Row],[Points]]&lt;&gt;0,RANK(Tableau_CAF[[#This Row],[Points]],Tableau_CAF[Points]),"")</f>
        <v>9</v>
      </c>
      <c r="B7" s="45">
        <f t="array" ref="B7">INDEX(Tableau_CAF[[1]:[15]],ROW(C7)-5,$B$3)</f>
        <v>20</v>
      </c>
      <c r="C7" s="46">
        <f t="shared" si="0"/>
        <v>1</v>
      </c>
      <c r="D7" s="172" t="s">
        <v>1546</v>
      </c>
      <c r="E7" s="172" t="s">
        <v>1547</v>
      </c>
      <c r="F7" s="172" t="s">
        <v>729</v>
      </c>
      <c r="G7" s="172" t="s">
        <v>108</v>
      </c>
      <c r="H7" s="171">
        <f t="shared" si="1"/>
        <v>20</v>
      </c>
      <c r="I7" s="53">
        <v>5</v>
      </c>
      <c r="J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7" s="55"/>
      <c r="L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7" s="56"/>
      <c r="N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7" s="57"/>
      <c r="P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7" s="57"/>
      <c r="R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7" s="58"/>
      <c r="T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7" s="58"/>
      <c r="V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7" s="58"/>
      <c r="X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7" s="58"/>
      <c r="Z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7" s="121"/>
      <c r="AB7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7" s="58"/>
      <c r="AD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7" s="58"/>
      <c r="AF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7" s="58"/>
      <c r="AH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7" s="58"/>
      <c r="AJ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7" s="58"/>
      <c r="AL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7" s="50">
        <f t="shared" si="2"/>
        <v>20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20</v>
      </c>
      <c r="BC7" s="50">
        <f t="shared" ref="BC7:BP7" si="19">BB7+LARGE($AM7:$BA7,BC$5)</f>
        <v>20</v>
      </c>
      <c r="BD7" s="50">
        <f t="shared" si="19"/>
        <v>20</v>
      </c>
      <c r="BE7" s="50">
        <f t="shared" si="19"/>
        <v>20</v>
      </c>
      <c r="BF7" s="50">
        <f t="shared" si="19"/>
        <v>20</v>
      </c>
      <c r="BG7" s="50">
        <f t="shared" si="19"/>
        <v>20</v>
      </c>
      <c r="BH7" s="50">
        <f t="shared" si="19"/>
        <v>20</v>
      </c>
      <c r="BI7" s="50">
        <f t="shared" si="19"/>
        <v>20</v>
      </c>
      <c r="BJ7" s="50">
        <f t="shared" si="19"/>
        <v>20</v>
      </c>
      <c r="BK7" s="50">
        <f t="shared" si="19"/>
        <v>20</v>
      </c>
      <c r="BL7" s="50">
        <f t="shared" si="19"/>
        <v>20</v>
      </c>
      <c r="BM7" s="50">
        <f t="shared" si="19"/>
        <v>20</v>
      </c>
      <c r="BN7" s="50">
        <f t="shared" si="19"/>
        <v>20</v>
      </c>
      <c r="BO7" s="50">
        <f t="shared" si="19"/>
        <v>20</v>
      </c>
      <c r="BP7" s="50">
        <f t="shared" si="19"/>
        <v>20</v>
      </c>
    </row>
    <row r="8" spans="1:68" ht="16.5" x14ac:dyDescent="0.35">
      <c r="A8" s="44" t="str">
        <f>IF(Tableau_CAF[[#This Row],[Points]]&lt;&gt;0,RANK(Tableau_CAF[[#This Row],[Points]],Tableau_CAF[Points]),"")</f>
        <v/>
      </c>
      <c r="B8" s="45">
        <f t="array" ref="B8">INDEX(Tableau_CAF[[1]:[15]],ROW(C8)-5,$B$3)</f>
        <v>0</v>
      </c>
      <c r="C8" s="46">
        <f t="shared" si="0"/>
        <v>0</v>
      </c>
      <c r="D8" s="172" t="s">
        <v>1548</v>
      </c>
      <c r="E8" s="172" t="s">
        <v>347</v>
      </c>
      <c r="F8" s="172" t="s">
        <v>348</v>
      </c>
      <c r="G8" s="172" t="s">
        <v>12</v>
      </c>
      <c r="H8" s="171">
        <f t="shared" si="1"/>
        <v>0</v>
      </c>
      <c r="I8" s="53"/>
      <c r="J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8" s="55"/>
      <c r="L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8" s="56"/>
      <c r="N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8" s="57"/>
      <c r="P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8" s="57"/>
      <c r="R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8" s="58"/>
      <c r="T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8" s="58"/>
      <c r="V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8" s="58"/>
      <c r="X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8" s="58"/>
      <c r="Z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8" s="121"/>
      <c r="AB8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8" s="58"/>
      <c r="AD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8" s="58"/>
      <c r="AF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8" s="58"/>
      <c r="AH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8" s="58"/>
      <c r="AJ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8" s="58"/>
      <c r="AL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 t="str">
        <f>IF(Tableau_CAF[[#This Row],[Points]]&lt;&gt;0,RANK(Tableau_CAF[[#This Row],[Points]],Tableau_CAF[Points]),"")</f>
        <v/>
      </c>
      <c r="B9" s="45">
        <f t="array" ref="B9">INDEX(Tableau_CAF[[1]:[15]],ROW(C9)-5,$B$3)</f>
        <v>0</v>
      </c>
      <c r="C9" s="46">
        <f t="shared" si="0"/>
        <v>0</v>
      </c>
      <c r="D9" s="172" t="s">
        <v>1549</v>
      </c>
      <c r="E9" s="172" t="s">
        <v>264</v>
      </c>
      <c r="F9" s="172" t="s">
        <v>350</v>
      </c>
      <c r="G9" s="172" t="s">
        <v>15</v>
      </c>
      <c r="H9" s="171">
        <f t="shared" si="1"/>
        <v>0</v>
      </c>
      <c r="I9" s="53"/>
      <c r="J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9" s="55"/>
      <c r="L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9" s="56"/>
      <c r="N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9" s="57"/>
      <c r="P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9" s="57"/>
      <c r="R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9" s="58"/>
      <c r="T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9" s="58"/>
      <c r="V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9" s="58"/>
      <c r="X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9" s="58"/>
      <c r="Z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9" s="121"/>
      <c r="AB9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9" s="58"/>
      <c r="AD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9" s="58"/>
      <c r="AF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9" s="58"/>
      <c r="AH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9" s="58"/>
      <c r="AJ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9" s="58"/>
      <c r="AL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 t="str">
        <f>IF(Tableau_CAF[[#This Row],[Points]]&lt;&gt;0,RANK(Tableau_CAF[[#This Row],[Points]],Tableau_CAF[Points]),"")</f>
        <v/>
      </c>
      <c r="B10" s="45">
        <f t="array" ref="B10">INDEX(Tableau_CAF[[1]:[15]],ROW(C10)-5,$B$3)</f>
        <v>0</v>
      </c>
      <c r="C10" s="46">
        <f t="shared" si="0"/>
        <v>0</v>
      </c>
      <c r="D10" s="172" t="s">
        <v>1550</v>
      </c>
      <c r="E10" s="172" t="s">
        <v>312</v>
      </c>
      <c r="F10" s="172" t="s">
        <v>150</v>
      </c>
      <c r="G10" s="172" t="s">
        <v>37</v>
      </c>
      <c r="H10" s="171">
        <f t="shared" si="1"/>
        <v>0</v>
      </c>
      <c r="I10" s="53"/>
      <c r="J1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0" s="55"/>
      <c r="L1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0" s="56"/>
      <c r="N1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0" s="57"/>
      <c r="P1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0" s="57"/>
      <c r="R1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0" s="58"/>
      <c r="T1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0" s="58"/>
      <c r="V1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0" s="58"/>
      <c r="X1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0" s="58"/>
      <c r="Z1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0" s="121"/>
      <c r="AB10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0" s="58"/>
      <c r="AD1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0" s="58"/>
      <c r="AF1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0" s="58"/>
      <c r="AH1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0" s="58"/>
      <c r="AJ1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0" s="58"/>
      <c r="AL1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>
        <f>IF(Tableau_CAF[[#This Row],[Points]]&lt;&gt;0,RANK(Tableau_CAF[[#This Row],[Points]],Tableau_CAF[Points]),"")</f>
        <v>7</v>
      </c>
      <c r="B11" s="45">
        <f t="array" ref="B11">INDEX(Tableau_CAF[[1]:[15]],ROW(C11)-5,$B$3)</f>
        <v>25</v>
      </c>
      <c r="C11" s="46">
        <f t="shared" si="0"/>
        <v>1</v>
      </c>
      <c r="D11" s="172" t="s">
        <v>1551</v>
      </c>
      <c r="E11" s="172" t="s">
        <v>351</v>
      </c>
      <c r="F11" s="172" t="s">
        <v>352</v>
      </c>
      <c r="G11" s="172" t="s">
        <v>36</v>
      </c>
      <c r="H11" s="171">
        <f t="shared" si="1"/>
        <v>25</v>
      </c>
      <c r="I11" s="53">
        <v>4</v>
      </c>
      <c r="J1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25</v>
      </c>
      <c r="K11" s="55"/>
      <c r="L1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1" s="56"/>
      <c r="N1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1" s="57"/>
      <c r="P1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1" s="57"/>
      <c r="R1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1" s="58"/>
      <c r="T1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1" s="58"/>
      <c r="V1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1" s="58"/>
      <c r="X1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1" s="58"/>
      <c r="Z1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1" s="121"/>
      <c r="AB11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1" s="58"/>
      <c r="AD1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1" s="58"/>
      <c r="AF1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1" s="58"/>
      <c r="AH1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1" s="58"/>
      <c r="AJ1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1" s="58"/>
      <c r="AL1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1" s="50">
        <f t="shared" si="2"/>
        <v>25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25</v>
      </c>
      <c r="BC11" s="50">
        <f t="shared" ref="BC11:BP11" si="23">BB11+LARGE($AM11:$BA11,BC$5)</f>
        <v>25</v>
      </c>
      <c r="BD11" s="50">
        <f t="shared" si="23"/>
        <v>25</v>
      </c>
      <c r="BE11" s="50">
        <f t="shared" si="23"/>
        <v>25</v>
      </c>
      <c r="BF11" s="50">
        <f t="shared" si="23"/>
        <v>25</v>
      </c>
      <c r="BG11" s="50">
        <f t="shared" si="23"/>
        <v>25</v>
      </c>
      <c r="BH11" s="50">
        <f t="shared" si="23"/>
        <v>25</v>
      </c>
      <c r="BI11" s="50">
        <f t="shared" si="23"/>
        <v>25</v>
      </c>
      <c r="BJ11" s="50">
        <f t="shared" si="23"/>
        <v>25</v>
      </c>
      <c r="BK11" s="50">
        <f t="shared" si="23"/>
        <v>25</v>
      </c>
      <c r="BL11" s="50">
        <f t="shared" si="23"/>
        <v>25</v>
      </c>
      <c r="BM11" s="50">
        <f t="shared" si="23"/>
        <v>25</v>
      </c>
      <c r="BN11" s="50">
        <f t="shared" si="23"/>
        <v>25</v>
      </c>
      <c r="BO11" s="50">
        <f t="shared" si="23"/>
        <v>25</v>
      </c>
      <c r="BP11" s="50">
        <f t="shared" si="23"/>
        <v>25</v>
      </c>
    </row>
    <row r="12" spans="1:68" ht="16.5" x14ac:dyDescent="0.35">
      <c r="A12" s="44" t="str">
        <f>IF(Tableau_CAF[[#This Row],[Points]]&lt;&gt;0,RANK(Tableau_CAF[[#This Row],[Points]],Tableau_CAF[Points]),"")</f>
        <v/>
      </c>
      <c r="B12" s="45">
        <f t="array" ref="B12">INDEX(Tableau_CAF[[1]:[15]],ROW(C12)-5,$B$3)</f>
        <v>0</v>
      </c>
      <c r="C12" s="46">
        <f t="shared" si="0"/>
        <v>0</v>
      </c>
      <c r="D12" s="172" t="s">
        <v>1552</v>
      </c>
      <c r="E12" s="172" t="s">
        <v>1228</v>
      </c>
      <c r="F12" s="172" t="s">
        <v>1553</v>
      </c>
      <c r="G12" s="172" t="s">
        <v>12</v>
      </c>
      <c r="H12" s="171">
        <f t="shared" si="1"/>
        <v>0</v>
      </c>
      <c r="I12" s="53"/>
      <c r="J1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2" s="55"/>
      <c r="L1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2" s="56"/>
      <c r="N1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2" s="57"/>
      <c r="P1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2" s="57"/>
      <c r="R1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2" s="58"/>
      <c r="T1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2" s="58"/>
      <c r="V1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2" s="58"/>
      <c r="X1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2" s="58"/>
      <c r="Z1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2" s="121"/>
      <c r="AB12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2" s="58"/>
      <c r="AD1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2" s="58"/>
      <c r="AF1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2" s="58"/>
      <c r="AH1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2" s="58"/>
      <c r="AJ1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2" s="58"/>
      <c r="AL1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 t="str">
        <f>IF(Tableau_CAF[[#This Row],[Points]]&lt;&gt;0,RANK(Tableau_CAF[[#This Row],[Points]],Tableau_CAF[Points]),"")</f>
        <v/>
      </c>
      <c r="B13" s="45">
        <f t="array" ref="B13">INDEX(Tableau_CAF[[1]:[15]],ROW(C13)-5,$B$3)</f>
        <v>0</v>
      </c>
      <c r="C13" s="46">
        <f t="shared" si="0"/>
        <v>0</v>
      </c>
      <c r="D13" s="172" t="s">
        <v>1554</v>
      </c>
      <c r="E13" s="172" t="s">
        <v>268</v>
      </c>
      <c r="F13" s="172" t="s">
        <v>199</v>
      </c>
      <c r="G13" s="172" t="s">
        <v>16</v>
      </c>
      <c r="H13" s="171">
        <f t="shared" si="1"/>
        <v>0</v>
      </c>
      <c r="I13" s="59"/>
      <c r="J1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3" s="55"/>
      <c r="L1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3" s="56"/>
      <c r="N1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3" s="57"/>
      <c r="P1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3" s="57"/>
      <c r="R1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3" s="58"/>
      <c r="T1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3" s="58"/>
      <c r="V1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3" s="58"/>
      <c r="X1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3" s="58"/>
      <c r="Z1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3" s="121"/>
      <c r="AB13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3" s="58"/>
      <c r="AD1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3" s="58"/>
      <c r="AF1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3" s="58"/>
      <c r="AH1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3" s="58"/>
      <c r="AJ1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3" s="58"/>
      <c r="AL1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IF(Tableau_CAF[[#This Row],[Points]]&lt;&gt;0,RANK(Tableau_CAF[[#This Row],[Points]],Tableau_CAF[Points]),"")</f>
        <v/>
      </c>
      <c r="B14" s="45">
        <f t="array" ref="B14">INDEX(Tableau_CAF[[1]:[15]],ROW(C14)-5,$B$3)</f>
        <v>0</v>
      </c>
      <c r="C14" s="46">
        <f t="shared" si="0"/>
        <v>0</v>
      </c>
      <c r="D14" s="172" t="s">
        <v>1555</v>
      </c>
      <c r="E14" s="172" t="s">
        <v>353</v>
      </c>
      <c r="F14" s="172" t="s">
        <v>354</v>
      </c>
      <c r="G14" s="172" t="s">
        <v>12</v>
      </c>
      <c r="H14" s="171">
        <f t="shared" si="1"/>
        <v>0</v>
      </c>
      <c r="I14" s="53"/>
      <c r="J1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4" s="55"/>
      <c r="L1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4" s="56"/>
      <c r="N1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4" s="57"/>
      <c r="P1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4" s="57"/>
      <c r="R1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4" s="58"/>
      <c r="T1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4" s="58"/>
      <c r="V1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4" s="58"/>
      <c r="X1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4" s="58"/>
      <c r="Z1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4" s="121"/>
      <c r="AB14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4" s="58"/>
      <c r="AD1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4" s="58"/>
      <c r="AF1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4" s="58"/>
      <c r="AH1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4" s="58"/>
      <c r="AJ1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4" s="58"/>
      <c r="AL1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 t="str">
        <f>IF(Tableau_CAF[[#This Row],[Points]]&lt;&gt;0,RANK(Tableau_CAF[[#This Row],[Points]],Tableau_CAF[Points]),"")</f>
        <v/>
      </c>
      <c r="B15" s="45">
        <f t="array" ref="B15">INDEX(Tableau_CAF[[1]:[15]],ROW(C15)-5,$B$3)</f>
        <v>0</v>
      </c>
      <c r="C15" s="46">
        <f t="shared" si="0"/>
        <v>0</v>
      </c>
      <c r="D15" s="172" t="s">
        <v>1556</v>
      </c>
      <c r="E15" s="172" t="s">
        <v>535</v>
      </c>
      <c r="F15" s="172" t="s">
        <v>195</v>
      </c>
      <c r="G15" s="172" t="s">
        <v>33</v>
      </c>
      <c r="H15" s="171">
        <f t="shared" si="1"/>
        <v>0</v>
      </c>
      <c r="I15" s="54"/>
      <c r="J1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5" s="55"/>
      <c r="L1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5" s="56"/>
      <c r="N1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5" s="57"/>
      <c r="P1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5" s="57"/>
      <c r="R1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5" s="58"/>
      <c r="T1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5" s="58"/>
      <c r="V1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5" s="58"/>
      <c r="X1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5" s="58"/>
      <c r="Z1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5" s="121"/>
      <c r="AB15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5" s="58"/>
      <c r="AD1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5" s="58"/>
      <c r="AF1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5" s="58"/>
      <c r="AH1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5" s="58"/>
      <c r="AJ1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5" s="58"/>
      <c r="AL1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 t="str">
        <f>IF(Tableau_CAF[[#This Row],[Points]]&lt;&gt;0,RANK(Tableau_CAF[[#This Row],[Points]],Tableau_CAF[Points]),"")</f>
        <v/>
      </c>
      <c r="B16" s="45">
        <f t="array" ref="B16">INDEX(Tableau_CAF[[1]:[15]],ROW(C16)-5,$B$3)</f>
        <v>0</v>
      </c>
      <c r="C16" s="46">
        <f t="shared" si="0"/>
        <v>0</v>
      </c>
      <c r="D16" s="172" t="s">
        <v>1557</v>
      </c>
      <c r="E16" s="172" t="s">
        <v>364</v>
      </c>
      <c r="F16" s="172" t="s">
        <v>206</v>
      </c>
      <c r="G16" s="172" t="s">
        <v>35</v>
      </c>
      <c r="H16" s="171">
        <f t="shared" si="1"/>
        <v>0</v>
      </c>
      <c r="I16" s="53"/>
      <c r="J1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6" s="55"/>
      <c r="L1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6" s="56"/>
      <c r="N1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6" s="57"/>
      <c r="P1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6" s="57"/>
      <c r="R1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6" s="58"/>
      <c r="T1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6" s="58"/>
      <c r="V1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6" s="58"/>
      <c r="X1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6" s="58"/>
      <c r="Z1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6" s="121"/>
      <c r="AB16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6" s="58"/>
      <c r="AD1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6" s="58"/>
      <c r="AF1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6" s="58"/>
      <c r="AH1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6" s="58"/>
      <c r="AJ1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6" s="58"/>
      <c r="AL1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 t="str">
        <f>IF(Tableau_CAF[[#This Row],[Points]]&lt;&gt;0,RANK(Tableau_CAF[[#This Row],[Points]],Tableau_CAF[Points]),"")</f>
        <v/>
      </c>
      <c r="B17" s="45">
        <f t="array" ref="B17">INDEX(Tableau_CAF[[1]:[15]],ROW(C17)-5,$B$3)</f>
        <v>0</v>
      </c>
      <c r="C17" s="46">
        <f t="shared" si="0"/>
        <v>0</v>
      </c>
      <c r="D17" s="172" t="s">
        <v>1558</v>
      </c>
      <c r="E17" s="172" t="s">
        <v>365</v>
      </c>
      <c r="F17" s="172" t="s">
        <v>299</v>
      </c>
      <c r="G17" s="172" t="s">
        <v>12</v>
      </c>
      <c r="H17" s="171">
        <f t="shared" si="1"/>
        <v>0</v>
      </c>
      <c r="I17" s="53"/>
      <c r="J1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7" s="55"/>
      <c r="L1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7" s="56"/>
      <c r="N1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7" s="57"/>
      <c r="P1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7" s="57"/>
      <c r="R1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7" s="58"/>
      <c r="T1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7" s="58"/>
      <c r="V1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7" s="58"/>
      <c r="X1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7" s="58"/>
      <c r="Z1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7" s="121"/>
      <c r="AB17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7" s="58"/>
      <c r="AD1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7" s="58"/>
      <c r="AF1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7" s="58"/>
      <c r="AH1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7" s="58"/>
      <c r="AJ1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7" s="58"/>
      <c r="AL1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IF(Tableau_CAF[[#This Row],[Points]]&lt;&gt;0,RANK(Tableau_CAF[[#This Row],[Points]],Tableau_CAF[Points]),"")</f>
        <v/>
      </c>
      <c r="B18" s="45">
        <f t="array" ref="B18">INDEX(Tableau_CAF[[1]:[15]],ROW(C18)-5,$B$3)</f>
        <v>0</v>
      </c>
      <c r="C18" s="46">
        <f t="shared" si="0"/>
        <v>0</v>
      </c>
      <c r="D18" s="172" t="s">
        <v>1559</v>
      </c>
      <c r="E18" s="172" t="s">
        <v>322</v>
      </c>
      <c r="F18" s="172" t="s">
        <v>323</v>
      </c>
      <c r="G18" s="172" t="s">
        <v>12</v>
      </c>
      <c r="H18" s="171">
        <f t="shared" si="1"/>
        <v>0</v>
      </c>
      <c r="I18" s="53"/>
      <c r="J1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8" s="55"/>
      <c r="L1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8" s="56"/>
      <c r="N1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8" s="57"/>
      <c r="P1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8" s="57"/>
      <c r="R1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8" s="58"/>
      <c r="T1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8" s="58"/>
      <c r="V1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8" s="58"/>
      <c r="X1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8" s="58"/>
      <c r="Z1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8" s="121"/>
      <c r="AB18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8" s="58"/>
      <c r="AD1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8" s="58"/>
      <c r="AF1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8" s="58"/>
      <c r="AH1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8" s="58"/>
      <c r="AJ1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8" s="58"/>
      <c r="AL1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IF(Tableau_CAF[[#This Row],[Points]]&lt;&gt;0,RANK(Tableau_CAF[[#This Row],[Points]],Tableau_CAF[Points]),"")</f>
        <v/>
      </c>
      <c r="B19" s="45">
        <f t="array" ref="B19">INDEX(Tableau_CAF[[1]:[15]],ROW(C19)-5,$B$3)</f>
        <v>0</v>
      </c>
      <c r="C19" s="46">
        <f t="shared" si="0"/>
        <v>0</v>
      </c>
      <c r="D19" s="172" t="s">
        <v>1560</v>
      </c>
      <c r="E19" s="172" t="s">
        <v>366</v>
      </c>
      <c r="F19" s="172" t="s">
        <v>367</v>
      </c>
      <c r="G19" s="172" t="s">
        <v>16</v>
      </c>
      <c r="H19" s="171">
        <f t="shared" si="1"/>
        <v>0</v>
      </c>
      <c r="I19" s="53"/>
      <c r="J1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9" s="55"/>
      <c r="L1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9" s="56"/>
      <c r="N1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9" s="57"/>
      <c r="P1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9" s="57"/>
      <c r="R1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9" s="58"/>
      <c r="T1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9" s="58"/>
      <c r="V1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9" s="58"/>
      <c r="X1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9" s="58"/>
      <c r="Z1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9" s="121"/>
      <c r="AB19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9" s="58"/>
      <c r="AD1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9" s="58"/>
      <c r="AF1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9" s="58"/>
      <c r="AH1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9" s="58"/>
      <c r="AJ1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9" s="58"/>
      <c r="AL1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IF(Tableau_CAF[[#This Row],[Points]]&lt;&gt;0,RANK(Tableau_CAF[[#This Row],[Points]],Tableau_CAF[Points]),"")</f>
        <v/>
      </c>
      <c r="B20" s="45">
        <f t="array" ref="B20">INDEX(Tableau_CAF[[1]:[15]],ROW(C20)-5,$B$3)</f>
        <v>0</v>
      </c>
      <c r="C20" s="46">
        <f t="shared" si="0"/>
        <v>0</v>
      </c>
      <c r="D20" s="172" t="s">
        <v>1561</v>
      </c>
      <c r="E20" s="172" t="s">
        <v>1562</v>
      </c>
      <c r="F20" s="172" t="s">
        <v>1563</v>
      </c>
      <c r="G20" s="172" t="s">
        <v>29</v>
      </c>
      <c r="H20" s="171">
        <f t="shared" si="1"/>
        <v>0</v>
      </c>
      <c r="I20" s="53"/>
      <c r="J2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0" s="55"/>
      <c r="L2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0" s="56"/>
      <c r="N2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0" s="57"/>
      <c r="P2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0" s="57"/>
      <c r="R2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0" s="58"/>
      <c r="T2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0" s="58"/>
      <c r="V2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0" s="58"/>
      <c r="X2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0" s="58"/>
      <c r="Z2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0" s="121"/>
      <c r="AB20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0" s="58"/>
      <c r="AD2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0" s="58"/>
      <c r="AF2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0" s="58"/>
      <c r="AH2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0" s="58"/>
      <c r="AJ2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0" s="58"/>
      <c r="AL2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IF(Tableau_CAF[[#This Row],[Points]]&lt;&gt;0,RANK(Tableau_CAF[[#This Row],[Points]],Tableau_CAF[Points]),"")</f>
        <v/>
      </c>
      <c r="B21" s="45">
        <f t="array" ref="B21">INDEX(Tableau_CAF[[1]:[15]],ROW(C21)-5,$B$3)</f>
        <v>0</v>
      </c>
      <c r="C21" s="46">
        <f t="shared" si="0"/>
        <v>0</v>
      </c>
      <c r="D21" s="172" t="s">
        <v>1564</v>
      </c>
      <c r="E21" s="172" t="s">
        <v>1565</v>
      </c>
      <c r="F21" s="172" t="s">
        <v>210</v>
      </c>
      <c r="G21" s="172" t="s">
        <v>35</v>
      </c>
      <c r="H21" s="171">
        <f t="shared" si="1"/>
        <v>0</v>
      </c>
      <c r="I21" s="53"/>
      <c r="J2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1" s="55"/>
      <c r="L2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1" s="56"/>
      <c r="N2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1" s="57"/>
      <c r="P2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1" s="57"/>
      <c r="R2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1" s="58"/>
      <c r="T2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1" s="58"/>
      <c r="V2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1" s="58"/>
      <c r="X2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1" s="58"/>
      <c r="Z2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1" s="121"/>
      <c r="AB21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1" s="58"/>
      <c r="AD2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1" s="58"/>
      <c r="AF2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1" s="58"/>
      <c r="AH2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1" s="58"/>
      <c r="AJ2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1" s="58"/>
      <c r="AL2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>
        <f>IF(Tableau_CAF[[#This Row],[Points]]&lt;&gt;0,RANK(Tableau_CAF[[#This Row],[Points]],Tableau_CAF[Points]),"")</f>
        <v>3</v>
      </c>
      <c r="B22" s="45">
        <f t="array" ref="B22">INDEX(Tableau_CAF[[1]:[15]],ROW(C22)-5,$B$3)</f>
        <v>50</v>
      </c>
      <c r="C22" s="46">
        <f t="shared" si="0"/>
        <v>1</v>
      </c>
      <c r="D22" s="172" t="s">
        <v>1566</v>
      </c>
      <c r="E22" s="172" t="s">
        <v>279</v>
      </c>
      <c r="F22" s="172" t="s">
        <v>368</v>
      </c>
      <c r="G22" s="172" t="s">
        <v>36</v>
      </c>
      <c r="H22" s="171">
        <f t="shared" si="1"/>
        <v>50</v>
      </c>
      <c r="I22" s="54">
        <v>2</v>
      </c>
      <c r="J2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50</v>
      </c>
      <c r="K22" s="55"/>
      <c r="L2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2" s="56"/>
      <c r="N2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2" s="57"/>
      <c r="P2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2" s="57"/>
      <c r="R2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2" s="58"/>
      <c r="T2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2" s="58"/>
      <c r="V2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2" s="58"/>
      <c r="X2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2" s="58"/>
      <c r="Z2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2" s="121"/>
      <c r="AB22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2" s="58"/>
      <c r="AD2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2" s="58"/>
      <c r="AF2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2" s="58"/>
      <c r="AH2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2" s="58"/>
      <c r="AJ2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2" s="58"/>
      <c r="AL2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2" s="50">
        <f t="shared" si="2"/>
        <v>50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50</v>
      </c>
      <c r="BC22" s="50">
        <f t="shared" ref="BC22:BP22" si="34">BB22+LARGE($AM22:$BA22,BC$5)</f>
        <v>50</v>
      </c>
      <c r="BD22" s="50">
        <f t="shared" si="34"/>
        <v>50</v>
      </c>
      <c r="BE22" s="50">
        <f t="shared" si="34"/>
        <v>50</v>
      </c>
      <c r="BF22" s="50">
        <f t="shared" si="34"/>
        <v>50</v>
      </c>
      <c r="BG22" s="50">
        <f t="shared" si="34"/>
        <v>50</v>
      </c>
      <c r="BH22" s="50">
        <f t="shared" si="34"/>
        <v>50</v>
      </c>
      <c r="BI22" s="50">
        <f t="shared" si="34"/>
        <v>50</v>
      </c>
      <c r="BJ22" s="50">
        <f t="shared" si="34"/>
        <v>50</v>
      </c>
      <c r="BK22" s="50">
        <f t="shared" si="34"/>
        <v>50</v>
      </c>
      <c r="BL22" s="50">
        <f t="shared" si="34"/>
        <v>50</v>
      </c>
      <c r="BM22" s="50">
        <f t="shared" si="34"/>
        <v>50</v>
      </c>
      <c r="BN22" s="50">
        <f t="shared" si="34"/>
        <v>50</v>
      </c>
      <c r="BO22" s="50">
        <f t="shared" si="34"/>
        <v>50</v>
      </c>
      <c r="BP22" s="50">
        <f t="shared" si="34"/>
        <v>50</v>
      </c>
    </row>
    <row r="23" spans="1:68" ht="16.5" x14ac:dyDescent="0.35">
      <c r="A23" s="44" t="str">
        <f>IF(Tableau_CAF[[#This Row],[Points]]&lt;&gt;0,RANK(Tableau_CAF[[#This Row],[Points]],Tableau_CAF[Points]),"")</f>
        <v/>
      </c>
      <c r="B23" s="45">
        <f t="array" ref="B23">INDEX(Tableau_CAF[[1]:[15]],ROW(C23)-5,$B$3)</f>
        <v>0</v>
      </c>
      <c r="C23" s="46">
        <f t="shared" si="0"/>
        <v>0</v>
      </c>
      <c r="D23" s="172" t="s">
        <v>1567</v>
      </c>
      <c r="E23" s="172" t="s">
        <v>369</v>
      </c>
      <c r="F23" s="172" t="s">
        <v>370</v>
      </c>
      <c r="G23" s="172" t="s">
        <v>108</v>
      </c>
      <c r="H23" s="171">
        <f t="shared" si="1"/>
        <v>0</v>
      </c>
      <c r="I23" s="53"/>
      <c r="J2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3" s="55"/>
      <c r="L2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3" s="56"/>
      <c r="N2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3" s="57"/>
      <c r="P2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3" s="57"/>
      <c r="R2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3" s="58"/>
      <c r="T2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3" s="58"/>
      <c r="V2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3" s="58"/>
      <c r="X2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3" s="58"/>
      <c r="Z2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3" s="121"/>
      <c r="AB23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3" s="58"/>
      <c r="AD2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3" s="58"/>
      <c r="AF2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3" s="58"/>
      <c r="AH2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3" s="58"/>
      <c r="AJ2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3" s="58"/>
      <c r="AL2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IF(Tableau_CAF[[#This Row],[Points]]&lt;&gt;0,RANK(Tableau_CAF[[#This Row],[Points]],Tableau_CAF[Points]),"")</f>
        <v/>
      </c>
      <c r="B24" s="45">
        <f t="array" ref="B24">INDEX(Tableau_CAF[[1]:[15]],ROW(C24)-5,$B$3)</f>
        <v>0</v>
      </c>
      <c r="C24" s="46">
        <f t="shared" si="0"/>
        <v>0</v>
      </c>
      <c r="D24" s="172" t="s">
        <v>1568</v>
      </c>
      <c r="E24" s="172" t="s">
        <v>1569</v>
      </c>
      <c r="F24" s="172" t="s">
        <v>1570</v>
      </c>
      <c r="G24" s="172" t="s">
        <v>33</v>
      </c>
      <c r="H24" s="171">
        <f t="shared" si="1"/>
        <v>0</v>
      </c>
      <c r="I24" s="53"/>
      <c r="J2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4" s="55"/>
      <c r="L2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4" s="56"/>
      <c r="N2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4" s="57"/>
      <c r="P2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4" s="57"/>
      <c r="R2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4" s="58"/>
      <c r="T2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4" s="58"/>
      <c r="V2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4" s="58"/>
      <c r="X2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4" s="58"/>
      <c r="Z2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4" s="121"/>
      <c r="AB24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4" s="58"/>
      <c r="AD2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4" s="58"/>
      <c r="AF2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4" s="58"/>
      <c r="AH2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4" s="58"/>
      <c r="AJ2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4" s="58"/>
      <c r="AL2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IF(Tableau_CAF[[#This Row],[Points]]&lt;&gt;0,RANK(Tableau_CAF[[#This Row],[Points]],Tableau_CAF[Points]),"")</f>
        <v/>
      </c>
      <c r="B25" s="45">
        <f t="array" ref="B25">INDEX(Tableau_CAF[[1]:[15]],ROW(C25)-5,$B$3)</f>
        <v>0</v>
      </c>
      <c r="C25" s="46">
        <f t="shared" si="0"/>
        <v>0</v>
      </c>
      <c r="D25" s="172" t="s">
        <v>1571</v>
      </c>
      <c r="E25" s="172" t="s">
        <v>1572</v>
      </c>
      <c r="F25" s="172" t="s">
        <v>544</v>
      </c>
      <c r="G25" s="172" t="s">
        <v>19</v>
      </c>
      <c r="H25" s="171">
        <f t="shared" si="1"/>
        <v>0</v>
      </c>
      <c r="I25" s="53"/>
      <c r="J2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5" s="55"/>
      <c r="L2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5" s="56"/>
      <c r="N2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5" s="57"/>
      <c r="P2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5" s="57"/>
      <c r="R2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5" s="58"/>
      <c r="T2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5" s="58"/>
      <c r="V2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5" s="58"/>
      <c r="X2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5" s="58"/>
      <c r="Z2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5" s="121"/>
      <c r="AB25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5" s="58"/>
      <c r="AD2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5" s="58"/>
      <c r="AF2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5" s="58"/>
      <c r="AH2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5" s="58"/>
      <c r="AJ2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5" s="58"/>
      <c r="AL2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IF(Tableau_CAF[[#This Row],[Points]]&lt;&gt;0,RANK(Tableau_CAF[[#This Row],[Points]],Tableau_CAF[Points]),"")</f>
        <v/>
      </c>
      <c r="B26" s="45">
        <f t="array" ref="B26">INDEX(Tableau_CAF[[1]:[15]],ROW(C26)-5,$B$3)</f>
        <v>0</v>
      </c>
      <c r="C26" s="46">
        <f t="shared" si="0"/>
        <v>0</v>
      </c>
      <c r="D26" s="172" t="s">
        <v>1573</v>
      </c>
      <c r="E26" s="172" t="s">
        <v>1574</v>
      </c>
      <c r="F26" s="172" t="s">
        <v>399</v>
      </c>
      <c r="G26" s="172" t="s">
        <v>35</v>
      </c>
      <c r="H26" s="171">
        <f t="shared" si="1"/>
        <v>0</v>
      </c>
      <c r="I26" s="53"/>
      <c r="J2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6" s="55"/>
      <c r="L2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6" s="56"/>
      <c r="N2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6" s="57"/>
      <c r="P2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6" s="57"/>
      <c r="R2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6" s="58"/>
      <c r="T2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6" s="58"/>
      <c r="V2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6" s="58"/>
      <c r="X2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6" s="58"/>
      <c r="Z2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6" s="121"/>
      <c r="AB26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6" s="58"/>
      <c r="AD2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6" s="58"/>
      <c r="AF2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6" s="58"/>
      <c r="AH2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6" s="58"/>
      <c r="AJ2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6" s="58"/>
      <c r="AL2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IF(Tableau_CAF[[#This Row],[Points]]&lt;&gt;0,RANK(Tableau_CAF[[#This Row],[Points]],Tableau_CAF[Points]),"")</f>
        <v/>
      </c>
      <c r="B27" s="45">
        <f t="array" ref="B27">INDEX(Tableau_CAF[[1]:[15]],ROW(C27)-5,$B$3)</f>
        <v>0</v>
      </c>
      <c r="C27" s="46">
        <f t="shared" si="0"/>
        <v>0</v>
      </c>
      <c r="D27" s="172" t="s">
        <v>1575</v>
      </c>
      <c r="E27" s="172" t="s">
        <v>372</v>
      </c>
      <c r="F27" s="172" t="s">
        <v>270</v>
      </c>
      <c r="G27" s="172" t="s">
        <v>12</v>
      </c>
      <c r="H27" s="171">
        <f t="shared" si="1"/>
        <v>0</v>
      </c>
      <c r="I27" s="53"/>
      <c r="J2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7" s="55"/>
      <c r="L2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7" s="56"/>
      <c r="N2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7" s="57"/>
      <c r="P2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7" s="57"/>
      <c r="R2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7" s="58"/>
      <c r="T2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7" s="58"/>
      <c r="V2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7" s="58"/>
      <c r="X2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7" s="58"/>
      <c r="Z2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7" s="121"/>
      <c r="AB27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7" s="58"/>
      <c r="AD2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7" s="58"/>
      <c r="AF2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7" s="58"/>
      <c r="AH2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7" s="58"/>
      <c r="AJ2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7" s="58"/>
      <c r="AL2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IF(Tableau_CAF[[#This Row],[Points]]&lt;&gt;0,RANK(Tableau_CAF[[#This Row],[Points]],Tableau_CAF[Points]),"")</f>
        <v/>
      </c>
      <c r="B28" s="45">
        <f t="array" ref="B28">INDEX(Tableau_CAF[[1]:[15]],ROW(C28)-5,$B$3)</f>
        <v>0</v>
      </c>
      <c r="C28" s="46">
        <f t="shared" si="0"/>
        <v>0</v>
      </c>
      <c r="D28" s="172" t="s">
        <v>1576</v>
      </c>
      <c r="E28" s="172" t="s">
        <v>373</v>
      </c>
      <c r="F28" s="172" t="s">
        <v>374</v>
      </c>
      <c r="G28" s="172" t="s">
        <v>14</v>
      </c>
      <c r="H28" s="171">
        <f t="shared" si="1"/>
        <v>0</v>
      </c>
      <c r="I28" s="53"/>
      <c r="J2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8" s="55"/>
      <c r="L2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8" s="56"/>
      <c r="N2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8" s="57"/>
      <c r="P2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8" s="57"/>
      <c r="R2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8" s="58"/>
      <c r="T2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8" s="58"/>
      <c r="V2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8" s="58"/>
      <c r="X2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8" s="58"/>
      <c r="Z2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8" s="121"/>
      <c r="AB28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8" s="58"/>
      <c r="AD2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8" s="58"/>
      <c r="AF2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8" s="58"/>
      <c r="AH2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8" s="58"/>
      <c r="AJ2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8" s="58"/>
      <c r="AL2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IF(Tableau_CAF[[#This Row],[Points]]&lt;&gt;0,RANK(Tableau_CAF[[#This Row],[Points]],Tableau_CAF[Points]),"")</f>
        <v/>
      </c>
      <c r="B29" s="45">
        <f t="array" ref="B29">INDEX(Tableau_CAF[[1]:[15]],ROW(C29)-5,$B$3)</f>
        <v>0</v>
      </c>
      <c r="C29" s="46">
        <f t="shared" si="0"/>
        <v>0</v>
      </c>
      <c r="D29" s="172" t="s">
        <v>1577</v>
      </c>
      <c r="E29" s="172" t="s">
        <v>375</v>
      </c>
      <c r="F29" s="172" t="s">
        <v>376</v>
      </c>
      <c r="G29" s="172" t="s">
        <v>14</v>
      </c>
      <c r="H29" s="171">
        <f t="shared" si="1"/>
        <v>0</v>
      </c>
      <c r="I29" s="53"/>
      <c r="J2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9" s="55"/>
      <c r="L2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9" s="56"/>
      <c r="N2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9" s="57"/>
      <c r="P2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9" s="57"/>
      <c r="R2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9" s="58"/>
      <c r="T2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9" s="58"/>
      <c r="V2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9" s="58"/>
      <c r="X2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9" s="58"/>
      <c r="Z2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9" s="121"/>
      <c r="AB29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9" s="58"/>
      <c r="AD2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9" s="58"/>
      <c r="AF2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9" s="58"/>
      <c r="AH2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9" s="58"/>
      <c r="AJ2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9" s="58"/>
      <c r="AL2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>
        <f>IF(Tableau_CAF[[#This Row],[Points]]&lt;&gt;0,RANK(Tableau_CAF[[#This Row],[Points]],Tableau_CAF[Points]),"")</f>
        <v>7</v>
      </c>
      <c r="B30" s="45">
        <f t="array" ref="B30">INDEX(Tableau_CAF[[1]:[15]],ROW(C30)-5,$B$3)</f>
        <v>25</v>
      </c>
      <c r="C30" s="46">
        <f t="shared" si="0"/>
        <v>1</v>
      </c>
      <c r="D30" s="172" t="s">
        <v>1578</v>
      </c>
      <c r="E30" s="172" t="s">
        <v>379</v>
      </c>
      <c r="F30" s="172" t="s">
        <v>380</v>
      </c>
      <c r="G30" s="172" t="s">
        <v>36</v>
      </c>
      <c r="H30" s="171">
        <f t="shared" si="1"/>
        <v>25</v>
      </c>
      <c r="I30" s="53">
        <v>4</v>
      </c>
      <c r="J3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25</v>
      </c>
      <c r="K30" s="55"/>
      <c r="L3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0" s="56"/>
      <c r="N3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0" s="57"/>
      <c r="P3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0" s="57"/>
      <c r="R3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0" s="58"/>
      <c r="T3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0" s="58"/>
      <c r="V3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0" s="58"/>
      <c r="X3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0" s="58"/>
      <c r="Z3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0" s="121"/>
      <c r="AB30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0" s="58"/>
      <c r="AD3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0" s="58"/>
      <c r="AF3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0" s="58"/>
      <c r="AH3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0" s="58"/>
      <c r="AJ3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0" s="58"/>
      <c r="AL3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0" s="50">
        <f t="shared" si="2"/>
        <v>25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25</v>
      </c>
      <c r="BC30" s="50">
        <f t="shared" ref="BC30:BP30" si="42">BB30+LARGE($AM30:$BA30,BC$5)</f>
        <v>25</v>
      </c>
      <c r="BD30" s="50">
        <f t="shared" si="42"/>
        <v>25</v>
      </c>
      <c r="BE30" s="50">
        <f t="shared" si="42"/>
        <v>25</v>
      </c>
      <c r="BF30" s="50">
        <f t="shared" si="42"/>
        <v>25</v>
      </c>
      <c r="BG30" s="50">
        <f t="shared" si="42"/>
        <v>25</v>
      </c>
      <c r="BH30" s="50">
        <f t="shared" si="42"/>
        <v>25</v>
      </c>
      <c r="BI30" s="50">
        <f t="shared" si="42"/>
        <v>25</v>
      </c>
      <c r="BJ30" s="50">
        <f t="shared" si="42"/>
        <v>25</v>
      </c>
      <c r="BK30" s="50">
        <f t="shared" si="42"/>
        <v>25</v>
      </c>
      <c r="BL30" s="50">
        <f t="shared" si="42"/>
        <v>25</v>
      </c>
      <c r="BM30" s="50">
        <f t="shared" si="42"/>
        <v>25</v>
      </c>
      <c r="BN30" s="50">
        <f t="shared" si="42"/>
        <v>25</v>
      </c>
      <c r="BO30" s="50">
        <f t="shared" si="42"/>
        <v>25</v>
      </c>
      <c r="BP30" s="50">
        <f t="shared" si="42"/>
        <v>25</v>
      </c>
    </row>
    <row r="31" spans="1:68" ht="16.5" x14ac:dyDescent="0.35">
      <c r="A31" s="44" t="str">
        <f>IF(Tableau_CAF[[#This Row],[Points]]&lt;&gt;0,RANK(Tableau_CAF[[#This Row],[Points]],Tableau_CAF[Points]),"")</f>
        <v/>
      </c>
      <c r="B31" s="45">
        <f t="array" ref="B31">INDEX(Tableau_CAF[[1]:[15]],ROW(C31)-5,$B$3)</f>
        <v>0</v>
      </c>
      <c r="C31" s="46">
        <f t="shared" si="0"/>
        <v>0</v>
      </c>
      <c r="D31" s="172" t="s">
        <v>1579</v>
      </c>
      <c r="E31" s="172" t="s">
        <v>860</v>
      </c>
      <c r="F31" s="172" t="s">
        <v>1580</v>
      </c>
      <c r="G31" s="172" t="s">
        <v>15</v>
      </c>
      <c r="H31" s="171">
        <f t="shared" si="1"/>
        <v>0</v>
      </c>
      <c r="I31" s="53"/>
      <c r="J3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1" s="55"/>
      <c r="L3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1" s="56"/>
      <c r="N3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1" s="57"/>
      <c r="P3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1" s="57"/>
      <c r="R3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1" s="58"/>
      <c r="T3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1" s="58"/>
      <c r="V3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1" s="58"/>
      <c r="X3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1" s="58"/>
      <c r="Z3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1" s="121"/>
      <c r="AB31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1" s="58"/>
      <c r="AD3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1" s="58"/>
      <c r="AF3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1" s="58"/>
      <c r="AH3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1" s="58"/>
      <c r="AJ3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1" s="58"/>
      <c r="AL3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IF(Tableau_CAF[[#This Row],[Points]]&lt;&gt;0,RANK(Tableau_CAF[[#This Row],[Points]],Tableau_CAF[Points]),"")</f>
        <v/>
      </c>
      <c r="B32" s="45">
        <f t="array" ref="B32">INDEX(Tableau_CAF[[1]:[15]],ROW(C32)-5,$B$3)</f>
        <v>0</v>
      </c>
      <c r="C32" s="46">
        <f t="shared" si="0"/>
        <v>0</v>
      </c>
      <c r="D32" s="172" t="s">
        <v>1581</v>
      </c>
      <c r="E32" s="172" t="s">
        <v>333</v>
      </c>
      <c r="F32" s="172" t="s">
        <v>729</v>
      </c>
      <c r="G32" s="172" t="s">
        <v>106</v>
      </c>
      <c r="H32" s="171">
        <f t="shared" si="1"/>
        <v>0</v>
      </c>
      <c r="I32" s="53"/>
      <c r="J3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2" s="55"/>
      <c r="L3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2" s="56"/>
      <c r="N3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2" s="57"/>
      <c r="P3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2" s="57"/>
      <c r="R3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2" s="58"/>
      <c r="T3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2" s="58"/>
      <c r="V3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2" s="58"/>
      <c r="X3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2" s="58"/>
      <c r="Z3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2" s="121"/>
      <c r="AB32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2" s="58"/>
      <c r="AD3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2" s="58"/>
      <c r="AF3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2" s="58"/>
      <c r="AH3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2" s="58"/>
      <c r="AJ3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2" s="58"/>
      <c r="AL3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>
        <f>IF(Tableau_CAF[[#This Row],[Points]]&lt;&gt;0,RANK(Tableau_CAF[[#This Row],[Points]],Tableau_CAF[Points]),"")</f>
        <v>5</v>
      </c>
      <c r="B33" s="45">
        <f t="array" ref="B33">INDEX(Tableau_CAF[[1]:[15]],ROW(C33)-5,$B$3)</f>
        <v>35</v>
      </c>
      <c r="C33" s="46">
        <f t="shared" si="0"/>
        <v>1</v>
      </c>
      <c r="D33" s="172" t="s">
        <v>1582</v>
      </c>
      <c r="E33" s="172" t="s">
        <v>383</v>
      </c>
      <c r="F33" s="172" t="s">
        <v>309</v>
      </c>
      <c r="G33" s="172" t="s">
        <v>14</v>
      </c>
      <c r="H33" s="171">
        <f t="shared" si="1"/>
        <v>35</v>
      </c>
      <c r="I33" s="53">
        <v>3</v>
      </c>
      <c r="J3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33" s="55"/>
      <c r="L3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3" s="56"/>
      <c r="N3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3" s="57"/>
      <c r="P3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3" s="57"/>
      <c r="R3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3" s="58"/>
      <c r="T3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3" s="58"/>
      <c r="V3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3" s="58"/>
      <c r="X3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3" s="58"/>
      <c r="Z3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3" s="121"/>
      <c r="AB33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3" s="58"/>
      <c r="AD3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3" s="58"/>
      <c r="AF3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3" s="58"/>
      <c r="AH3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3" s="58"/>
      <c r="AJ3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3" s="58"/>
      <c r="AL3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3" s="50">
        <f t="shared" si="2"/>
        <v>35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35</v>
      </c>
      <c r="BC33" s="50">
        <f t="shared" ref="BC33:BP33" si="45">BB33+LARGE($AM33:$BA33,BC$5)</f>
        <v>35</v>
      </c>
      <c r="BD33" s="50">
        <f t="shared" si="45"/>
        <v>35</v>
      </c>
      <c r="BE33" s="50">
        <f t="shared" si="45"/>
        <v>35</v>
      </c>
      <c r="BF33" s="50">
        <f t="shared" si="45"/>
        <v>35</v>
      </c>
      <c r="BG33" s="50">
        <f t="shared" si="45"/>
        <v>35</v>
      </c>
      <c r="BH33" s="50">
        <f t="shared" si="45"/>
        <v>35</v>
      </c>
      <c r="BI33" s="50">
        <f t="shared" si="45"/>
        <v>35</v>
      </c>
      <c r="BJ33" s="50">
        <f t="shared" si="45"/>
        <v>35</v>
      </c>
      <c r="BK33" s="50">
        <f t="shared" si="45"/>
        <v>35</v>
      </c>
      <c r="BL33" s="50">
        <f t="shared" si="45"/>
        <v>35</v>
      </c>
      <c r="BM33" s="50">
        <f t="shared" si="45"/>
        <v>35</v>
      </c>
      <c r="BN33" s="50">
        <f t="shared" si="45"/>
        <v>35</v>
      </c>
      <c r="BO33" s="50">
        <f t="shared" si="45"/>
        <v>35</v>
      </c>
      <c r="BP33" s="50">
        <f t="shared" si="45"/>
        <v>35</v>
      </c>
    </row>
    <row r="34" spans="1:68" ht="16.5" x14ac:dyDescent="0.35">
      <c r="A34" s="44" t="str">
        <f>IF(Tableau_CAF[[#This Row],[Points]]&lt;&gt;0,RANK(Tableau_CAF[[#This Row],[Points]],Tableau_CAF[Points]),"")</f>
        <v/>
      </c>
      <c r="B34" s="45">
        <f t="array" ref="B34">INDEX(Tableau_CAF[[1]:[15]],ROW(C34)-5,$B$3)</f>
        <v>0</v>
      </c>
      <c r="C34" s="46">
        <f t="shared" si="0"/>
        <v>0</v>
      </c>
      <c r="D34" s="172" t="s">
        <v>1583</v>
      </c>
      <c r="E34" s="172" t="s">
        <v>335</v>
      </c>
      <c r="F34" s="172" t="s">
        <v>336</v>
      </c>
      <c r="G34" s="172" t="s">
        <v>12</v>
      </c>
      <c r="H34" s="171">
        <f t="shared" si="1"/>
        <v>0</v>
      </c>
      <c r="I34" s="53"/>
      <c r="J3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4" s="55"/>
      <c r="L3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4" s="56"/>
      <c r="N3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4" s="57"/>
      <c r="P3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4" s="57"/>
      <c r="R3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4" s="58"/>
      <c r="T3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4" s="58"/>
      <c r="V3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4" s="58"/>
      <c r="X3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4" s="58"/>
      <c r="Z3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4" s="121"/>
      <c r="AB34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4" s="58"/>
      <c r="AD3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4" s="58"/>
      <c r="AF3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4" s="58"/>
      <c r="AH3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4" s="58"/>
      <c r="AJ3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4" s="58"/>
      <c r="AL3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IF(Tableau_CAF[[#This Row],[Points]]&lt;&gt;0,RANK(Tableau_CAF[[#This Row],[Points]],Tableau_CAF[Points]),"")</f>
        <v/>
      </c>
      <c r="B35" s="45">
        <f t="array" ref="B35">INDEX(Tableau_CAF[[1]:[15]],ROW(C35)-5,$B$3)</f>
        <v>0</v>
      </c>
      <c r="C35" s="46">
        <f t="shared" si="0"/>
        <v>0</v>
      </c>
      <c r="D35" s="172" t="s">
        <v>1584</v>
      </c>
      <c r="E35" s="172" t="s">
        <v>385</v>
      </c>
      <c r="F35" s="172" t="s">
        <v>386</v>
      </c>
      <c r="G35" s="172" t="s">
        <v>14</v>
      </c>
      <c r="H35" s="171">
        <f t="shared" si="1"/>
        <v>0</v>
      </c>
      <c r="I35" s="53"/>
      <c r="J3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5" s="55"/>
      <c r="L3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5" s="56"/>
      <c r="N3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5" s="57"/>
      <c r="P3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5" s="57"/>
      <c r="R3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5" s="58"/>
      <c r="T3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5" s="58"/>
      <c r="V3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5" s="58"/>
      <c r="X3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5" s="58"/>
      <c r="Z3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5" s="121"/>
      <c r="AB35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5" s="58"/>
      <c r="AD3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5" s="58"/>
      <c r="AF3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5" s="58"/>
      <c r="AH3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5" s="58"/>
      <c r="AJ3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5" s="58"/>
      <c r="AL3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IF(Tableau_CAF[[#This Row],[Points]]&lt;&gt;0,RANK(Tableau_CAF[[#This Row],[Points]],Tableau_CAF[Points]),"")</f>
        <v/>
      </c>
      <c r="B36" s="45">
        <f t="array" ref="B36">INDEX(Tableau_CAF[[1]:[15]],ROW(C36)-5,$B$3)</f>
        <v>0</v>
      </c>
      <c r="C36" s="46">
        <f t="shared" si="0"/>
        <v>0</v>
      </c>
      <c r="D36" s="172" t="s">
        <v>1585</v>
      </c>
      <c r="E36" s="172" t="s">
        <v>866</v>
      </c>
      <c r="F36" s="172" t="s">
        <v>1292</v>
      </c>
      <c r="G36" s="172" t="s">
        <v>105</v>
      </c>
      <c r="H36" s="171">
        <f t="shared" si="1"/>
        <v>0</v>
      </c>
      <c r="I36" s="53"/>
      <c r="J3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6" s="55"/>
      <c r="L3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6" s="56"/>
      <c r="N3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6" s="57"/>
      <c r="P3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6" s="57"/>
      <c r="R3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6" s="58"/>
      <c r="T3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6" s="58"/>
      <c r="V3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6" s="58"/>
      <c r="X3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6" s="58"/>
      <c r="Z3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6" s="121"/>
      <c r="AB36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6" s="58"/>
      <c r="AD3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6" s="58"/>
      <c r="AF3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6" s="58"/>
      <c r="AH3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6" s="58"/>
      <c r="AJ3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6" s="58"/>
      <c r="AL3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IF(Tableau_CAF[[#This Row],[Points]]&lt;&gt;0,RANK(Tableau_CAF[[#This Row],[Points]],Tableau_CAF[Points]),"")</f>
        <v/>
      </c>
      <c r="B37" s="45">
        <f t="array" ref="B37">INDEX(Tableau_CAF[[1]:[15]],ROW(C37)-5,$B$3)</f>
        <v>0</v>
      </c>
      <c r="C37" s="46">
        <f t="shared" si="0"/>
        <v>0</v>
      </c>
      <c r="D37" s="172" t="s">
        <v>1586</v>
      </c>
      <c r="E37" s="172" t="s">
        <v>337</v>
      </c>
      <c r="F37" s="172" t="s">
        <v>338</v>
      </c>
      <c r="G37" s="172" t="s">
        <v>45</v>
      </c>
      <c r="H37" s="171">
        <f t="shared" si="1"/>
        <v>0</v>
      </c>
      <c r="I37" s="53"/>
      <c r="J3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7" s="55"/>
      <c r="L3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7" s="56"/>
      <c r="N3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7" s="57"/>
      <c r="P3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7" s="57"/>
      <c r="R3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7" s="58"/>
      <c r="T3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7" s="58"/>
      <c r="V3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7" s="58"/>
      <c r="X3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7" s="58"/>
      <c r="Z3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7" s="121"/>
      <c r="AB37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7" s="58"/>
      <c r="AD3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7" s="58"/>
      <c r="AF3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7" s="58"/>
      <c r="AH3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7" s="58"/>
      <c r="AJ3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7" s="58"/>
      <c r="AL3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IF(Tableau_CAF[[#This Row],[Points]]&lt;&gt;0,RANK(Tableau_CAF[[#This Row],[Points]],Tableau_CAF[Points]),"")</f>
        <v/>
      </c>
      <c r="B38" s="45">
        <f t="array" ref="B38">INDEX(Tableau_CAF[[1]:[15]],ROW(C38)-5,$B$3)</f>
        <v>0</v>
      </c>
      <c r="C38" s="46">
        <f t="shared" ref="C38:C56" si="50">COUNTA(I38,K38,M38,O38,Q38,S38,U38,W38,Y38,AA38,AC38,AE38,AG38,AI38,AK38)</f>
        <v>0</v>
      </c>
      <c r="D38" s="172" t="s">
        <v>1587</v>
      </c>
      <c r="E38" s="172" t="s">
        <v>1588</v>
      </c>
      <c r="F38" s="172" t="s">
        <v>1589</v>
      </c>
      <c r="G38" s="172" t="s">
        <v>35</v>
      </c>
      <c r="H38" s="171">
        <f t="shared" ref="H38:H56" si="51">J38+L38+N38+P38+R38+T38+V38+X38+Z38+AB38+AD38+AF38+AH38+AJ38+AL38</f>
        <v>0</v>
      </c>
      <c r="I38" s="53"/>
      <c r="J3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8" s="57"/>
      <c r="L3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8" s="60"/>
      <c r="N3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8" s="57"/>
      <c r="P3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8" s="57"/>
      <c r="R3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8" s="58"/>
      <c r="T3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8" s="58"/>
      <c r="V3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8" s="58"/>
      <c r="X3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8" s="58"/>
      <c r="Z3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8" s="121"/>
      <c r="AB38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8" s="58"/>
      <c r="AD3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8" s="58"/>
      <c r="AF3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8" s="58"/>
      <c r="AH3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8" s="58"/>
      <c r="AJ3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8" s="58"/>
      <c r="AL3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8" s="50">
        <f t="shared" ref="AM38:AM56" si="52">J38</f>
        <v>0</v>
      </c>
      <c r="AN38" s="31">
        <f t="shared" ref="AN38:AN56" si="53">L38</f>
        <v>0</v>
      </c>
      <c r="AO38" s="31">
        <f t="shared" ref="AO38:AO56" si="54">N38</f>
        <v>0</v>
      </c>
      <c r="AP38" s="31">
        <f t="shared" ref="AP38:AP56" si="55">P38</f>
        <v>0</v>
      </c>
      <c r="AQ38" s="31">
        <f t="shared" ref="AQ38:AQ56" si="56">R38</f>
        <v>0</v>
      </c>
      <c r="AR38" s="31">
        <f t="shared" ref="AR38:AR56" si="57">T38</f>
        <v>0</v>
      </c>
      <c r="AS38" s="31">
        <f t="shared" ref="AS38:AS56" si="58">V38</f>
        <v>0</v>
      </c>
      <c r="AT38" s="31">
        <f t="shared" ref="AT38:AT56" si="59">X38</f>
        <v>0</v>
      </c>
      <c r="AU38" s="31">
        <f t="shared" ref="AU38:AU56" si="60">Z38</f>
        <v>0</v>
      </c>
      <c r="AV38" s="31">
        <f t="shared" ref="AV38:AV56" si="61">AB38</f>
        <v>0</v>
      </c>
      <c r="AW38" s="31">
        <f t="shared" ref="AW38:AW56" si="62">AD38</f>
        <v>0</v>
      </c>
      <c r="AX38" s="31">
        <f t="shared" ref="AX38:AX56" si="63">AF38</f>
        <v>0</v>
      </c>
      <c r="AY38" s="31">
        <f t="shared" ref="AY38:AY56" si="64">AH38</f>
        <v>0</v>
      </c>
      <c r="AZ38" s="31">
        <f t="shared" ref="AZ38:AZ56" si="65">AJ38</f>
        <v>0</v>
      </c>
      <c r="BA38" s="31">
        <f t="shared" ref="BA38:BA56" si="66">AL38</f>
        <v>0</v>
      </c>
      <c r="BB38" s="31">
        <f t="shared" ref="BB38:BB56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IF(Tableau_CAF[[#This Row],[Points]]&lt;&gt;0,RANK(Tableau_CAF[[#This Row],[Points]],Tableau_CAF[Points]),"")</f>
        <v/>
      </c>
      <c r="B39" s="45">
        <f t="array" ref="B39">INDEX(Tableau_CAF[[1]:[15]],ROW(C39)-5,$B$3)</f>
        <v>0</v>
      </c>
      <c r="C39" s="46">
        <f t="shared" si="50"/>
        <v>0</v>
      </c>
      <c r="D39" s="172" t="s">
        <v>1590</v>
      </c>
      <c r="E39" s="172" t="s">
        <v>1591</v>
      </c>
      <c r="F39" s="172" t="s">
        <v>145</v>
      </c>
      <c r="G39" s="172" t="s">
        <v>33</v>
      </c>
      <c r="H39" s="171">
        <f t="shared" si="51"/>
        <v>0</v>
      </c>
      <c r="I39" s="53"/>
      <c r="J3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9" s="55"/>
      <c r="L3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9" s="56"/>
      <c r="N3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9" s="57"/>
      <c r="P3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9" s="57"/>
      <c r="R3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9" s="58"/>
      <c r="T3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9" s="58"/>
      <c r="V3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9" s="58"/>
      <c r="X3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9" s="58"/>
      <c r="Z3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9" s="121"/>
      <c r="AB39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9" s="58"/>
      <c r="AD3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9" s="58"/>
      <c r="AF3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9" s="58"/>
      <c r="AH3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9" s="58"/>
      <c r="AJ3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9" s="58"/>
      <c r="AL3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>
        <f>IF(Tableau_CAF[[#This Row],[Points]]&lt;&gt;0,RANK(Tableau_CAF[[#This Row],[Points]],Tableau_CAF[Points]),"")</f>
        <v>1</v>
      </c>
      <c r="B40" s="45">
        <f t="array" ref="B40">INDEX(Tableau_CAF[[1]:[15]],ROW(C40)-5,$B$3)</f>
        <v>70</v>
      </c>
      <c r="C40" s="46">
        <f t="shared" si="50"/>
        <v>1</v>
      </c>
      <c r="D40" s="172" t="s">
        <v>1592</v>
      </c>
      <c r="E40" s="172" t="s">
        <v>146</v>
      </c>
      <c r="F40" s="172" t="s">
        <v>192</v>
      </c>
      <c r="G40" s="172" t="s">
        <v>36</v>
      </c>
      <c r="H40" s="171">
        <f t="shared" si="51"/>
        <v>70</v>
      </c>
      <c r="I40" s="53">
        <v>1</v>
      </c>
      <c r="J4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70</v>
      </c>
      <c r="K40" s="55"/>
      <c r="L4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0" s="56"/>
      <c r="N4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0" s="57"/>
      <c r="P4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0" s="57"/>
      <c r="R4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0" s="58"/>
      <c r="T4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0" s="58"/>
      <c r="V4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0" s="58"/>
      <c r="X4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0" s="58"/>
      <c r="Z4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0" s="121"/>
      <c r="AB40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0" s="58"/>
      <c r="AD4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0" s="58"/>
      <c r="AF4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0" s="58"/>
      <c r="AH4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0" s="58"/>
      <c r="AJ4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0" s="58"/>
      <c r="AL4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0" s="50">
        <f t="shared" si="52"/>
        <v>70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70</v>
      </c>
      <c r="BC40" s="50">
        <f t="shared" ref="BC40:BP40" si="70">BB40+LARGE($AM40:$BA40,BC$5)</f>
        <v>70</v>
      </c>
      <c r="BD40" s="50">
        <f t="shared" si="70"/>
        <v>70</v>
      </c>
      <c r="BE40" s="50">
        <f t="shared" si="70"/>
        <v>70</v>
      </c>
      <c r="BF40" s="50">
        <f t="shared" si="70"/>
        <v>70</v>
      </c>
      <c r="BG40" s="50">
        <f t="shared" si="70"/>
        <v>70</v>
      </c>
      <c r="BH40" s="50">
        <f t="shared" si="70"/>
        <v>70</v>
      </c>
      <c r="BI40" s="50">
        <f t="shared" si="70"/>
        <v>70</v>
      </c>
      <c r="BJ40" s="50">
        <f t="shared" si="70"/>
        <v>70</v>
      </c>
      <c r="BK40" s="50">
        <f t="shared" si="70"/>
        <v>70</v>
      </c>
      <c r="BL40" s="50">
        <f t="shared" si="70"/>
        <v>70</v>
      </c>
      <c r="BM40" s="50">
        <f t="shared" si="70"/>
        <v>70</v>
      </c>
      <c r="BN40" s="50">
        <f t="shared" si="70"/>
        <v>70</v>
      </c>
      <c r="BO40" s="50">
        <f t="shared" si="70"/>
        <v>70</v>
      </c>
      <c r="BP40" s="50">
        <f t="shared" si="70"/>
        <v>70</v>
      </c>
    </row>
    <row r="41" spans="1:68" ht="16.5" x14ac:dyDescent="0.35">
      <c r="A41" s="44" t="str">
        <f>IF(Tableau_CAF[[#This Row],[Points]]&lt;&gt;0,RANK(Tableau_CAF[[#This Row],[Points]],Tableau_CAF[Points]),"")</f>
        <v/>
      </c>
      <c r="B41" s="45">
        <f t="array" ref="B41">INDEX(Tableau_CAF[[1]:[15]],ROW(C41)-5,$B$3)</f>
        <v>0</v>
      </c>
      <c r="C41" s="46">
        <f t="shared" si="50"/>
        <v>0</v>
      </c>
      <c r="D41" s="172" t="s">
        <v>1593</v>
      </c>
      <c r="E41" s="172" t="s">
        <v>341</v>
      </c>
      <c r="F41" s="172" t="s">
        <v>342</v>
      </c>
      <c r="G41" s="172" t="s">
        <v>95</v>
      </c>
      <c r="H41" s="171">
        <f t="shared" si="51"/>
        <v>0</v>
      </c>
      <c r="I41" s="53"/>
      <c r="J4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1" s="55"/>
      <c r="L4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1" s="56"/>
      <c r="N4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1" s="57"/>
      <c r="P4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1" s="57"/>
      <c r="R4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1" s="58"/>
      <c r="T4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1" s="58"/>
      <c r="V4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1" s="58"/>
      <c r="X4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1" s="58"/>
      <c r="Z4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1" s="121"/>
      <c r="AB41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1" s="58"/>
      <c r="AD4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1" s="58"/>
      <c r="AF4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1" s="58"/>
      <c r="AH4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1" s="58"/>
      <c r="AJ4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1" s="58"/>
      <c r="AL4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>
        <f>IF(Tableau_CAF[[#This Row],[Points]]&lt;&gt;0,RANK(Tableau_CAF[[#This Row],[Points]],Tableau_CAF[Points]),"")</f>
        <v>1</v>
      </c>
      <c r="B42" s="45">
        <f t="array" ref="B42">INDEX(Tableau_CAF[[1]:[15]],ROW(C42)-5,$B$3)</f>
        <v>70</v>
      </c>
      <c r="C42" s="46">
        <f t="shared" si="50"/>
        <v>1</v>
      </c>
      <c r="D42" s="172" t="s">
        <v>1594</v>
      </c>
      <c r="E42" s="172" t="s">
        <v>390</v>
      </c>
      <c r="F42" s="172" t="s">
        <v>323</v>
      </c>
      <c r="G42" s="172" t="s">
        <v>36</v>
      </c>
      <c r="H42" s="171">
        <f t="shared" si="51"/>
        <v>70</v>
      </c>
      <c r="I42" s="53">
        <v>1</v>
      </c>
      <c r="J4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70</v>
      </c>
      <c r="K42" s="55"/>
      <c r="L4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2" s="56"/>
      <c r="N4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2" s="57"/>
      <c r="P4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2" s="57"/>
      <c r="R4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2" s="58"/>
      <c r="T4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2" s="58"/>
      <c r="V4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2" s="58"/>
      <c r="X4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2" s="58"/>
      <c r="Z4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2" s="121"/>
      <c r="AB42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2" s="58"/>
      <c r="AD4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2" s="58"/>
      <c r="AF4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2" s="58"/>
      <c r="AH4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2" s="58"/>
      <c r="AJ4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2" s="58"/>
      <c r="AL4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2" s="50">
        <f t="shared" si="52"/>
        <v>70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70</v>
      </c>
      <c r="BC42" s="50">
        <f t="shared" ref="BC42:BP42" si="72">BB42+LARGE($AM42:$BA42,BC$5)</f>
        <v>70</v>
      </c>
      <c r="BD42" s="50">
        <f t="shared" si="72"/>
        <v>70</v>
      </c>
      <c r="BE42" s="50">
        <f t="shared" si="72"/>
        <v>70</v>
      </c>
      <c r="BF42" s="50">
        <f t="shared" si="72"/>
        <v>70</v>
      </c>
      <c r="BG42" s="50">
        <f t="shared" si="72"/>
        <v>70</v>
      </c>
      <c r="BH42" s="50">
        <f t="shared" si="72"/>
        <v>70</v>
      </c>
      <c r="BI42" s="50">
        <f t="shared" si="72"/>
        <v>70</v>
      </c>
      <c r="BJ42" s="50">
        <f t="shared" si="72"/>
        <v>70</v>
      </c>
      <c r="BK42" s="50">
        <f t="shared" si="72"/>
        <v>70</v>
      </c>
      <c r="BL42" s="50">
        <f t="shared" si="72"/>
        <v>70</v>
      </c>
      <c r="BM42" s="50">
        <f t="shared" si="72"/>
        <v>70</v>
      </c>
      <c r="BN42" s="50">
        <f t="shared" si="72"/>
        <v>70</v>
      </c>
      <c r="BO42" s="50">
        <f t="shared" si="72"/>
        <v>70</v>
      </c>
      <c r="BP42" s="50">
        <f t="shared" si="72"/>
        <v>70</v>
      </c>
    </row>
    <row r="43" spans="1:68" ht="16.5" x14ac:dyDescent="0.35">
      <c r="A43" s="44">
        <f>IF(Tableau_CAF[[#This Row],[Points]]&lt;&gt;0,RANK(Tableau_CAF[[#This Row],[Points]],Tableau_CAF[Points]),"")</f>
        <v>3</v>
      </c>
      <c r="B43" s="45">
        <f t="array" ref="B43">INDEX(Tableau_CAF[[1]:[15]],ROW(C43)-5,$B$3)</f>
        <v>50</v>
      </c>
      <c r="C43" s="46">
        <f t="shared" si="50"/>
        <v>1</v>
      </c>
      <c r="D43" s="172" t="s">
        <v>1595</v>
      </c>
      <c r="E43" s="172" t="s">
        <v>345</v>
      </c>
      <c r="F43" s="172" t="s">
        <v>219</v>
      </c>
      <c r="G43" s="172" t="s">
        <v>36</v>
      </c>
      <c r="H43" s="171">
        <f t="shared" si="51"/>
        <v>50</v>
      </c>
      <c r="I43" s="53">
        <v>2</v>
      </c>
      <c r="J4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50</v>
      </c>
      <c r="K43" s="55"/>
      <c r="L4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3" s="56"/>
      <c r="N4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3" s="57"/>
      <c r="P4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3" s="57"/>
      <c r="R4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3" s="58"/>
      <c r="T4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3" s="58"/>
      <c r="V4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3" s="58"/>
      <c r="X4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3" s="58"/>
      <c r="Z4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3" s="121"/>
      <c r="AB43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3" s="58"/>
      <c r="AD4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3" s="58"/>
      <c r="AF4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3" s="58"/>
      <c r="AH4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3" s="58"/>
      <c r="AJ4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3" s="58"/>
      <c r="AL4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3" s="50">
        <f t="shared" si="52"/>
        <v>50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50</v>
      </c>
      <c r="BC43" s="50">
        <f t="shared" ref="BC43:BP43" si="73">BB43+LARGE($AM43:$BA43,BC$5)</f>
        <v>50</v>
      </c>
      <c r="BD43" s="50">
        <f t="shared" si="73"/>
        <v>50</v>
      </c>
      <c r="BE43" s="50">
        <f t="shared" si="73"/>
        <v>50</v>
      </c>
      <c r="BF43" s="50">
        <f t="shared" si="73"/>
        <v>50</v>
      </c>
      <c r="BG43" s="50">
        <f t="shared" si="73"/>
        <v>50</v>
      </c>
      <c r="BH43" s="50">
        <f t="shared" si="73"/>
        <v>50</v>
      </c>
      <c r="BI43" s="50">
        <f t="shared" si="73"/>
        <v>50</v>
      </c>
      <c r="BJ43" s="50">
        <f t="shared" si="73"/>
        <v>50</v>
      </c>
      <c r="BK43" s="50">
        <f t="shared" si="73"/>
        <v>50</v>
      </c>
      <c r="BL43" s="50">
        <f t="shared" si="73"/>
        <v>50</v>
      </c>
      <c r="BM43" s="50">
        <f t="shared" si="73"/>
        <v>50</v>
      </c>
      <c r="BN43" s="50">
        <f t="shared" si="73"/>
        <v>50</v>
      </c>
      <c r="BO43" s="50">
        <f t="shared" si="73"/>
        <v>50</v>
      </c>
      <c r="BP43" s="50">
        <f t="shared" si="73"/>
        <v>50</v>
      </c>
    </row>
    <row r="44" spans="1:68" ht="16.5" x14ac:dyDescent="0.35">
      <c r="A44" s="44" t="str">
        <f>IF(Tableau_CAF[[#This Row],[Points]]&lt;&gt;0,RANK(Tableau_CAF[[#This Row],[Points]],Tableau_CAF[Points]),"")</f>
        <v/>
      </c>
      <c r="B44" s="45">
        <f t="array" ref="B44">INDEX(Tableau_CAF[[1]:[15]],ROW(C44)-5,$B$3)</f>
        <v>0</v>
      </c>
      <c r="C44" s="46">
        <f t="shared" si="50"/>
        <v>0</v>
      </c>
      <c r="D44" s="172" t="s">
        <v>1596</v>
      </c>
      <c r="E44" s="172" t="s">
        <v>1597</v>
      </c>
      <c r="F44" s="172" t="s">
        <v>212</v>
      </c>
      <c r="G44" s="172" t="s">
        <v>35</v>
      </c>
      <c r="H44" s="171">
        <f t="shared" si="51"/>
        <v>0</v>
      </c>
      <c r="I44" s="53"/>
      <c r="J4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4" s="55"/>
      <c r="L4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4" s="56"/>
      <c r="N4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4" s="57"/>
      <c r="P4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4" s="57"/>
      <c r="R4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4" s="58"/>
      <c r="T4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4" s="58"/>
      <c r="V4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4" s="58"/>
      <c r="X4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4" s="58"/>
      <c r="Z4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4" s="121"/>
      <c r="AB44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4" s="58"/>
      <c r="AD4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4" s="58"/>
      <c r="AF4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4" s="58"/>
      <c r="AH4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4" s="58"/>
      <c r="AJ4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4" s="58"/>
      <c r="AL4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IF(Tableau_CAF[[#This Row],[Points]]&lt;&gt;0,RANK(Tableau_CAF[[#This Row],[Points]],Tableau_CAF[Points]),"")</f>
        <v/>
      </c>
      <c r="B45" s="45">
        <f t="array" ref="B45">INDEX(Tableau_CAF[[1]:[15]],ROW(C45)-5,$B$3)</f>
        <v>0</v>
      </c>
      <c r="C45" s="46">
        <f t="shared" si="50"/>
        <v>0</v>
      </c>
      <c r="D45" s="172" t="s">
        <v>1598</v>
      </c>
      <c r="E45" s="172" t="s">
        <v>392</v>
      </c>
      <c r="F45" s="172" t="s">
        <v>393</v>
      </c>
      <c r="G45" s="172" t="s">
        <v>16</v>
      </c>
      <c r="H45" s="171">
        <f t="shared" si="51"/>
        <v>0</v>
      </c>
      <c r="I45" s="53"/>
      <c r="J4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5" s="55"/>
      <c r="L4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5" s="56"/>
      <c r="N4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5" s="57"/>
      <c r="P4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5" s="57"/>
      <c r="R4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5" s="58"/>
      <c r="T4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5" s="58"/>
      <c r="V4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5" s="58"/>
      <c r="X4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5" s="58"/>
      <c r="Z4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5" s="121"/>
      <c r="AB45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5" s="58"/>
      <c r="AD4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5" s="58"/>
      <c r="AF4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5" s="58"/>
      <c r="AH4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5" s="58"/>
      <c r="AJ4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5" s="58"/>
      <c r="AL4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IF(Tableau_CAF[[#This Row],[Points]]&lt;&gt;0,RANK(Tableau_CAF[[#This Row],[Points]],Tableau_CAF[Points]),"")</f>
        <v/>
      </c>
      <c r="B46" s="45">
        <f t="array" ref="B46">INDEX(Tableau_CAF[[1]:[15]],ROW(C46)-5,$B$3)</f>
        <v>0</v>
      </c>
      <c r="C46" s="46">
        <f t="shared" si="50"/>
        <v>1</v>
      </c>
      <c r="D46" s="47" t="s">
        <v>3</v>
      </c>
      <c r="E46" s="47" t="s">
        <v>1710</v>
      </c>
      <c r="F46" s="47" t="s">
        <v>1711</v>
      </c>
      <c r="G46" s="47" t="s">
        <v>3</v>
      </c>
      <c r="H46" s="48">
        <f t="shared" si="51"/>
        <v>0</v>
      </c>
      <c r="I46" s="53">
        <v>12</v>
      </c>
      <c r="J4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6" s="55"/>
      <c r="L4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6" s="56"/>
      <c r="N4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6" s="57"/>
      <c r="P4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6" s="57"/>
      <c r="R4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6" s="58"/>
      <c r="T4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6" s="58"/>
      <c r="V4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6" s="58"/>
      <c r="X4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6" s="58"/>
      <c r="Z4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6" s="121"/>
      <c r="AB46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6" s="58"/>
      <c r="AD4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6" s="58"/>
      <c r="AF4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6" s="58"/>
      <c r="AH4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6" s="58"/>
      <c r="AJ4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6" s="58"/>
      <c r="AL4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IF(Tableau_CAF[[#This Row],[Points]]&lt;&gt;0,RANK(Tableau_CAF[[#This Row],[Points]],Tableau_CAF[Points]),"")</f>
        <v/>
      </c>
      <c r="B47" s="45">
        <f t="array" ref="B47">INDEX(Tableau_CAF[[1]:[15]],ROW(C47)-5,$B$3)</f>
        <v>0</v>
      </c>
      <c r="C47" s="46">
        <f t="shared" si="50"/>
        <v>0</v>
      </c>
      <c r="D47" s="47"/>
      <c r="E47" s="47"/>
      <c r="F47" s="47"/>
      <c r="G47" s="47"/>
      <c r="H47" s="48">
        <f t="shared" si="51"/>
        <v>0</v>
      </c>
      <c r="I47" s="53"/>
      <c r="J4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7" s="55"/>
      <c r="L4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7" s="56"/>
      <c r="N4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7" s="57"/>
      <c r="P4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7" s="57"/>
      <c r="R4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7" s="58"/>
      <c r="T4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7" s="58"/>
      <c r="V4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7" s="58"/>
      <c r="X4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7" s="58"/>
      <c r="Z4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7" s="121"/>
      <c r="AB47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7" s="58"/>
      <c r="AD4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7" s="58"/>
      <c r="AF4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7" s="58"/>
      <c r="AH4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7" s="58"/>
      <c r="AJ4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7" s="58"/>
      <c r="AL4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IF(Tableau_CAF[[#This Row],[Points]]&lt;&gt;0,RANK(Tableau_CAF[[#This Row],[Points]],Tableau_CAF[Points]),"")</f>
        <v/>
      </c>
      <c r="B48" s="45">
        <f t="array" ref="B48">INDEX(Tableau_CAF[[1]:[15]],ROW(C48)-5,$B$3)</f>
        <v>0</v>
      </c>
      <c r="C48" s="46">
        <f t="shared" si="50"/>
        <v>0</v>
      </c>
      <c r="D48" s="47"/>
      <c r="E48" s="47"/>
      <c r="F48" s="47"/>
      <c r="G48" s="47"/>
      <c r="H48" s="48">
        <f t="shared" si="51"/>
        <v>0</v>
      </c>
      <c r="I48" s="53"/>
      <c r="J4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8" s="55"/>
      <c r="L4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8" s="56"/>
      <c r="N4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8" s="57"/>
      <c r="P4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8" s="57"/>
      <c r="R4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8" s="58"/>
      <c r="T4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8" s="58"/>
      <c r="V4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8" s="58"/>
      <c r="X4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8" s="58"/>
      <c r="Z4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8" s="121"/>
      <c r="AB48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8" s="58"/>
      <c r="AD4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8" s="58"/>
      <c r="AF4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8" s="58"/>
      <c r="AH4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8" s="58"/>
      <c r="AJ4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8" s="58"/>
      <c r="AL4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IF(Tableau_CAF[[#This Row],[Points]]&lt;&gt;0,RANK(Tableau_CAF[[#This Row],[Points]],Tableau_CAF[Points]),"")</f>
        <v/>
      </c>
      <c r="B49" s="45">
        <f t="array" ref="B49">INDEX(Tableau_CAF[[1]:[15]],ROW(C49)-5,$B$3)</f>
        <v>0</v>
      </c>
      <c r="C49" s="46">
        <f t="shared" si="50"/>
        <v>0</v>
      </c>
      <c r="D49" s="47"/>
      <c r="E49" s="47"/>
      <c r="F49" s="47"/>
      <c r="G49" s="47"/>
      <c r="H49" s="48">
        <f t="shared" si="51"/>
        <v>0</v>
      </c>
      <c r="I49" s="53"/>
      <c r="J4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9" s="55"/>
      <c r="L4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9" s="56"/>
      <c r="N4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9" s="57"/>
      <c r="P4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9" s="57"/>
      <c r="R4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9" s="58"/>
      <c r="T4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9" s="58"/>
      <c r="V4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9" s="58"/>
      <c r="X4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9" s="58"/>
      <c r="Z4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9" s="121"/>
      <c r="AB49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9" s="58"/>
      <c r="AD4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9" s="58"/>
      <c r="AF4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9" s="58"/>
      <c r="AH4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9" s="58"/>
      <c r="AJ4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9" s="58"/>
      <c r="AL4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IF(Tableau_CAF[[#This Row],[Points]]&lt;&gt;0,RANK(Tableau_CAF[[#This Row],[Points]],Tableau_CAF[Points]),"")</f>
        <v/>
      </c>
      <c r="B50" s="45">
        <f t="array" ref="B50">INDEX(Tableau_CAF[[1]:[15]],ROW(C50)-5,$B$3)</f>
        <v>0</v>
      </c>
      <c r="C50" s="46">
        <f t="shared" si="50"/>
        <v>0</v>
      </c>
      <c r="D50" s="47"/>
      <c r="E50" s="47"/>
      <c r="F50" s="47"/>
      <c r="G50" s="47"/>
      <c r="H50" s="48">
        <f t="shared" si="51"/>
        <v>0</v>
      </c>
      <c r="I50" s="53"/>
      <c r="J5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0" s="57"/>
      <c r="L5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0" s="60"/>
      <c r="N5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0" s="57"/>
      <c r="P5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0" s="57"/>
      <c r="R5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0" s="58"/>
      <c r="T5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0" s="58"/>
      <c r="V5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0" s="58"/>
      <c r="X5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0" s="58"/>
      <c r="Z5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0" s="121"/>
      <c r="AB50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0" s="58"/>
      <c r="AD5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0" s="58"/>
      <c r="AF5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0" s="58"/>
      <c r="AH5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0" s="58"/>
      <c r="AJ5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0" s="58"/>
      <c r="AL5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IF(Tableau_CAF[[#This Row],[Points]]&lt;&gt;0,RANK(Tableau_CAF[[#This Row],[Points]],Tableau_CAF[Points]),"")</f>
        <v/>
      </c>
      <c r="B51" s="45">
        <f t="array" ref="B51">INDEX(Tableau_CAF[[1]:[15]],ROW(C51)-5,$B$3)</f>
        <v>0</v>
      </c>
      <c r="C51" s="46">
        <f t="shared" si="50"/>
        <v>0</v>
      </c>
      <c r="D51" s="47"/>
      <c r="E51" s="47"/>
      <c r="F51" s="47"/>
      <c r="G51" s="47"/>
      <c r="H51" s="48">
        <f t="shared" si="51"/>
        <v>0</v>
      </c>
      <c r="I51" s="53"/>
      <c r="J5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1" s="57"/>
      <c r="L5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1" s="60"/>
      <c r="N5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1" s="57"/>
      <c r="P5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1" s="57"/>
      <c r="R5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1" s="58"/>
      <c r="T5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1" s="58"/>
      <c r="V5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1" s="58"/>
      <c r="X5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1" s="58"/>
      <c r="Z5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1" s="121"/>
      <c r="AB51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1" s="58"/>
      <c r="AD5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1" s="58"/>
      <c r="AF5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1" s="58"/>
      <c r="AH5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1" s="58"/>
      <c r="AJ5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1" s="58"/>
      <c r="AL5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IF(Tableau_CAF[[#This Row],[Points]]&lt;&gt;0,RANK(Tableau_CAF[[#This Row],[Points]],Tableau_CAF[Points]),"")</f>
        <v/>
      </c>
      <c r="B52" s="45">
        <f t="array" ref="B52">INDEX(Tableau_CAF[[1]:[15]],ROW(C52)-5,$B$3)</f>
        <v>0</v>
      </c>
      <c r="C52" s="46">
        <f t="shared" si="50"/>
        <v>0</v>
      </c>
      <c r="D52" s="47"/>
      <c r="E52" s="47"/>
      <c r="F52" s="47"/>
      <c r="G52" s="47"/>
      <c r="H52" s="48">
        <f t="shared" si="51"/>
        <v>0</v>
      </c>
      <c r="I52" s="53"/>
      <c r="J5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2" s="57"/>
      <c r="L5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2" s="60"/>
      <c r="N5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2" s="57"/>
      <c r="P5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2" s="57"/>
      <c r="R5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2" s="58"/>
      <c r="T5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2" s="58"/>
      <c r="V5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2" s="58"/>
      <c r="X5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2" s="58"/>
      <c r="Z5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2" s="121"/>
      <c r="AB52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2" s="58"/>
      <c r="AD5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2" s="58"/>
      <c r="AF5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2" s="58"/>
      <c r="AH5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2" s="58"/>
      <c r="AJ5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2" s="58"/>
      <c r="AL5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IF(Tableau_CAF[[#This Row],[Points]]&lt;&gt;0,RANK(Tableau_CAF[[#This Row],[Points]],Tableau_CAF[Points]),"")</f>
        <v/>
      </c>
      <c r="B53" s="45">
        <f t="array" ref="B53">INDEX(Tableau_CAF[[1]:[15]],ROW(C53)-5,$B$3)</f>
        <v>0</v>
      </c>
      <c r="C53" s="46">
        <f t="shared" si="50"/>
        <v>0</v>
      </c>
      <c r="D53" s="47"/>
      <c r="E53" s="47"/>
      <c r="F53" s="47"/>
      <c r="G53" s="47"/>
      <c r="H53" s="48">
        <f t="shared" si="51"/>
        <v>0</v>
      </c>
      <c r="I53" s="53"/>
      <c r="J5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3" s="57"/>
      <c r="L5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3" s="60"/>
      <c r="N5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3" s="57"/>
      <c r="P5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3" s="57"/>
      <c r="R5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3" s="58"/>
      <c r="T5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3" s="58"/>
      <c r="V5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3" s="58"/>
      <c r="X5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3" s="58"/>
      <c r="Z5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3" s="121"/>
      <c r="AB53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3" s="58"/>
      <c r="AD5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3" s="58"/>
      <c r="AF5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3" s="58"/>
      <c r="AH5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3" s="58"/>
      <c r="AJ5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3" s="58"/>
      <c r="AL5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IF(Tableau_CAF[[#This Row],[Points]]&lt;&gt;0,RANK(Tableau_CAF[[#This Row],[Points]],Tableau_CAF[Points]),"")</f>
        <v/>
      </c>
      <c r="B54" s="45">
        <f t="array" ref="B54">INDEX(Tableau_CAF[[1]:[15]],ROW(C54)-5,$B$3)</f>
        <v>0</v>
      </c>
      <c r="C54" s="46">
        <f t="shared" si="50"/>
        <v>0</v>
      </c>
      <c r="D54" s="47"/>
      <c r="E54" s="47"/>
      <c r="F54" s="47"/>
      <c r="G54" s="47"/>
      <c r="H54" s="48">
        <f t="shared" si="51"/>
        <v>0</v>
      </c>
      <c r="I54" s="53"/>
      <c r="J5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4" s="57"/>
      <c r="L5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4" s="60"/>
      <c r="N5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4" s="57"/>
      <c r="P5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4" s="57"/>
      <c r="R5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4" s="58"/>
      <c r="T5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4" s="58"/>
      <c r="V5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4" s="58"/>
      <c r="X5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4" s="58"/>
      <c r="Z5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4" s="121"/>
      <c r="AB54" s="122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4" s="58"/>
      <c r="AD5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4" s="58"/>
      <c r="AF5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4" s="58"/>
      <c r="AH5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4" s="58"/>
      <c r="AJ5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4" s="58"/>
      <c r="AL5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IF(Tableau_CAF[[#This Row],[Points]]&lt;&gt;0,RANK(Tableau_CAF[[#This Row],[Points]],Tableau_CAF[Points]),"")</f>
        <v/>
      </c>
      <c r="B55" s="45" cm="1">
        <f t="array" ref="B55">INDEX(Tableau_CAF[[1]:[15]],ROW(C55)-5,$B$3)</f>
        <v>0</v>
      </c>
      <c r="C55" s="89">
        <f t="shared" si="50"/>
        <v>0</v>
      </c>
      <c r="D55" s="90"/>
      <c r="E55" s="90"/>
      <c r="F55" s="90"/>
      <c r="G55" s="90"/>
      <c r="H55" s="95">
        <f t="shared" si="51"/>
        <v>0</v>
      </c>
      <c r="I55" s="85"/>
      <c r="J55" s="96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5" s="92"/>
      <c r="L55" s="96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5" s="91"/>
      <c r="N55" s="96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5" s="92"/>
      <c r="P55" s="96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5" s="92"/>
      <c r="R55" s="96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5" s="93"/>
      <c r="T55" s="96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5" s="93"/>
      <c r="V55" s="96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5" s="93"/>
      <c r="X55" s="96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5" s="93"/>
      <c r="Z55" s="96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5" s="125"/>
      <c r="AB5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5" s="93"/>
      <c r="AD55" s="96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5" s="93"/>
      <c r="AF55" s="96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5" s="93"/>
      <c r="AH55" s="96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5" s="93"/>
      <c r="AJ55" s="96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5" s="93"/>
      <c r="AL55" s="96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IF(Tableau_CAF[[#This Row],[Points]]&lt;&gt;0,RANK(Tableau_CAF[[#This Row],[Points]],Tableau_CAF[Points]),"")</f>
        <v/>
      </c>
      <c r="B56" s="45" cm="1">
        <f t="array" ref="B56">INDEX(Tableau_CAF[[1]:[15]],ROW(C56)-5,$B$3)</f>
        <v>0</v>
      </c>
      <c r="C56" s="89">
        <f t="shared" si="50"/>
        <v>0</v>
      </c>
      <c r="D56" s="90"/>
      <c r="E56" s="90"/>
      <c r="F56" s="90"/>
      <c r="G56" s="90"/>
      <c r="H56" s="95">
        <f t="shared" si="51"/>
        <v>0</v>
      </c>
      <c r="I56" s="85"/>
      <c r="J56" s="96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6" s="92"/>
      <c r="L56" s="96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6" s="91"/>
      <c r="N56" s="96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6" s="92"/>
      <c r="P56" s="96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6" s="92"/>
      <c r="R56" s="96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6" s="93"/>
      <c r="T56" s="96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6" s="93"/>
      <c r="V56" s="96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6" s="93"/>
      <c r="X56" s="96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6" s="93"/>
      <c r="Z56" s="96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6" s="125"/>
      <c r="AB5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6" s="93"/>
      <c r="AD56" s="96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6" s="93"/>
      <c r="AF56" s="96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6" s="93"/>
      <c r="AH56" s="96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6" s="93"/>
      <c r="AJ56" s="96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6" s="93"/>
      <c r="AL56" s="96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3:G54" xr:uid="{00000000-0002-0000-0A00-000000000000}">
      <formula1>liste_clubs</formula1>
    </dataValidation>
    <dataValidation type="list" allowBlank="1" showInputMessage="1" sqref="D53:D54" xr:uid="{00000000-0002-0000-0A00-000001000000}">
      <formula1>IF(D53&lt;&gt;"",OFFSET(F_licences,MATCH(D53&amp;"*",F_licences,0)-1,,COUNTIF(F_licences,D53&amp;"*"),1),F_licences)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BP75"/>
  <sheetViews>
    <sheetView zoomScale="90" zoomScaleNormal="90" workbookViewId="0">
      <selection activeCell="I31" sqref="I3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42</v>
      </c>
      <c r="F2" s="188"/>
      <c r="G2" s="185" t="s">
        <v>86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IF(Tableau_CAH[[#This Row],[Points]]&lt;&gt;0,RANK(Tableau_CAH[[#This Row],[Points]],Tableau_CAH[Points]),"")</f>
        <v>7</v>
      </c>
      <c r="B6" s="45">
        <f t="array" ref="B6">INDEX(Tableau_CAH[[1]:[15]],ROW(C6)-5,$B$3)</f>
        <v>35</v>
      </c>
      <c r="C6" s="46">
        <f t="shared" ref="C6:C37" si="0">COUNTA(I6,K6,M6,O6,Q6,S6,U6,W6,Y6,AA6,AC6,AE6,AG6,AI6,AK6)</f>
        <v>1</v>
      </c>
      <c r="D6" s="172" t="s">
        <v>1466</v>
      </c>
      <c r="E6" s="172" t="s">
        <v>438</v>
      </c>
      <c r="F6" s="172" t="s">
        <v>419</v>
      </c>
      <c r="G6" s="172" t="s">
        <v>14</v>
      </c>
      <c r="H6" s="171">
        <f t="shared" ref="H6:H37" si="1">J6+L6+N6+P6+R6+T6+V6+X6+Z6+AB6+AD6+AF6+AH6+AJ6+AL6</f>
        <v>35</v>
      </c>
      <c r="I6" s="59">
        <v>3</v>
      </c>
      <c r="J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6" s="55"/>
      <c r="L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" s="56"/>
      <c r="N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" s="57"/>
      <c r="P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" s="57"/>
      <c r="R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" s="58"/>
      <c r="T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" s="58"/>
      <c r="V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" s="58"/>
      <c r="X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" s="58"/>
      <c r="Z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" s="121"/>
      <c r="AB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" s="58"/>
      <c r="AD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" s="58"/>
      <c r="AF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" s="58"/>
      <c r="AH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" s="58"/>
      <c r="AJ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" s="58"/>
      <c r="AL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35</v>
      </c>
      <c r="BC6" s="50">
        <f t="shared" ref="BC6:BP6" si="18">BB6+LARGE($AM6:$BA6,BC$5)</f>
        <v>35</v>
      </c>
      <c r="BD6" s="50">
        <f t="shared" si="18"/>
        <v>35</v>
      </c>
      <c r="BE6" s="50">
        <f t="shared" si="18"/>
        <v>35</v>
      </c>
      <c r="BF6" s="50">
        <f t="shared" si="18"/>
        <v>35</v>
      </c>
      <c r="BG6" s="50">
        <f t="shared" si="18"/>
        <v>35</v>
      </c>
      <c r="BH6" s="50">
        <f t="shared" si="18"/>
        <v>35</v>
      </c>
      <c r="BI6" s="50">
        <f t="shared" si="18"/>
        <v>35</v>
      </c>
      <c r="BJ6" s="50">
        <f t="shared" si="18"/>
        <v>35</v>
      </c>
      <c r="BK6" s="50">
        <f t="shared" si="18"/>
        <v>35</v>
      </c>
      <c r="BL6" s="50">
        <f t="shared" si="18"/>
        <v>35</v>
      </c>
      <c r="BM6" s="50">
        <f t="shared" si="18"/>
        <v>35</v>
      </c>
      <c r="BN6" s="50">
        <f t="shared" si="18"/>
        <v>35</v>
      </c>
      <c r="BO6" s="50">
        <f t="shared" si="18"/>
        <v>35</v>
      </c>
      <c r="BP6" s="50">
        <f t="shared" si="18"/>
        <v>35</v>
      </c>
    </row>
    <row r="7" spans="1:68" ht="16.5" x14ac:dyDescent="0.35">
      <c r="A7" s="44" t="str">
        <f>IF(Tableau_CAH[[#This Row],[Points]]&lt;&gt;0,RANK(Tableau_CAH[[#This Row],[Points]],Tableau_CAH[Points]),"")</f>
        <v/>
      </c>
      <c r="B7" s="45">
        <f t="array" ref="B7">INDEX(Tableau_CAH[[1]:[15]],ROW(C7)-5,$B$3)</f>
        <v>0</v>
      </c>
      <c r="C7" s="46">
        <f t="shared" si="0"/>
        <v>0</v>
      </c>
      <c r="D7" s="172" t="s">
        <v>1467</v>
      </c>
      <c r="E7" s="172" t="s">
        <v>1468</v>
      </c>
      <c r="F7" s="172" t="s">
        <v>418</v>
      </c>
      <c r="G7" s="172" t="s">
        <v>12</v>
      </c>
      <c r="H7" s="171">
        <f t="shared" si="1"/>
        <v>0</v>
      </c>
      <c r="I7" s="59"/>
      <c r="J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" s="55"/>
      <c r="L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" s="56"/>
      <c r="N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" s="57"/>
      <c r="P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" s="57"/>
      <c r="R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" s="58"/>
      <c r="T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" s="58"/>
      <c r="V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" s="58"/>
      <c r="X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" s="58"/>
      <c r="Z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" s="121"/>
      <c r="AB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" s="58"/>
      <c r="AD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" s="58"/>
      <c r="AF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" s="58"/>
      <c r="AH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" s="58"/>
      <c r="AJ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" s="58"/>
      <c r="AL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>
        <f>IF(Tableau_CAH[[#This Row],[Points]]&lt;&gt;0,RANK(Tableau_CAH[[#This Row],[Points]],Tableau_CAH[Points]),"")</f>
        <v>18</v>
      </c>
      <c r="B8" s="45">
        <f t="array" ref="B8">INDEX(Tableau_CAH[[1]:[15]],ROW(C8)-5,$B$3)</f>
        <v>14</v>
      </c>
      <c r="C8" s="46">
        <f t="shared" si="0"/>
        <v>1</v>
      </c>
      <c r="D8" s="172" t="s">
        <v>1469</v>
      </c>
      <c r="E8" s="172" t="s">
        <v>440</v>
      </c>
      <c r="F8" s="172" t="s">
        <v>434</v>
      </c>
      <c r="G8" s="172" t="s">
        <v>35</v>
      </c>
      <c r="H8" s="171">
        <f t="shared" si="1"/>
        <v>14</v>
      </c>
      <c r="I8" s="59">
        <v>7</v>
      </c>
      <c r="J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14</v>
      </c>
      <c r="K8" s="55"/>
      <c r="L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8" s="56"/>
      <c r="N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8" s="57"/>
      <c r="P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8" s="57"/>
      <c r="R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8" s="58"/>
      <c r="T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8" s="58"/>
      <c r="V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8" s="58"/>
      <c r="X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8" s="58"/>
      <c r="Z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8" s="121"/>
      <c r="AB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8" s="58"/>
      <c r="AD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8" s="58"/>
      <c r="AF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8" s="58"/>
      <c r="AH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8" s="58"/>
      <c r="AJ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8" s="58"/>
      <c r="AL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8" s="50">
        <f t="shared" si="2"/>
        <v>14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14</v>
      </c>
      <c r="BC8" s="50">
        <f t="shared" ref="BC8:BP8" si="20">BB8+LARGE($AM8:$BA8,BC$5)</f>
        <v>14</v>
      </c>
      <c r="BD8" s="50">
        <f t="shared" si="20"/>
        <v>14</v>
      </c>
      <c r="BE8" s="50">
        <f t="shared" si="20"/>
        <v>14</v>
      </c>
      <c r="BF8" s="50">
        <f t="shared" si="20"/>
        <v>14</v>
      </c>
      <c r="BG8" s="50">
        <f t="shared" si="20"/>
        <v>14</v>
      </c>
      <c r="BH8" s="50">
        <f t="shared" si="20"/>
        <v>14</v>
      </c>
      <c r="BI8" s="50">
        <f t="shared" si="20"/>
        <v>14</v>
      </c>
      <c r="BJ8" s="50">
        <f t="shared" si="20"/>
        <v>14</v>
      </c>
      <c r="BK8" s="50">
        <f t="shared" si="20"/>
        <v>14</v>
      </c>
      <c r="BL8" s="50">
        <f t="shared" si="20"/>
        <v>14</v>
      </c>
      <c r="BM8" s="50">
        <f t="shared" si="20"/>
        <v>14</v>
      </c>
      <c r="BN8" s="50">
        <f t="shared" si="20"/>
        <v>14</v>
      </c>
      <c r="BO8" s="50">
        <f t="shared" si="20"/>
        <v>14</v>
      </c>
      <c r="BP8" s="50">
        <f t="shared" si="20"/>
        <v>14</v>
      </c>
    </row>
    <row r="9" spans="1:68" ht="16.5" x14ac:dyDescent="0.35">
      <c r="A9" s="44" t="str">
        <f>IF(Tableau_CAH[[#This Row],[Points]]&lt;&gt;0,RANK(Tableau_CAH[[#This Row],[Points]],Tableau_CAH[Points]),"")</f>
        <v/>
      </c>
      <c r="B9" s="45">
        <f t="array" ref="B9">INDEX(Tableau_CAH[[1]:[15]],ROW(C9)-5,$B$3)</f>
        <v>0</v>
      </c>
      <c r="C9" s="46">
        <f t="shared" si="0"/>
        <v>0</v>
      </c>
      <c r="D9" s="172" t="s">
        <v>1470</v>
      </c>
      <c r="E9" s="172" t="s">
        <v>441</v>
      </c>
      <c r="F9" s="172" t="s">
        <v>442</v>
      </c>
      <c r="G9" s="172" t="s">
        <v>35</v>
      </c>
      <c r="H9" s="171">
        <f t="shared" si="1"/>
        <v>0</v>
      </c>
      <c r="I9" s="59"/>
      <c r="J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9" s="55"/>
      <c r="L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9" s="56"/>
      <c r="N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9" s="57"/>
      <c r="P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9" s="57"/>
      <c r="R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9" s="58"/>
      <c r="T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9" s="58"/>
      <c r="V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9" s="58"/>
      <c r="X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9" s="58"/>
      <c r="Z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9" s="121"/>
      <c r="AB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9" s="58"/>
      <c r="AD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9" s="58"/>
      <c r="AF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9" s="58"/>
      <c r="AH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9" s="58"/>
      <c r="AJ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9" s="58"/>
      <c r="AL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 t="str">
        <f>IF(Tableau_CAH[[#This Row],[Points]]&lt;&gt;0,RANK(Tableau_CAH[[#This Row],[Points]],Tableau_CAH[Points]),"")</f>
        <v/>
      </c>
      <c r="B10" s="45">
        <f t="array" ref="B10">INDEX(Tableau_CAH[[1]:[15]],ROW(C10)-5,$B$3)</f>
        <v>0</v>
      </c>
      <c r="C10" s="46">
        <f t="shared" si="0"/>
        <v>0</v>
      </c>
      <c r="D10" s="172" t="s">
        <v>1471</v>
      </c>
      <c r="E10" s="172" t="s">
        <v>443</v>
      </c>
      <c r="F10" s="172" t="s">
        <v>444</v>
      </c>
      <c r="G10" s="172" t="s">
        <v>108</v>
      </c>
      <c r="H10" s="171">
        <f t="shared" si="1"/>
        <v>0</v>
      </c>
      <c r="I10" s="59"/>
      <c r="J1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0" s="55"/>
      <c r="L1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0" s="56"/>
      <c r="N1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0" s="57"/>
      <c r="P1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0" s="57"/>
      <c r="R1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0" s="58"/>
      <c r="T1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0" s="58"/>
      <c r="V1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0" s="58"/>
      <c r="X1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0" s="58"/>
      <c r="Z1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0" s="121"/>
      <c r="AB1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0" s="58"/>
      <c r="AD1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0" s="58"/>
      <c r="AF1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0" s="58"/>
      <c r="AH1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0" s="58"/>
      <c r="AJ1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0" s="58"/>
      <c r="AL1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>
        <f>IF(Tableau_CAH[[#This Row],[Points]]&lt;&gt;0,RANK(Tableau_CAH[[#This Row],[Points]],Tableau_CAH[Points]),"")</f>
        <v>18</v>
      </c>
      <c r="B11" s="45">
        <f t="array" ref="B11">INDEX(Tableau_CAH[[1]:[15]],ROW(C11)-5,$B$3)</f>
        <v>14</v>
      </c>
      <c r="C11" s="46">
        <f t="shared" si="0"/>
        <v>1</v>
      </c>
      <c r="D11" s="172" t="s">
        <v>1472</v>
      </c>
      <c r="E11" s="172" t="s">
        <v>513</v>
      </c>
      <c r="F11" s="172" t="s">
        <v>506</v>
      </c>
      <c r="G11" s="172" t="s">
        <v>35</v>
      </c>
      <c r="H11" s="171">
        <f t="shared" si="1"/>
        <v>14</v>
      </c>
      <c r="I11" s="59">
        <v>7</v>
      </c>
      <c r="J1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14</v>
      </c>
      <c r="K11" s="55"/>
      <c r="L1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1" s="56"/>
      <c r="N1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1" s="57"/>
      <c r="P1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1" s="57"/>
      <c r="R1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1" s="58"/>
      <c r="T1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1" s="58"/>
      <c r="V1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1" s="58"/>
      <c r="X1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1" s="58"/>
      <c r="Z1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1" s="121"/>
      <c r="AB11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1" s="58"/>
      <c r="AD1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1" s="58"/>
      <c r="AF1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1" s="58"/>
      <c r="AH1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1" s="58"/>
      <c r="AJ1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1" s="58"/>
      <c r="AL1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1" s="50">
        <f t="shared" si="2"/>
        <v>14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14</v>
      </c>
      <c r="BC11" s="50">
        <f t="shared" ref="BC11:BP11" si="23">BB11+LARGE($AM11:$BA11,BC$5)</f>
        <v>14</v>
      </c>
      <c r="BD11" s="50">
        <f t="shared" si="23"/>
        <v>14</v>
      </c>
      <c r="BE11" s="50">
        <f t="shared" si="23"/>
        <v>14</v>
      </c>
      <c r="BF11" s="50">
        <f t="shared" si="23"/>
        <v>14</v>
      </c>
      <c r="BG11" s="50">
        <f t="shared" si="23"/>
        <v>14</v>
      </c>
      <c r="BH11" s="50">
        <f t="shared" si="23"/>
        <v>14</v>
      </c>
      <c r="BI11" s="50">
        <f t="shared" si="23"/>
        <v>14</v>
      </c>
      <c r="BJ11" s="50">
        <f t="shared" si="23"/>
        <v>14</v>
      </c>
      <c r="BK11" s="50">
        <f t="shared" si="23"/>
        <v>14</v>
      </c>
      <c r="BL11" s="50">
        <f t="shared" si="23"/>
        <v>14</v>
      </c>
      <c r="BM11" s="50">
        <f t="shared" si="23"/>
        <v>14</v>
      </c>
      <c r="BN11" s="50">
        <f t="shared" si="23"/>
        <v>14</v>
      </c>
      <c r="BO11" s="50">
        <f t="shared" si="23"/>
        <v>14</v>
      </c>
      <c r="BP11" s="50">
        <f t="shared" si="23"/>
        <v>14</v>
      </c>
    </row>
    <row r="12" spans="1:68" ht="16.5" x14ac:dyDescent="0.35">
      <c r="A12" s="44" t="str">
        <f>IF(Tableau_CAH[[#This Row],[Points]]&lt;&gt;0,RANK(Tableau_CAH[[#This Row],[Points]],Tableau_CAH[Points]),"")</f>
        <v/>
      </c>
      <c r="B12" s="45">
        <f t="array" ref="B12">INDEX(Tableau_CAH[[1]:[15]],ROW(C12)-5,$B$3)</f>
        <v>0</v>
      </c>
      <c r="C12" s="46">
        <f t="shared" si="0"/>
        <v>0</v>
      </c>
      <c r="D12" s="172" t="s">
        <v>1473</v>
      </c>
      <c r="E12" s="172" t="s">
        <v>447</v>
      </c>
      <c r="F12" s="172" t="s">
        <v>448</v>
      </c>
      <c r="G12" s="172" t="s">
        <v>15</v>
      </c>
      <c r="H12" s="171">
        <f t="shared" si="1"/>
        <v>0</v>
      </c>
      <c r="I12" s="59"/>
      <c r="J1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2" s="55"/>
      <c r="L1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2" s="56"/>
      <c r="N1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2" s="57"/>
      <c r="P1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2" s="57"/>
      <c r="R1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2" s="58"/>
      <c r="T1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2" s="58"/>
      <c r="V1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2" s="58"/>
      <c r="X1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2" s="58"/>
      <c r="Z1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2" s="121"/>
      <c r="AB12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2" s="58"/>
      <c r="AD1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2" s="58"/>
      <c r="AF1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2" s="58"/>
      <c r="AH1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2" s="58"/>
      <c r="AJ1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2" s="58"/>
      <c r="AL1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>
        <f>IF(Tableau_CAH[[#This Row],[Points]]&lt;&gt;0,RANK(Tableau_CAH[[#This Row],[Points]],Tableau_CAH[Points]),"")</f>
        <v>21</v>
      </c>
      <c r="B13" s="45">
        <f t="array" ref="B13">INDEX(Tableau_CAH[[1]:[15]],ROW(C13)-5,$B$3)</f>
        <v>10</v>
      </c>
      <c r="C13" s="46">
        <f t="shared" si="0"/>
        <v>1</v>
      </c>
      <c r="D13" s="172" t="s">
        <v>1474</v>
      </c>
      <c r="E13" s="172" t="s">
        <v>514</v>
      </c>
      <c r="F13" s="172" t="s">
        <v>515</v>
      </c>
      <c r="G13" s="172" t="s">
        <v>45</v>
      </c>
      <c r="H13" s="171">
        <f t="shared" si="1"/>
        <v>10</v>
      </c>
      <c r="I13" s="59">
        <v>11</v>
      </c>
      <c r="J1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13" s="55"/>
      <c r="L1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3" s="56"/>
      <c r="N1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3" s="57"/>
      <c r="P1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3" s="57"/>
      <c r="R1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3" s="58"/>
      <c r="T1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3" s="58"/>
      <c r="V1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3" s="58"/>
      <c r="X1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3" s="58"/>
      <c r="Z1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3" s="121"/>
      <c r="AB13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3" s="58"/>
      <c r="AD1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3" s="58"/>
      <c r="AF1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3" s="58"/>
      <c r="AH1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3" s="58"/>
      <c r="AJ1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3" s="58"/>
      <c r="AL1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3" s="50">
        <f t="shared" si="2"/>
        <v>10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10</v>
      </c>
      <c r="BC13" s="50">
        <f t="shared" ref="BC13:BP13" si="25">BB13+LARGE($AM13:$BA13,BC$5)</f>
        <v>10</v>
      </c>
      <c r="BD13" s="50">
        <f t="shared" si="25"/>
        <v>10</v>
      </c>
      <c r="BE13" s="50">
        <f t="shared" si="25"/>
        <v>10</v>
      </c>
      <c r="BF13" s="50">
        <f t="shared" si="25"/>
        <v>10</v>
      </c>
      <c r="BG13" s="50">
        <f t="shared" si="25"/>
        <v>10</v>
      </c>
      <c r="BH13" s="50">
        <f t="shared" si="25"/>
        <v>10</v>
      </c>
      <c r="BI13" s="50">
        <f t="shared" si="25"/>
        <v>10</v>
      </c>
      <c r="BJ13" s="50">
        <f t="shared" si="25"/>
        <v>10</v>
      </c>
      <c r="BK13" s="50">
        <f t="shared" si="25"/>
        <v>10</v>
      </c>
      <c r="BL13" s="50">
        <f t="shared" si="25"/>
        <v>10</v>
      </c>
      <c r="BM13" s="50">
        <f t="shared" si="25"/>
        <v>10</v>
      </c>
      <c r="BN13" s="50">
        <f t="shared" si="25"/>
        <v>10</v>
      </c>
      <c r="BO13" s="50">
        <f t="shared" si="25"/>
        <v>10</v>
      </c>
      <c r="BP13" s="50">
        <f t="shared" si="25"/>
        <v>10</v>
      </c>
    </row>
    <row r="14" spans="1:68" ht="16.5" x14ac:dyDescent="0.35">
      <c r="A14" s="44" t="str">
        <f>IF(Tableau_CAH[[#This Row],[Points]]&lt;&gt;0,RANK(Tableau_CAH[[#This Row],[Points]],Tableau_CAH[Points]),"")</f>
        <v/>
      </c>
      <c r="B14" s="45">
        <f t="array" ref="B14">INDEX(Tableau_CAH[[1]:[15]],ROW(C14)-5,$B$3)</f>
        <v>0</v>
      </c>
      <c r="C14" s="46">
        <f t="shared" si="0"/>
        <v>0</v>
      </c>
      <c r="D14" s="172" t="s">
        <v>1475</v>
      </c>
      <c r="E14" s="172" t="s">
        <v>449</v>
      </c>
      <c r="F14" s="172" t="s">
        <v>450</v>
      </c>
      <c r="G14" s="172" t="s">
        <v>15</v>
      </c>
      <c r="H14" s="171">
        <f t="shared" si="1"/>
        <v>0</v>
      </c>
      <c r="I14" s="59"/>
      <c r="J1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4" s="55"/>
      <c r="L1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4" s="56"/>
      <c r="N1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4" s="57"/>
      <c r="P1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4" s="57"/>
      <c r="R1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4" s="58"/>
      <c r="T1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4" s="58"/>
      <c r="V1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4" s="58"/>
      <c r="X1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4" s="58"/>
      <c r="Z1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4" s="121"/>
      <c r="AB14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4" s="58"/>
      <c r="AD1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4" s="58"/>
      <c r="AF1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4" s="58"/>
      <c r="AH1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4" s="58"/>
      <c r="AJ1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4" s="58"/>
      <c r="AL1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>
        <f>IF(Tableau_CAH[[#This Row],[Points]]&lt;&gt;0,RANK(Tableau_CAH[[#This Row],[Points]],Tableau_CAH[Points]),"")</f>
        <v>21</v>
      </c>
      <c r="B15" s="45">
        <f t="array" ref="B15">INDEX(Tableau_CAH[[1]:[15]],ROW(C15)-5,$B$3)</f>
        <v>10</v>
      </c>
      <c r="C15" s="46">
        <f t="shared" si="0"/>
        <v>1</v>
      </c>
      <c r="D15" s="172" t="s">
        <v>1476</v>
      </c>
      <c r="E15" s="172" t="s">
        <v>451</v>
      </c>
      <c r="F15" s="172" t="s">
        <v>452</v>
      </c>
      <c r="G15" s="172" t="s">
        <v>35</v>
      </c>
      <c r="H15" s="171">
        <f t="shared" si="1"/>
        <v>10</v>
      </c>
      <c r="I15" s="59">
        <v>15</v>
      </c>
      <c r="J1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15" s="55"/>
      <c r="L1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5" s="56"/>
      <c r="N1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5" s="57"/>
      <c r="P1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5" s="57"/>
      <c r="R1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5" s="58"/>
      <c r="T1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5" s="58"/>
      <c r="V1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5" s="58"/>
      <c r="X1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5" s="58"/>
      <c r="Z1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5" s="121"/>
      <c r="AB15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5" s="58"/>
      <c r="AD1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5" s="58"/>
      <c r="AF1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5" s="58"/>
      <c r="AH1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5" s="58"/>
      <c r="AJ1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5" s="58"/>
      <c r="AL1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10</v>
      </c>
      <c r="BD15" s="50">
        <f t="shared" si="27"/>
        <v>10</v>
      </c>
      <c r="BE15" s="50">
        <f t="shared" si="27"/>
        <v>10</v>
      </c>
      <c r="BF15" s="50">
        <f t="shared" si="27"/>
        <v>10</v>
      </c>
      <c r="BG15" s="50">
        <f t="shared" si="27"/>
        <v>10</v>
      </c>
      <c r="BH15" s="50">
        <f t="shared" si="27"/>
        <v>10</v>
      </c>
      <c r="BI15" s="50">
        <f t="shared" si="27"/>
        <v>10</v>
      </c>
      <c r="BJ15" s="50">
        <f t="shared" si="27"/>
        <v>10</v>
      </c>
      <c r="BK15" s="50">
        <f t="shared" si="27"/>
        <v>10</v>
      </c>
      <c r="BL15" s="50">
        <f t="shared" si="27"/>
        <v>10</v>
      </c>
      <c r="BM15" s="50">
        <f t="shared" si="27"/>
        <v>10</v>
      </c>
      <c r="BN15" s="50">
        <f t="shared" si="27"/>
        <v>10</v>
      </c>
      <c r="BO15" s="50">
        <f t="shared" si="27"/>
        <v>10</v>
      </c>
      <c r="BP15" s="50">
        <f t="shared" si="27"/>
        <v>10</v>
      </c>
    </row>
    <row r="16" spans="1:68" ht="16.5" x14ac:dyDescent="0.35">
      <c r="A16" s="44">
        <f>IF(Tableau_CAH[[#This Row],[Points]]&lt;&gt;0,RANK(Tableau_CAH[[#This Row],[Points]],Tableau_CAH[Points]),"")</f>
        <v>16</v>
      </c>
      <c r="B16" s="45">
        <f t="array" ref="B16">INDEX(Tableau_CAH[[1]:[15]],ROW(C16)-5,$B$3)</f>
        <v>16</v>
      </c>
      <c r="C16" s="46">
        <f t="shared" si="0"/>
        <v>1</v>
      </c>
      <c r="D16" s="172" t="s">
        <v>1477</v>
      </c>
      <c r="E16" s="172" t="s">
        <v>260</v>
      </c>
      <c r="F16" s="172" t="s">
        <v>519</v>
      </c>
      <c r="G16" s="172" t="s">
        <v>108</v>
      </c>
      <c r="H16" s="171">
        <f t="shared" si="1"/>
        <v>16</v>
      </c>
      <c r="I16" s="59">
        <v>6</v>
      </c>
      <c r="J1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16</v>
      </c>
      <c r="K16" s="55"/>
      <c r="L1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6" s="56"/>
      <c r="N1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6" s="57"/>
      <c r="P1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6" s="57"/>
      <c r="R1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6" s="58"/>
      <c r="T1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6" s="58"/>
      <c r="V1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6" s="58"/>
      <c r="X1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6" s="58"/>
      <c r="Z1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6" s="121"/>
      <c r="AB1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6" s="58"/>
      <c r="AD1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6" s="58"/>
      <c r="AF1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6" s="58"/>
      <c r="AH1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6" s="58"/>
      <c r="AJ1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6" s="58"/>
      <c r="AL1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6" s="50">
        <f t="shared" si="2"/>
        <v>16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16</v>
      </c>
      <c r="BC16" s="50">
        <f t="shared" ref="BC16:BP16" si="28">BB16+LARGE($AM16:$BA16,BC$5)</f>
        <v>16</v>
      </c>
      <c r="BD16" s="50">
        <f t="shared" si="28"/>
        <v>16</v>
      </c>
      <c r="BE16" s="50">
        <f t="shared" si="28"/>
        <v>16</v>
      </c>
      <c r="BF16" s="50">
        <f t="shared" si="28"/>
        <v>16</v>
      </c>
      <c r="BG16" s="50">
        <f t="shared" si="28"/>
        <v>16</v>
      </c>
      <c r="BH16" s="50">
        <f t="shared" si="28"/>
        <v>16</v>
      </c>
      <c r="BI16" s="50">
        <f t="shared" si="28"/>
        <v>16</v>
      </c>
      <c r="BJ16" s="50">
        <f t="shared" si="28"/>
        <v>16</v>
      </c>
      <c r="BK16" s="50">
        <f t="shared" si="28"/>
        <v>16</v>
      </c>
      <c r="BL16" s="50">
        <f t="shared" si="28"/>
        <v>16</v>
      </c>
      <c r="BM16" s="50">
        <f t="shared" si="28"/>
        <v>16</v>
      </c>
      <c r="BN16" s="50">
        <f t="shared" si="28"/>
        <v>16</v>
      </c>
      <c r="BO16" s="50">
        <f t="shared" si="28"/>
        <v>16</v>
      </c>
      <c r="BP16" s="50">
        <f t="shared" si="28"/>
        <v>16</v>
      </c>
    </row>
    <row r="17" spans="1:68" ht="16.5" x14ac:dyDescent="0.35">
      <c r="A17" s="44">
        <f>IF(Tableau_CAH[[#This Row],[Points]]&lt;&gt;0,RANK(Tableau_CAH[[#This Row],[Points]],Tableau_CAH[Points]),"")</f>
        <v>11</v>
      </c>
      <c r="B17" s="45">
        <f t="array" ref="B17">INDEX(Tableau_CAH[[1]:[15]],ROW(C17)-5,$B$3)</f>
        <v>25</v>
      </c>
      <c r="C17" s="46">
        <f t="shared" si="0"/>
        <v>1</v>
      </c>
      <c r="D17" s="172" t="s">
        <v>1478</v>
      </c>
      <c r="E17" s="172" t="s">
        <v>453</v>
      </c>
      <c r="F17" s="172" t="s">
        <v>416</v>
      </c>
      <c r="G17" s="172" t="s">
        <v>36</v>
      </c>
      <c r="H17" s="171">
        <f t="shared" si="1"/>
        <v>25</v>
      </c>
      <c r="I17" s="59">
        <v>4</v>
      </c>
      <c r="J1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25</v>
      </c>
      <c r="K17" s="55"/>
      <c r="L1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7" s="56"/>
      <c r="N1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7" s="57"/>
      <c r="P1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7" s="57"/>
      <c r="R1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7" s="58"/>
      <c r="T1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7" s="58"/>
      <c r="V1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7" s="58"/>
      <c r="X1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7" s="58"/>
      <c r="Z1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7" s="121"/>
      <c r="AB1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7" s="58"/>
      <c r="AD1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7" s="58"/>
      <c r="AF1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7" s="58"/>
      <c r="AH1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7" s="58"/>
      <c r="AJ1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7" s="58"/>
      <c r="AL1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7" s="50">
        <f t="shared" si="2"/>
        <v>25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25</v>
      </c>
      <c r="BC17" s="50">
        <f t="shared" ref="BC17:BP17" si="29">BB17+LARGE($AM17:$BA17,BC$5)</f>
        <v>25</v>
      </c>
      <c r="BD17" s="50">
        <f t="shared" si="29"/>
        <v>25</v>
      </c>
      <c r="BE17" s="50">
        <f t="shared" si="29"/>
        <v>25</v>
      </c>
      <c r="BF17" s="50">
        <f t="shared" si="29"/>
        <v>25</v>
      </c>
      <c r="BG17" s="50">
        <f t="shared" si="29"/>
        <v>25</v>
      </c>
      <c r="BH17" s="50">
        <f t="shared" si="29"/>
        <v>25</v>
      </c>
      <c r="BI17" s="50">
        <f t="shared" si="29"/>
        <v>25</v>
      </c>
      <c r="BJ17" s="50">
        <f t="shared" si="29"/>
        <v>25</v>
      </c>
      <c r="BK17" s="50">
        <f t="shared" si="29"/>
        <v>25</v>
      </c>
      <c r="BL17" s="50">
        <f t="shared" si="29"/>
        <v>25</v>
      </c>
      <c r="BM17" s="50">
        <f t="shared" si="29"/>
        <v>25</v>
      </c>
      <c r="BN17" s="50">
        <f t="shared" si="29"/>
        <v>25</v>
      </c>
      <c r="BO17" s="50">
        <f t="shared" si="29"/>
        <v>25</v>
      </c>
      <c r="BP17" s="50">
        <f t="shared" si="29"/>
        <v>25</v>
      </c>
    </row>
    <row r="18" spans="1:68" ht="16.5" x14ac:dyDescent="0.35">
      <c r="A18" s="44">
        <f>IF(Tableau_CAH[[#This Row],[Points]]&lt;&gt;0,RANK(Tableau_CAH[[#This Row],[Points]],Tableau_CAH[Points]),"")</f>
        <v>21</v>
      </c>
      <c r="B18" s="45">
        <f t="array" ref="B18">INDEX(Tableau_CAH[[1]:[15]],ROW(C18)-5,$B$3)</f>
        <v>10</v>
      </c>
      <c r="C18" s="46">
        <f t="shared" si="0"/>
        <v>1</v>
      </c>
      <c r="D18" s="172" t="s">
        <v>1479</v>
      </c>
      <c r="E18" s="172" t="s">
        <v>1480</v>
      </c>
      <c r="F18" s="172" t="s">
        <v>680</v>
      </c>
      <c r="G18" s="172" t="s">
        <v>45</v>
      </c>
      <c r="H18" s="171">
        <f t="shared" si="1"/>
        <v>10</v>
      </c>
      <c r="I18" s="59">
        <v>14</v>
      </c>
      <c r="J1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18" s="55"/>
      <c r="L1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8" s="56"/>
      <c r="N1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8" s="57"/>
      <c r="P1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8" s="57"/>
      <c r="R1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8" s="58"/>
      <c r="T1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8" s="58"/>
      <c r="V1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8" s="58"/>
      <c r="X1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8" s="58"/>
      <c r="Z1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8" s="121"/>
      <c r="AB1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8" s="58"/>
      <c r="AD1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8" s="58"/>
      <c r="AF1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8" s="58"/>
      <c r="AH1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8" s="58"/>
      <c r="AJ1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8" s="58"/>
      <c r="AL1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10</v>
      </c>
      <c r="BC18" s="50">
        <f t="shared" ref="BC18:BP18" si="30">BB18+LARGE($AM18:$BA18,BC$5)</f>
        <v>10</v>
      </c>
      <c r="BD18" s="50">
        <f t="shared" si="30"/>
        <v>10</v>
      </c>
      <c r="BE18" s="50">
        <f t="shared" si="30"/>
        <v>10</v>
      </c>
      <c r="BF18" s="50">
        <f t="shared" si="30"/>
        <v>10</v>
      </c>
      <c r="BG18" s="50">
        <f t="shared" si="30"/>
        <v>10</v>
      </c>
      <c r="BH18" s="50">
        <f t="shared" si="30"/>
        <v>10</v>
      </c>
      <c r="BI18" s="50">
        <f t="shared" si="30"/>
        <v>10</v>
      </c>
      <c r="BJ18" s="50">
        <f t="shared" si="30"/>
        <v>10</v>
      </c>
      <c r="BK18" s="50">
        <f t="shared" si="30"/>
        <v>10</v>
      </c>
      <c r="BL18" s="50">
        <f t="shared" si="30"/>
        <v>10</v>
      </c>
      <c r="BM18" s="50">
        <f t="shared" si="30"/>
        <v>10</v>
      </c>
      <c r="BN18" s="50">
        <f t="shared" si="30"/>
        <v>10</v>
      </c>
      <c r="BO18" s="50">
        <f t="shared" si="30"/>
        <v>10</v>
      </c>
      <c r="BP18" s="50">
        <f t="shared" si="30"/>
        <v>10</v>
      </c>
    </row>
    <row r="19" spans="1:68" ht="16.5" x14ac:dyDescent="0.35">
      <c r="A19" s="44">
        <f>IF(Tableau_CAH[[#This Row],[Points]]&lt;&gt;0,RANK(Tableau_CAH[[#This Row],[Points]],Tableau_CAH[Points]),"")</f>
        <v>4</v>
      </c>
      <c r="B19" s="45">
        <f t="array" ref="B19">INDEX(Tableau_CAH[[1]:[15]],ROW(C19)-5,$B$3)</f>
        <v>50</v>
      </c>
      <c r="C19" s="46">
        <f t="shared" si="0"/>
        <v>1</v>
      </c>
      <c r="D19" s="172" t="s">
        <v>1481</v>
      </c>
      <c r="E19" s="172" t="s">
        <v>520</v>
      </c>
      <c r="F19" s="172" t="s">
        <v>413</v>
      </c>
      <c r="G19" s="172" t="s">
        <v>35</v>
      </c>
      <c r="H19" s="171">
        <f t="shared" si="1"/>
        <v>50</v>
      </c>
      <c r="I19" s="59">
        <v>2</v>
      </c>
      <c r="J1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50</v>
      </c>
      <c r="K19" s="55"/>
      <c r="L1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9" s="56"/>
      <c r="N1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9" s="57"/>
      <c r="P1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9" s="57"/>
      <c r="R1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19" s="58"/>
      <c r="T1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9" s="58"/>
      <c r="V1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9" s="58"/>
      <c r="X1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9" s="58"/>
      <c r="Z1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9" s="121"/>
      <c r="AB1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9" s="58"/>
      <c r="AD1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9" s="58"/>
      <c r="AF1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9" s="58"/>
      <c r="AH1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9" s="58"/>
      <c r="AJ1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9" s="58"/>
      <c r="AL1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9" s="50">
        <f t="shared" si="2"/>
        <v>50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50</v>
      </c>
      <c r="BD19" s="50">
        <f t="shared" si="31"/>
        <v>50</v>
      </c>
      <c r="BE19" s="50">
        <f t="shared" si="31"/>
        <v>50</v>
      </c>
      <c r="BF19" s="50">
        <f t="shared" si="31"/>
        <v>50</v>
      </c>
      <c r="BG19" s="50">
        <f t="shared" si="31"/>
        <v>50</v>
      </c>
      <c r="BH19" s="50">
        <f t="shared" si="31"/>
        <v>50</v>
      </c>
      <c r="BI19" s="50">
        <f t="shared" si="31"/>
        <v>50</v>
      </c>
      <c r="BJ19" s="50">
        <f t="shared" si="31"/>
        <v>50</v>
      </c>
      <c r="BK19" s="50">
        <f t="shared" si="31"/>
        <v>50</v>
      </c>
      <c r="BL19" s="50">
        <f t="shared" si="31"/>
        <v>50</v>
      </c>
      <c r="BM19" s="50">
        <f t="shared" si="31"/>
        <v>50</v>
      </c>
      <c r="BN19" s="50">
        <f t="shared" si="31"/>
        <v>50</v>
      </c>
      <c r="BO19" s="50">
        <f t="shared" si="31"/>
        <v>50</v>
      </c>
      <c r="BP19" s="50">
        <f t="shared" si="31"/>
        <v>50</v>
      </c>
    </row>
    <row r="20" spans="1:68" ht="16.5" x14ac:dyDescent="0.35">
      <c r="A20" s="44">
        <f>IF(Tableau_CAH[[#This Row],[Points]]&lt;&gt;0,RANK(Tableau_CAH[[#This Row],[Points]],Tableau_CAH[Points]),"")</f>
        <v>21</v>
      </c>
      <c r="B20" s="45">
        <f t="array" ref="B20">INDEX(Tableau_CAH[[1]:[15]],ROW(C20)-5,$B$3)</f>
        <v>10</v>
      </c>
      <c r="C20" s="46">
        <f t="shared" si="0"/>
        <v>1</v>
      </c>
      <c r="D20" s="172" t="s">
        <v>1482</v>
      </c>
      <c r="E20" s="172" t="s">
        <v>456</v>
      </c>
      <c r="F20" s="172" t="s">
        <v>457</v>
      </c>
      <c r="G20" s="172" t="s">
        <v>35</v>
      </c>
      <c r="H20" s="171">
        <f t="shared" si="1"/>
        <v>10</v>
      </c>
      <c r="I20" s="59">
        <v>13</v>
      </c>
      <c r="J2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0" s="55"/>
      <c r="L2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0" s="56"/>
      <c r="N2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0" s="57"/>
      <c r="P2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0" s="57"/>
      <c r="R2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0" s="58"/>
      <c r="T2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0" s="58"/>
      <c r="V2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0" s="58"/>
      <c r="X2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0" s="58"/>
      <c r="Z2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0" s="121"/>
      <c r="AB2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0" s="58"/>
      <c r="AD2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0" s="58"/>
      <c r="AF2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0" s="58"/>
      <c r="AH2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0" s="58"/>
      <c r="AJ2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0" s="58"/>
      <c r="AL2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10</v>
      </c>
      <c r="BD20" s="50">
        <f t="shared" si="32"/>
        <v>10</v>
      </c>
      <c r="BE20" s="50">
        <f t="shared" si="32"/>
        <v>10</v>
      </c>
      <c r="BF20" s="50">
        <f t="shared" si="32"/>
        <v>10</v>
      </c>
      <c r="BG20" s="50">
        <f t="shared" si="32"/>
        <v>10</v>
      </c>
      <c r="BH20" s="50">
        <f t="shared" si="32"/>
        <v>10</v>
      </c>
      <c r="BI20" s="50">
        <f t="shared" si="32"/>
        <v>10</v>
      </c>
      <c r="BJ20" s="50">
        <f t="shared" si="32"/>
        <v>10</v>
      </c>
      <c r="BK20" s="50">
        <f t="shared" si="32"/>
        <v>10</v>
      </c>
      <c r="BL20" s="50">
        <f t="shared" si="32"/>
        <v>10</v>
      </c>
      <c r="BM20" s="50">
        <f t="shared" si="32"/>
        <v>10</v>
      </c>
      <c r="BN20" s="50">
        <f t="shared" si="32"/>
        <v>10</v>
      </c>
      <c r="BO20" s="50">
        <f t="shared" si="32"/>
        <v>10</v>
      </c>
      <c r="BP20" s="50">
        <f t="shared" si="32"/>
        <v>10</v>
      </c>
    </row>
    <row r="21" spans="1:68" ht="16.5" x14ac:dyDescent="0.35">
      <c r="A21" s="44">
        <f>IF(Tableau_CAH[[#This Row],[Points]]&lt;&gt;0,RANK(Tableau_CAH[[#This Row],[Points]],Tableau_CAH[Points]),"")</f>
        <v>21</v>
      </c>
      <c r="B21" s="45">
        <f t="array" ref="B21">INDEX(Tableau_CAH[[1]:[15]],ROW(C21)-5,$B$3)</f>
        <v>10</v>
      </c>
      <c r="C21" s="46">
        <f t="shared" si="0"/>
        <v>1</v>
      </c>
      <c r="D21" s="172" t="s">
        <v>1483</v>
      </c>
      <c r="E21" s="172" t="s">
        <v>525</v>
      </c>
      <c r="F21" s="172" t="s">
        <v>431</v>
      </c>
      <c r="G21" s="172" t="s">
        <v>35</v>
      </c>
      <c r="H21" s="171">
        <f t="shared" si="1"/>
        <v>10</v>
      </c>
      <c r="I21" s="59">
        <v>10</v>
      </c>
      <c r="J2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1" s="55"/>
      <c r="L2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1" s="56"/>
      <c r="N2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1" s="57"/>
      <c r="P2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1" s="57"/>
      <c r="R2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1" s="58"/>
      <c r="T2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1" s="58"/>
      <c r="V2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1" s="58"/>
      <c r="X2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1" s="58"/>
      <c r="Z2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1" s="121"/>
      <c r="AB21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1" s="58"/>
      <c r="AD2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1" s="58"/>
      <c r="AF2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1" s="58"/>
      <c r="AH2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1" s="58"/>
      <c r="AJ2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1" s="58"/>
      <c r="AL2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1" s="50">
        <f t="shared" si="2"/>
        <v>10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10</v>
      </c>
      <c r="BC21" s="50">
        <f t="shared" ref="BC21:BP21" si="33">BB21+LARGE($AM21:$BA21,BC$5)</f>
        <v>10</v>
      </c>
      <c r="BD21" s="50">
        <f t="shared" si="33"/>
        <v>10</v>
      </c>
      <c r="BE21" s="50">
        <f t="shared" si="33"/>
        <v>10</v>
      </c>
      <c r="BF21" s="50">
        <f t="shared" si="33"/>
        <v>10</v>
      </c>
      <c r="BG21" s="50">
        <f t="shared" si="33"/>
        <v>10</v>
      </c>
      <c r="BH21" s="50">
        <f t="shared" si="33"/>
        <v>10</v>
      </c>
      <c r="BI21" s="50">
        <f t="shared" si="33"/>
        <v>10</v>
      </c>
      <c r="BJ21" s="50">
        <f t="shared" si="33"/>
        <v>10</v>
      </c>
      <c r="BK21" s="50">
        <f t="shared" si="33"/>
        <v>10</v>
      </c>
      <c r="BL21" s="50">
        <f t="shared" si="33"/>
        <v>10</v>
      </c>
      <c r="BM21" s="50">
        <f t="shared" si="33"/>
        <v>10</v>
      </c>
      <c r="BN21" s="50">
        <f t="shared" si="33"/>
        <v>10</v>
      </c>
      <c r="BO21" s="50">
        <f t="shared" si="33"/>
        <v>10</v>
      </c>
      <c r="BP21" s="50">
        <f t="shared" si="33"/>
        <v>10</v>
      </c>
    </row>
    <row r="22" spans="1:68" ht="16.5" x14ac:dyDescent="0.35">
      <c r="A22" s="44" t="str">
        <f>IF(Tableau_CAH[[#This Row],[Points]]&lt;&gt;0,RANK(Tableau_CAH[[#This Row],[Points]],Tableau_CAH[Points]),"")</f>
        <v/>
      </c>
      <c r="B22" s="45">
        <f t="array" ref="B22">INDEX(Tableau_CAH[[1]:[15]],ROW(C22)-5,$B$3)</f>
        <v>0</v>
      </c>
      <c r="C22" s="46">
        <f t="shared" si="0"/>
        <v>0</v>
      </c>
      <c r="D22" s="172" t="s">
        <v>1484</v>
      </c>
      <c r="E22" s="172" t="s">
        <v>461</v>
      </c>
      <c r="F22" s="172" t="s">
        <v>462</v>
      </c>
      <c r="G22" s="172" t="s">
        <v>97</v>
      </c>
      <c r="H22" s="171">
        <f t="shared" si="1"/>
        <v>0</v>
      </c>
      <c r="I22" s="59"/>
      <c r="J2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2" s="55"/>
      <c r="L2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2" s="56"/>
      <c r="N2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2" s="57"/>
      <c r="P2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2" s="57"/>
      <c r="R2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2" s="58"/>
      <c r="T2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2" s="58"/>
      <c r="V2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2" s="58"/>
      <c r="X2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2" s="58"/>
      <c r="Z2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2" s="121"/>
      <c r="AB22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2" s="58"/>
      <c r="AD2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2" s="58"/>
      <c r="AF2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2" s="58"/>
      <c r="AH2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2" s="58"/>
      <c r="AJ2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2" s="58"/>
      <c r="AL2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>
        <f>IF(Tableau_CAH[[#This Row],[Points]]&lt;&gt;0,RANK(Tableau_CAH[[#This Row],[Points]],Tableau_CAH[Points]),"")</f>
        <v>11</v>
      </c>
      <c r="B23" s="45">
        <f t="array" ref="B23">INDEX(Tableau_CAH[[1]:[15]],ROW(C23)-5,$B$3)</f>
        <v>25</v>
      </c>
      <c r="C23" s="46">
        <f t="shared" si="0"/>
        <v>1</v>
      </c>
      <c r="D23" s="172" t="s">
        <v>1485</v>
      </c>
      <c r="E23" s="172" t="s">
        <v>463</v>
      </c>
      <c r="F23" s="172" t="s">
        <v>464</v>
      </c>
      <c r="G23" s="172" t="s">
        <v>35</v>
      </c>
      <c r="H23" s="171">
        <f t="shared" si="1"/>
        <v>25</v>
      </c>
      <c r="I23" s="59">
        <v>4</v>
      </c>
      <c r="J2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25</v>
      </c>
      <c r="K23" s="55"/>
      <c r="L2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3" s="56"/>
      <c r="N2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3" s="57"/>
      <c r="P2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3" s="57"/>
      <c r="R2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3" s="58"/>
      <c r="T2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3" s="58"/>
      <c r="V2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3" s="58"/>
      <c r="X2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3" s="58"/>
      <c r="Z2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3" s="121"/>
      <c r="AB23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3" s="58"/>
      <c r="AD2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3" s="58"/>
      <c r="AF2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3" s="58"/>
      <c r="AH2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3" s="58"/>
      <c r="AJ2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3" s="58"/>
      <c r="AL2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3" s="50">
        <f t="shared" si="2"/>
        <v>25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25</v>
      </c>
      <c r="BC23" s="50">
        <f t="shared" ref="BC23:BP23" si="35">BB23+LARGE($AM23:$BA23,BC$5)</f>
        <v>25</v>
      </c>
      <c r="BD23" s="50">
        <f t="shared" si="35"/>
        <v>25</v>
      </c>
      <c r="BE23" s="50">
        <f t="shared" si="35"/>
        <v>25</v>
      </c>
      <c r="BF23" s="50">
        <f t="shared" si="35"/>
        <v>25</v>
      </c>
      <c r="BG23" s="50">
        <f t="shared" si="35"/>
        <v>25</v>
      </c>
      <c r="BH23" s="50">
        <f t="shared" si="35"/>
        <v>25</v>
      </c>
      <c r="BI23" s="50">
        <f t="shared" si="35"/>
        <v>25</v>
      </c>
      <c r="BJ23" s="50">
        <f t="shared" si="35"/>
        <v>25</v>
      </c>
      <c r="BK23" s="50">
        <f t="shared" si="35"/>
        <v>25</v>
      </c>
      <c r="BL23" s="50">
        <f t="shared" si="35"/>
        <v>25</v>
      </c>
      <c r="BM23" s="50">
        <f t="shared" si="35"/>
        <v>25</v>
      </c>
      <c r="BN23" s="50">
        <f t="shared" si="35"/>
        <v>25</v>
      </c>
      <c r="BO23" s="50">
        <f t="shared" si="35"/>
        <v>25</v>
      </c>
      <c r="BP23" s="50">
        <f t="shared" si="35"/>
        <v>25</v>
      </c>
    </row>
    <row r="24" spans="1:68" ht="16.5" x14ac:dyDescent="0.35">
      <c r="A24" s="44">
        <f>IF(Tableau_CAH[[#This Row],[Points]]&lt;&gt;0,RANK(Tableau_CAH[[#This Row],[Points]],Tableau_CAH[Points]),"")</f>
        <v>21</v>
      </c>
      <c r="B24" s="45">
        <f t="array" ref="B24">INDEX(Tableau_CAH[[1]:[15]],ROW(C24)-5,$B$3)</f>
        <v>10</v>
      </c>
      <c r="C24" s="46">
        <f t="shared" si="0"/>
        <v>1</v>
      </c>
      <c r="D24" s="172" t="s">
        <v>1486</v>
      </c>
      <c r="E24" s="172" t="s">
        <v>1487</v>
      </c>
      <c r="F24" s="172" t="s">
        <v>1488</v>
      </c>
      <c r="G24" s="172" t="s">
        <v>35</v>
      </c>
      <c r="H24" s="171">
        <f t="shared" si="1"/>
        <v>10</v>
      </c>
      <c r="I24" s="59">
        <v>10</v>
      </c>
      <c r="J2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4" s="55"/>
      <c r="L2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4" s="56"/>
      <c r="N2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4" s="57"/>
      <c r="P2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4" s="57"/>
      <c r="R2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4" s="58"/>
      <c r="T2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4" s="58"/>
      <c r="V2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4" s="58"/>
      <c r="X2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4" s="58"/>
      <c r="Z2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4" s="121"/>
      <c r="AB24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4" s="58"/>
      <c r="AD2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4" s="58"/>
      <c r="AF2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4" s="58"/>
      <c r="AH2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4" s="58"/>
      <c r="AJ2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4" s="58"/>
      <c r="AL2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IF(Tableau_CAH[[#This Row],[Points]]&lt;&gt;0,RANK(Tableau_CAH[[#This Row],[Points]],Tableau_CAH[Points]),"")</f>
        <v>14</v>
      </c>
      <c r="B25" s="45">
        <f t="array" ref="B25">INDEX(Tableau_CAH[[1]:[15]],ROW(C25)-5,$B$3)</f>
        <v>20</v>
      </c>
      <c r="C25" s="46">
        <f t="shared" si="0"/>
        <v>1</v>
      </c>
      <c r="D25" s="172" t="s">
        <v>1489</v>
      </c>
      <c r="E25" s="172" t="s">
        <v>857</v>
      </c>
      <c r="F25" s="172" t="s">
        <v>537</v>
      </c>
      <c r="G25" s="172" t="s">
        <v>15</v>
      </c>
      <c r="H25" s="171">
        <f t="shared" si="1"/>
        <v>20</v>
      </c>
      <c r="I25" s="59">
        <v>5</v>
      </c>
      <c r="J2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25" s="55"/>
      <c r="L2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5" s="56"/>
      <c r="N2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5" s="57"/>
      <c r="P2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5" s="57"/>
      <c r="R2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5" s="58"/>
      <c r="T2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5" s="58"/>
      <c r="V2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5" s="58"/>
      <c r="X2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5" s="58"/>
      <c r="Z2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5" s="121"/>
      <c r="AB25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5" s="58"/>
      <c r="AD2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5" s="58"/>
      <c r="AF2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5" s="58"/>
      <c r="AH2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5" s="58"/>
      <c r="AJ2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5" s="58"/>
      <c r="AL2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5" s="50">
        <f t="shared" si="2"/>
        <v>20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20</v>
      </c>
      <c r="BC25" s="50">
        <f t="shared" ref="BC25:BP25" si="37">BB25+LARGE($AM25:$BA25,BC$5)</f>
        <v>20</v>
      </c>
      <c r="BD25" s="50">
        <f t="shared" si="37"/>
        <v>20</v>
      </c>
      <c r="BE25" s="50">
        <f t="shared" si="37"/>
        <v>20</v>
      </c>
      <c r="BF25" s="50">
        <f t="shared" si="37"/>
        <v>20</v>
      </c>
      <c r="BG25" s="50">
        <f t="shared" si="37"/>
        <v>20</v>
      </c>
      <c r="BH25" s="50">
        <f t="shared" si="37"/>
        <v>20</v>
      </c>
      <c r="BI25" s="50">
        <f t="shared" si="37"/>
        <v>20</v>
      </c>
      <c r="BJ25" s="50">
        <f t="shared" si="37"/>
        <v>20</v>
      </c>
      <c r="BK25" s="50">
        <f t="shared" si="37"/>
        <v>20</v>
      </c>
      <c r="BL25" s="50">
        <f t="shared" si="37"/>
        <v>20</v>
      </c>
      <c r="BM25" s="50">
        <f t="shared" si="37"/>
        <v>20</v>
      </c>
      <c r="BN25" s="50">
        <f t="shared" si="37"/>
        <v>20</v>
      </c>
      <c r="BO25" s="50">
        <f t="shared" si="37"/>
        <v>20</v>
      </c>
      <c r="BP25" s="50">
        <f t="shared" si="37"/>
        <v>20</v>
      </c>
    </row>
    <row r="26" spans="1:68" ht="16.5" x14ac:dyDescent="0.35">
      <c r="A26" s="44" t="str">
        <f>IF(Tableau_CAH[[#This Row],[Points]]&lt;&gt;0,RANK(Tableau_CAH[[#This Row],[Points]],Tableau_CAH[Points]),"")</f>
        <v/>
      </c>
      <c r="B26" s="45">
        <f t="array" ref="B26">INDEX(Tableau_CAH[[1]:[15]],ROW(C26)-5,$B$3)</f>
        <v>0</v>
      </c>
      <c r="C26" s="46">
        <f t="shared" si="0"/>
        <v>0</v>
      </c>
      <c r="D26" s="172" t="s">
        <v>1490</v>
      </c>
      <c r="E26" s="172" t="s">
        <v>530</v>
      </c>
      <c r="F26" s="172" t="s">
        <v>531</v>
      </c>
      <c r="G26" s="172" t="s">
        <v>36</v>
      </c>
      <c r="H26" s="171">
        <f t="shared" si="1"/>
        <v>0</v>
      </c>
      <c r="I26" s="59"/>
      <c r="J2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6" s="55"/>
      <c r="L2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6" s="56"/>
      <c r="N2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6" s="57"/>
      <c r="P2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6" s="57"/>
      <c r="R2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6" s="58"/>
      <c r="T2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6" s="58"/>
      <c r="V2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6" s="58"/>
      <c r="X2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6" s="58"/>
      <c r="Z2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6" s="121"/>
      <c r="AB2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6" s="58"/>
      <c r="AD2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6" s="58"/>
      <c r="AF2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6" s="58"/>
      <c r="AH2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6" s="58"/>
      <c r="AJ2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6" s="58"/>
      <c r="AL2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>
        <f>IF(Tableau_CAH[[#This Row],[Points]]&lt;&gt;0,RANK(Tableau_CAH[[#This Row],[Points]],Tableau_CAH[Points]),"")</f>
        <v>4</v>
      </c>
      <c r="B27" s="45">
        <f t="array" ref="B27">INDEX(Tableau_CAH[[1]:[15]],ROW(C27)-5,$B$3)</f>
        <v>50</v>
      </c>
      <c r="C27" s="46">
        <f t="shared" si="0"/>
        <v>1</v>
      </c>
      <c r="D27" s="172" t="s">
        <v>1491</v>
      </c>
      <c r="E27" s="172" t="s">
        <v>532</v>
      </c>
      <c r="F27" s="172" t="s">
        <v>431</v>
      </c>
      <c r="G27" s="172" t="s">
        <v>35</v>
      </c>
      <c r="H27" s="171">
        <f t="shared" si="1"/>
        <v>50</v>
      </c>
      <c r="I27" s="59">
        <v>2</v>
      </c>
      <c r="J2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50</v>
      </c>
      <c r="K27" s="55"/>
      <c r="L2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7" s="56"/>
      <c r="N2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7" s="57"/>
      <c r="P2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7" s="57"/>
      <c r="R2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7" s="58"/>
      <c r="T2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7" s="58"/>
      <c r="V2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7" s="58"/>
      <c r="X2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7" s="58"/>
      <c r="Z2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7" s="121"/>
      <c r="AB2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7" s="58"/>
      <c r="AD2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7" s="58"/>
      <c r="AF2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7" s="58"/>
      <c r="AH2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7" s="58"/>
      <c r="AJ2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7" s="58"/>
      <c r="AL2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7" s="50">
        <f t="shared" si="2"/>
        <v>50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50</v>
      </c>
      <c r="BC27" s="50">
        <f t="shared" ref="BC27:BP27" si="39">BB27+LARGE($AM27:$BA27,BC$5)</f>
        <v>50</v>
      </c>
      <c r="BD27" s="50">
        <f t="shared" si="39"/>
        <v>50</v>
      </c>
      <c r="BE27" s="50">
        <f t="shared" si="39"/>
        <v>50</v>
      </c>
      <c r="BF27" s="50">
        <f t="shared" si="39"/>
        <v>50</v>
      </c>
      <c r="BG27" s="50">
        <f t="shared" si="39"/>
        <v>50</v>
      </c>
      <c r="BH27" s="50">
        <f t="shared" si="39"/>
        <v>50</v>
      </c>
      <c r="BI27" s="50">
        <f t="shared" si="39"/>
        <v>50</v>
      </c>
      <c r="BJ27" s="50">
        <f t="shared" si="39"/>
        <v>50</v>
      </c>
      <c r="BK27" s="50">
        <f t="shared" si="39"/>
        <v>50</v>
      </c>
      <c r="BL27" s="50">
        <f t="shared" si="39"/>
        <v>50</v>
      </c>
      <c r="BM27" s="50">
        <f t="shared" si="39"/>
        <v>50</v>
      </c>
      <c r="BN27" s="50">
        <f t="shared" si="39"/>
        <v>50</v>
      </c>
      <c r="BO27" s="50">
        <f t="shared" si="39"/>
        <v>50</v>
      </c>
      <c r="BP27" s="50">
        <f t="shared" si="39"/>
        <v>50</v>
      </c>
    </row>
    <row r="28" spans="1:68" ht="16.5" x14ac:dyDescent="0.35">
      <c r="A28" s="44">
        <f>IF(Tableau_CAH[[#This Row],[Points]]&lt;&gt;0,RANK(Tableau_CAH[[#This Row],[Points]],Tableau_CAH[Points]),"")</f>
        <v>14</v>
      </c>
      <c r="B28" s="45">
        <f t="array" ref="B28">INDEX(Tableau_CAH[[1]:[15]],ROW(C28)-5,$B$3)</f>
        <v>20</v>
      </c>
      <c r="C28" s="46">
        <f t="shared" si="0"/>
        <v>1</v>
      </c>
      <c r="D28" s="172" t="s">
        <v>1492</v>
      </c>
      <c r="E28" s="172" t="s">
        <v>533</v>
      </c>
      <c r="F28" s="172" t="s">
        <v>534</v>
      </c>
      <c r="G28" s="172" t="s">
        <v>15</v>
      </c>
      <c r="H28" s="171">
        <f t="shared" si="1"/>
        <v>20</v>
      </c>
      <c r="I28" s="59">
        <v>5</v>
      </c>
      <c r="J2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28" s="55"/>
      <c r="L2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8" s="56"/>
      <c r="N2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8" s="57"/>
      <c r="P2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8" s="57"/>
      <c r="R2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8" s="58"/>
      <c r="T2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8" s="58"/>
      <c r="V2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8" s="58"/>
      <c r="X2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8" s="58"/>
      <c r="Z2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8" s="121"/>
      <c r="AB2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8" s="58"/>
      <c r="AD2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8" s="58"/>
      <c r="AF2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8" s="58"/>
      <c r="AH2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8" s="58"/>
      <c r="AJ2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8" s="58"/>
      <c r="AL2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8" s="50">
        <f t="shared" si="2"/>
        <v>20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20</v>
      </c>
      <c r="BC28" s="50">
        <f t="shared" ref="BC28:BP28" si="40">BB28+LARGE($AM28:$BA28,BC$5)</f>
        <v>20</v>
      </c>
      <c r="BD28" s="50">
        <f t="shared" si="40"/>
        <v>20</v>
      </c>
      <c r="BE28" s="50">
        <f t="shared" si="40"/>
        <v>20</v>
      </c>
      <c r="BF28" s="50">
        <f t="shared" si="40"/>
        <v>20</v>
      </c>
      <c r="BG28" s="50">
        <f t="shared" si="40"/>
        <v>20</v>
      </c>
      <c r="BH28" s="50">
        <f t="shared" si="40"/>
        <v>20</v>
      </c>
      <c r="BI28" s="50">
        <f t="shared" si="40"/>
        <v>20</v>
      </c>
      <c r="BJ28" s="50">
        <f t="shared" si="40"/>
        <v>20</v>
      </c>
      <c r="BK28" s="50">
        <f t="shared" si="40"/>
        <v>20</v>
      </c>
      <c r="BL28" s="50">
        <f t="shared" si="40"/>
        <v>20</v>
      </c>
      <c r="BM28" s="50">
        <f t="shared" si="40"/>
        <v>20</v>
      </c>
      <c r="BN28" s="50">
        <f t="shared" si="40"/>
        <v>20</v>
      </c>
      <c r="BO28" s="50">
        <f t="shared" si="40"/>
        <v>20</v>
      </c>
      <c r="BP28" s="50">
        <f t="shared" si="40"/>
        <v>20</v>
      </c>
    </row>
    <row r="29" spans="1:68" ht="16.5" x14ac:dyDescent="0.35">
      <c r="A29" s="44">
        <f>IF(Tableau_CAH[[#This Row],[Points]]&lt;&gt;0,RANK(Tableau_CAH[[#This Row],[Points]],Tableau_CAH[Points]),"")</f>
        <v>21</v>
      </c>
      <c r="B29" s="45">
        <f t="array" ref="B29">INDEX(Tableau_CAH[[1]:[15]],ROW(C29)-5,$B$3)</f>
        <v>10</v>
      </c>
      <c r="C29" s="46">
        <f t="shared" si="0"/>
        <v>1</v>
      </c>
      <c r="D29" s="172" t="s">
        <v>1493</v>
      </c>
      <c r="E29" s="172" t="s">
        <v>535</v>
      </c>
      <c r="F29" s="172" t="s">
        <v>536</v>
      </c>
      <c r="G29" s="172" t="s">
        <v>33</v>
      </c>
      <c r="H29" s="171">
        <f t="shared" si="1"/>
        <v>10</v>
      </c>
      <c r="I29" s="59">
        <v>12</v>
      </c>
      <c r="J2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9" s="55"/>
      <c r="L2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9" s="56"/>
      <c r="N2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29" s="57"/>
      <c r="P2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9" s="57"/>
      <c r="R2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9" s="58"/>
      <c r="T2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9" s="58"/>
      <c r="V2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9" s="58"/>
      <c r="X2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9" s="58"/>
      <c r="Z2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9" s="121"/>
      <c r="AB2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9" s="58"/>
      <c r="AD2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9" s="58"/>
      <c r="AF2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9" s="58"/>
      <c r="AH2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9" s="58"/>
      <c r="AJ2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9" s="58"/>
      <c r="AL2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10</v>
      </c>
      <c r="BD29" s="50">
        <f t="shared" si="41"/>
        <v>10</v>
      </c>
      <c r="BE29" s="50">
        <f t="shared" si="41"/>
        <v>10</v>
      </c>
      <c r="BF29" s="50">
        <f t="shared" si="41"/>
        <v>10</v>
      </c>
      <c r="BG29" s="50">
        <f t="shared" si="41"/>
        <v>10</v>
      </c>
      <c r="BH29" s="50">
        <f t="shared" si="41"/>
        <v>10</v>
      </c>
      <c r="BI29" s="50">
        <f t="shared" si="41"/>
        <v>10</v>
      </c>
      <c r="BJ29" s="50">
        <f t="shared" si="41"/>
        <v>10</v>
      </c>
      <c r="BK29" s="50">
        <f t="shared" si="41"/>
        <v>10</v>
      </c>
      <c r="BL29" s="50">
        <f t="shared" si="41"/>
        <v>10</v>
      </c>
      <c r="BM29" s="50">
        <f t="shared" si="41"/>
        <v>10</v>
      </c>
      <c r="BN29" s="50">
        <f t="shared" si="41"/>
        <v>10</v>
      </c>
      <c r="BO29" s="50">
        <f t="shared" si="41"/>
        <v>10</v>
      </c>
      <c r="BP29" s="50">
        <f t="shared" si="41"/>
        <v>10</v>
      </c>
    </row>
    <row r="30" spans="1:68" ht="16.5" x14ac:dyDescent="0.35">
      <c r="A30" s="44">
        <f>IF(Tableau_CAH[[#This Row],[Points]]&lt;&gt;0,RANK(Tableau_CAH[[#This Row],[Points]],Tableau_CAH[Points]),"")</f>
        <v>21</v>
      </c>
      <c r="B30" s="45">
        <f t="array" ref="B30">INDEX(Tableau_CAH[[1]:[15]],ROW(C30)-5,$B$3)</f>
        <v>10</v>
      </c>
      <c r="C30" s="46">
        <f t="shared" si="0"/>
        <v>1</v>
      </c>
      <c r="D30" s="172" t="s">
        <v>1494</v>
      </c>
      <c r="E30" s="172" t="s">
        <v>465</v>
      </c>
      <c r="F30" s="172" t="s">
        <v>466</v>
      </c>
      <c r="G30" s="172" t="s">
        <v>36</v>
      </c>
      <c r="H30" s="171">
        <f t="shared" si="1"/>
        <v>10</v>
      </c>
      <c r="I30" s="59">
        <v>16</v>
      </c>
      <c r="J3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0" s="55"/>
      <c r="L3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0" s="56"/>
      <c r="N3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0" s="57"/>
      <c r="P3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0" s="57"/>
      <c r="R3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0" s="58"/>
      <c r="T3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0" s="58"/>
      <c r="V3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0" s="58"/>
      <c r="X3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0" s="58"/>
      <c r="Z3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0" s="121"/>
      <c r="AB3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0" s="58"/>
      <c r="AD3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0" s="58"/>
      <c r="AF3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0" s="58"/>
      <c r="AH3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0" s="58"/>
      <c r="AJ3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0" s="58"/>
      <c r="AL3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 t="str">
        <f>IF(Tableau_CAH[[#This Row],[Points]]&lt;&gt;0,RANK(Tableau_CAH[[#This Row],[Points]],Tableau_CAH[Points]),"")</f>
        <v/>
      </c>
      <c r="B31" s="45">
        <f t="array" ref="B31">INDEX(Tableau_CAH[[1]:[15]],ROW(C31)-5,$B$3)</f>
        <v>0</v>
      </c>
      <c r="C31" s="46">
        <f t="shared" si="0"/>
        <v>0</v>
      </c>
      <c r="D31" s="172" t="s">
        <v>1495</v>
      </c>
      <c r="E31" s="172" t="s">
        <v>470</v>
      </c>
      <c r="F31" s="172" t="s">
        <v>471</v>
      </c>
      <c r="G31" s="172" t="s">
        <v>12</v>
      </c>
      <c r="H31" s="171">
        <f t="shared" si="1"/>
        <v>0</v>
      </c>
      <c r="I31" s="59"/>
      <c r="J3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1" s="55"/>
      <c r="L3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1" s="56"/>
      <c r="N3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1" s="57"/>
      <c r="P3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1" s="57"/>
      <c r="R3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1" s="58"/>
      <c r="T3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1" s="58"/>
      <c r="V3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1" s="58"/>
      <c r="X3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1" s="58"/>
      <c r="Z3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1" s="121"/>
      <c r="AB31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1" s="58"/>
      <c r="AD3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1" s="58"/>
      <c r="AF3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1" s="58"/>
      <c r="AH3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1" s="58"/>
      <c r="AJ3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1" s="58"/>
      <c r="AL3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IF(Tableau_CAH[[#This Row],[Points]]&lt;&gt;0,RANK(Tableau_CAH[[#This Row],[Points]],Tableau_CAH[Points]),"")</f>
        <v/>
      </c>
      <c r="B32" s="45">
        <f t="array" ref="B32">INDEX(Tableau_CAH[[1]:[15]],ROW(C32)-5,$B$3)</f>
        <v>0</v>
      </c>
      <c r="C32" s="46">
        <f t="shared" si="0"/>
        <v>0</v>
      </c>
      <c r="D32" s="172" t="s">
        <v>1496</v>
      </c>
      <c r="E32" s="172" t="s">
        <v>542</v>
      </c>
      <c r="F32" s="172" t="s">
        <v>543</v>
      </c>
      <c r="G32" s="172" t="s">
        <v>45</v>
      </c>
      <c r="H32" s="171">
        <f t="shared" si="1"/>
        <v>0</v>
      </c>
      <c r="I32" s="59"/>
      <c r="J3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2" s="55"/>
      <c r="L3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2" s="56"/>
      <c r="N3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2" s="57"/>
      <c r="P3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2" s="57"/>
      <c r="R3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2" s="58"/>
      <c r="T3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2" s="58"/>
      <c r="V3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2" s="58"/>
      <c r="X3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2" s="58"/>
      <c r="Z3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2" s="121"/>
      <c r="AB32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2" s="58"/>
      <c r="AD3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2" s="58"/>
      <c r="AF3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2" s="58"/>
      <c r="AH3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2" s="58"/>
      <c r="AJ3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2" s="58"/>
      <c r="AL3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>
        <f>IF(Tableau_CAH[[#This Row],[Points]]&lt;&gt;0,RANK(Tableau_CAH[[#This Row],[Points]],Tableau_CAH[Points]),"")</f>
        <v>7</v>
      </c>
      <c r="B33" s="45">
        <f t="array" ref="B33">INDEX(Tableau_CAH[[1]:[15]],ROW(C33)-5,$B$3)</f>
        <v>35</v>
      </c>
      <c r="C33" s="46">
        <f t="shared" si="0"/>
        <v>1</v>
      </c>
      <c r="D33" s="172" t="s">
        <v>1497</v>
      </c>
      <c r="E33" s="172" t="s">
        <v>472</v>
      </c>
      <c r="F33" s="172" t="s">
        <v>473</v>
      </c>
      <c r="G33" s="172" t="s">
        <v>12</v>
      </c>
      <c r="H33" s="171">
        <f t="shared" si="1"/>
        <v>35</v>
      </c>
      <c r="I33" s="59">
        <v>3</v>
      </c>
      <c r="J3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3" s="55"/>
      <c r="L3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3" s="56"/>
      <c r="N3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3" s="57"/>
      <c r="P3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3" s="57"/>
      <c r="R3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3" s="58"/>
      <c r="T3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3" s="58"/>
      <c r="V3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3" s="58"/>
      <c r="X3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3" s="58"/>
      <c r="Z3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3" s="121"/>
      <c r="AB33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3" s="58"/>
      <c r="AD3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3" s="58"/>
      <c r="AF3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3" s="58"/>
      <c r="AH3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3" s="58"/>
      <c r="AJ3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3" s="58"/>
      <c r="AL3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3" s="50">
        <f t="shared" si="2"/>
        <v>35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35</v>
      </c>
      <c r="BC33" s="50">
        <f t="shared" ref="BC33:BP33" si="45">BB33+LARGE($AM33:$BA33,BC$5)</f>
        <v>35</v>
      </c>
      <c r="BD33" s="50">
        <f t="shared" si="45"/>
        <v>35</v>
      </c>
      <c r="BE33" s="50">
        <f t="shared" si="45"/>
        <v>35</v>
      </c>
      <c r="BF33" s="50">
        <f t="shared" si="45"/>
        <v>35</v>
      </c>
      <c r="BG33" s="50">
        <f t="shared" si="45"/>
        <v>35</v>
      </c>
      <c r="BH33" s="50">
        <f t="shared" si="45"/>
        <v>35</v>
      </c>
      <c r="BI33" s="50">
        <f t="shared" si="45"/>
        <v>35</v>
      </c>
      <c r="BJ33" s="50">
        <f t="shared" si="45"/>
        <v>35</v>
      </c>
      <c r="BK33" s="50">
        <f t="shared" si="45"/>
        <v>35</v>
      </c>
      <c r="BL33" s="50">
        <f t="shared" si="45"/>
        <v>35</v>
      </c>
      <c r="BM33" s="50">
        <f t="shared" si="45"/>
        <v>35</v>
      </c>
      <c r="BN33" s="50">
        <f t="shared" si="45"/>
        <v>35</v>
      </c>
      <c r="BO33" s="50">
        <f t="shared" si="45"/>
        <v>35</v>
      </c>
      <c r="BP33" s="50">
        <f t="shared" si="45"/>
        <v>35</v>
      </c>
    </row>
    <row r="34" spans="1:68" ht="16.5" x14ac:dyDescent="0.35">
      <c r="A34" s="44" t="str">
        <f>IF(Tableau_CAH[[#This Row],[Points]]&lt;&gt;0,RANK(Tableau_CAH[[#This Row],[Points]],Tableau_CAH[Points]),"")</f>
        <v/>
      </c>
      <c r="B34" s="45">
        <f t="array" ref="B34">INDEX(Tableau_CAH[[1]:[15]],ROW(C34)-5,$B$3)</f>
        <v>0</v>
      </c>
      <c r="C34" s="46">
        <f t="shared" si="0"/>
        <v>0</v>
      </c>
      <c r="D34" s="172" t="s">
        <v>1498</v>
      </c>
      <c r="E34" s="172" t="s">
        <v>362</v>
      </c>
      <c r="F34" s="172" t="s">
        <v>418</v>
      </c>
      <c r="G34" s="172" t="s">
        <v>105</v>
      </c>
      <c r="H34" s="171">
        <f t="shared" si="1"/>
        <v>0</v>
      </c>
      <c r="I34" s="59"/>
      <c r="J3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4" s="55"/>
      <c r="L3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4" s="56"/>
      <c r="N3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4" s="57"/>
      <c r="P3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4" s="57"/>
      <c r="R3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4" s="58"/>
      <c r="T3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4" s="58"/>
      <c r="V3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4" s="58"/>
      <c r="X3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4" s="58"/>
      <c r="Z3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4" s="121"/>
      <c r="AB34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4" s="58"/>
      <c r="AD3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4" s="58"/>
      <c r="AF3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4" s="58"/>
      <c r="AH3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4" s="58"/>
      <c r="AJ3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4" s="58"/>
      <c r="AL3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>
        <f>IF(Tableau_CAH[[#This Row],[Points]]&lt;&gt;0,RANK(Tableau_CAH[[#This Row],[Points]],Tableau_CAH[Points]),"")</f>
        <v>7</v>
      </c>
      <c r="B35" s="45">
        <f t="array" ref="B35">INDEX(Tableau_CAH[[1]:[15]],ROW(C35)-5,$B$3)</f>
        <v>35</v>
      </c>
      <c r="C35" s="46">
        <f t="shared" si="0"/>
        <v>1</v>
      </c>
      <c r="D35" s="172" t="s">
        <v>1499</v>
      </c>
      <c r="E35" s="172" t="s">
        <v>474</v>
      </c>
      <c r="F35" s="172" t="s">
        <v>475</v>
      </c>
      <c r="G35" s="172" t="s">
        <v>14</v>
      </c>
      <c r="H35" s="171">
        <f t="shared" si="1"/>
        <v>35</v>
      </c>
      <c r="I35" s="59">
        <v>3</v>
      </c>
      <c r="J3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5" s="55"/>
      <c r="L3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5" s="56"/>
      <c r="N3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5" s="57"/>
      <c r="P3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5" s="57"/>
      <c r="R3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5" s="58"/>
      <c r="T3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5" s="58"/>
      <c r="V3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5" s="58"/>
      <c r="X3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5" s="58"/>
      <c r="Z3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5" s="121"/>
      <c r="AB35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5" s="58"/>
      <c r="AD3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5" s="58"/>
      <c r="AF3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5" s="58"/>
      <c r="AH3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5" s="58"/>
      <c r="AJ3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5" s="58"/>
      <c r="AL3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5" s="50">
        <f t="shared" si="2"/>
        <v>35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35</v>
      </c>
      <c r="BC35" s="50">
        <f t="shared" ref="BC35:BP35" si="47">BB35+LARGE($AM35:$BA35,BC$5)</f>
        <v>35</v>
      </c>
      <c r="BD35" s="50">
        <f t="shared" si="47"/>
        <v>35</v>
      </c>
      <c r="BE35" s="50">
        <f t="shared" si="47"/>
        <v>35</v>
      </c>
      <c r="BF35" s="50">
        <f t="shared" si="47"/>
        <v>35</v>
      </c>
      <c r="BG35" s="50">
        <f t="shared" si="47"/>
        <v>35</v>
      </c>
      <c r="BH35" s="50">
        <f t="shared" si="47"/>
        <v>35</v>
      </c>
      <c r="BI35" s="50">
        <f t="shared" si="47"/>
        <v>35</v>
      </c>
      <c r="BJ35" s="50">
        <f t="shared" si="47"/>
        <v>35</v>
      </c>
      <c r="BK35" s="50">
        <f t="shared" si="47"/>
        <v>35</v>
      </c>
      <c r="BL35" s="50">
        <f t="shared" si="47"/>
        <v>35</v>
      </c>
      <c r="BM35" s="50">
        <f t="shared" si="47"/>
        <v>35</v>
      </c>
      <c r="BN35" s="50">
        <f t="shared" si="47"/>
        <v>35</v>
      </c>
      <c r="BO35" s="50">
        <f t="shared" si="47"/>
        <v>35</v>
      </c>
      <c r="BP35" s="50">
        <f t="shared" si="47"/>
        <v>35</v>
      </c>
    </row>
    <row r="36" spans="1:68" ht="16.5" x14ac:dyDescent="0.35">
      <c r="A36" s="44">
        <f>IF(Tableau_CAH[[#This Row],[Points]]&lt;&gt;0,RANK(Tableau_CAH[[#This Row],[Points]],Tableau_CAH[Points]),"")</f>
        <v>21</v>
      </c>
      <c r="B36" s="45">
        <f t="array" ref="B36">INDEX(Tableau_CAH[[1]:[15]],ROW(C36)-5,$B$3)</f>
        <v>10</v>
      </c>
      <c r="C36" s="46">
        <f t="shared" si="0"/>
        <v>1</v>
      </c>
      <c r="D36" s="172" t="s">
        <v>1500</v>
      </c>
      <c r="E36" s="172" t="s">
        <v>273</v>
      </c>
      <c r="F36" s="172" t="s">
        <v>544</v>
      </c>
      <c r="G36" s="172" t="s">
        <v>45</v>
      </c>
      <c r="H36" s="171">
        <f t="shared" si="1"/>
        <v>10</v>
      </c>
      <c r="I36" s="59">
        <v>11</v>
      </c>
      <c r="J3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6" s="55"/>
      <c r="L3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6" s="56"/>
      <c r="N3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6" s="57"/>
      <c r="P3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6" s="57"/>
      <c r="R3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6" s="58"/>
      <c r="T3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6" s="58"/>
      <c r="V3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6" s="58"/>
      <c r="X3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6" s="58"/>
      <c r="Z3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6" s="121"/>
      <c r="AB3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6" s="58"/>
      <c r="AD3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6" s="58"/>
      <c r="AF3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6" s="58"/>
      <c r="AH3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6" s="58"/>
      <c r="AJ3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6" s="58"/>
      <c r="AL3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IF(Tableau_CAH[[#This Row],[Points]]&lt;&gt;0,RANK(Tableau_CAH[[#This Row],[Points]],Tableau_CAH[Points]),"")</f>
        <v/>
      </c>
      <c r="B37" s="45">
        <f t="array" ref="B37">INDEX(Tableau_CAH[[1]:[15]],ROW(C37)-5,$B$3)</f>
        <v>0</v>
      </c>
      <c r="C37" s="46">
        <f t="shared" si="0"/>
        <v>0</v>
      </c>
      <c r="D37" s="172" t="s">
        <v>1501</v>
      </c>
      <c r="E37" s="172" t="s">
        <v>476</v>
      </c>
      <c r="F37" s="172" t="s">
        <v>439</v>
      </c>
      <c r="G37" s="172" t="s">
        <v>105</v>
      </c>
      <c r="H37" s="171">
        <f t="shared" si="1"/>
        <v>0</v>
      </c>
      <c r="I37" s="59"/>
      <c r="J3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7" s="55"/>
      <c r="L3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7" s="56"/>
      <c r="N3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7" s="57"/>
      <c r="P3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7" s="57"/>
      <c r="R3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7" s="58"/>
      <c r="T3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7" s="58"/>
      <c r="V3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7" s="58"/>
      <c r="X3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7" s="58"/>
      <c r="Z3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7" s="121"/>
      <c r="AB3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7" s="58"/>
      <c r="AD3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7" s="58"/>
      <c r="AF3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7" s="58"/>
      <c r="AH3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7" s="58"/>
      <c r="AJ3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7" s="58"/>
      <c r="AL3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IF(Tableau_CAH[[#This Row],[Points]]&lt;&gt;0,RANK(Tableau_CAH[[#This Row],[Points]],Tableau_CAH[Points]),"")</f>
        <v/>
      </c>
      <c r="B38" s="45">
        <f t="array" ref="B38">INDEX(Tableau_CAH[[1]:[15]],ROW(C38)-5,$B$3)</f>
        <v>0</v>
      </c>
      <c r="C38" s="46">
        <f t="shared" ref="C38:C72" si="50">COUNTA(I38,K38,M38,O38,Q38,S38,U38,W38,Y38,AA38,AC38,AE38,AG38,AI38,AK38)</f>
        <v>0</v>
      </c>
      <c r="D38" s="172" t="s">
        <v>1502</v>
      </c>
      <c r="E38" s="172" t="s">
        <v>480</v>
      </c>
      <c r="F38" s="172" t="s">
        <v>481</v>
      </c>
      <c r="G38" s="172" t="s">
        <v>15</v>
      </c>
      <c r="H38" s="171">
        <f t="shared" ref="H38:H72" si="51">J38+L38+N38+P38+R38+T38+V38+X38+Z38+AB38+AD38+AF38+AH38+AJ38+AL38</f>
        <v>0</v>
      </c>
      <c r="I38" s="59"/>
      <c r="J3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8" s="55"/>
      <c r="L3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8" s="56"/>
      <c r="N3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8" s="57"/>
      <c r="P3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8" s="57"/>
      <c r="R3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8" s="58"/>
      <c r="T3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8" s="58"/>
      <c r="V3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8" s="58"/>
      <c r="X3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8" s="58"/>
      <c r="Z3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8" s="121"/>
      <c r="AB3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8" s="58"/>
      <c r="AD3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8" s="58"/>
      <c r="AF3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8" s="58"/>
      <c r="AH3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8" s="58"/>
      <c r="AJ3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8" s="58"/>
      <c r="AL3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8" s="50">
        <f t="shared" ref="AM38:AM72" si="52">J38</f>
        <v>0</v>
      </c>
      <c r="AN38" s="31">
        <f t="shared" ref="AN38:AN72" si="53">L38</f>
        <v>0</v>
      </c>
      <c r="AO38" s="31">
        <f t="shared" ref="AO38:AO72" si="54">N38</f>
        <v>0</v>
      </c>
      <c r="AP38" s="31">
        <f t="shared" ref="AP38:AP72" si="55">P38</f>
        <v>0</v>
      </c>
      <c r="AQ38" s="31">
        <f t="shared" ref="AQ38:AQ72" si="56">R38</f>
        <v>0</v>
      </c>
      <c r="AR38" s="31">
        <f t="shared" ref="AR38:AR72" si="57">T38</f>
        <v>0</v>
      </c>
      <c r="AS38" s="31">
        <f t="shared" ref="AS38:AS72" si="58">V38</f>
        <v>0</v>
      </c>
      <c r="AT38" s="31">
        <f t="shared" ref="AT38:AT72" si="59">X38</f>
        <v>0</v>
      </c>
      <c r="AU38" s="31">
        <f t="shared" ref="AU38:AU72" si="60">Z38</f>
        <v>0</v>
      </c>
      <c r="AV38" s="31">
        <f t="shared" ref="AV38:AV72" si="61">AB38</f>
        <v>0</v>
      </c>
      <c r="AW38" s="31">
        <f t="shared" ref="AW38:AW72" si="62">AD38</f>
        <v>0</v>
      </c>
      <c r="AX38" s="31">
        <f t="shared" ref="AX38:AX72" si="63">AF38</f>
        <v>0</v>
      </c>
      <c r="AY38" s="31">
        <f t="shared" ref="AY38:AY72" si="64">AH38</f>
        <v>0</v>
      </c>
      <c r="AZ38" s="31">
        <f t="shared" ref="AZ38:AZ72" si="65">AJ38</f>
        <v>0</v>
      </c>
      <c r="BA38" s="31">
        <f t="shared" ref="BA38:BA72" si="66">AL38</f>
        <v>0</v>
      </c>
      <c r="BB38" s="31">
        <f t="shared" ref="BB38:BB72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IF(Tableau_CAH[[#This Row],[Points]]&lt;&gt;0,RANK(Tableau_CAH[[#This Row],[Points]],Tableau_CAH[Points]),"")</f>
        <v/>
      </c>
      <c r="B39" s="45">
        <f t="array" ref="B39">INDEX(Tableau_CAH[[1]:[15]],ROW(C39)-5,$B$3)</f>
        <v>0</v>
      </c>
      <c r="C39" s="46">
        <f t="shared" si="50"/>
        <v>0</v>
      </c>
      <c r="D39" s="172" t="s">
        <v>1503</v>
      </c>
      <c r="E39" s="172" t="s">
        <v>482</v>
      </c>
      <c r="F39" s="172" t="s">
        <v>483</v>
      </c>
      <c r="G39" s="172" t="s">
        <v>15</v>
      </c>
      <c r="H39" s="171">
        <f t="shared" si="51"/>
        <v>0</v>
      </c>
      <c r="I39" s="59"/>
      <c r="J3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9" s="55"/>
      <c r="L3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9" s="56"/>
      <c r="N3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9" s="57"/>
      <c r="P3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9" s="57"/>
      <c r="R3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9" s="58"/>
      <c r="T3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9" s="58"/>
      <c r="V3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9" s="58"/>
      <c r="X3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9" s="58"/>
      <c r="Z3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9" s="121"/>
      <c r="AB3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9" s="58"/>
      <c r="AD3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9" s="58"/>
      <c r="AF3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9" s="58"/>
      <c r="AH3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9" s="58"/>
      <c r="AJ3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9" s="58"/>
      <c r="AL3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IF(Tableau_CAH[[#This Row],[Points]]&lt;&gt;0,RANK(Tableau_CAH[[#This Row],[Points]],Tableau_CAH[Points]),"")</f>
        <v/>
      </c>
      <c r="B40" s="45">
        <f t="array" ref="B40">INDEX(Tableau_CAH[[1]:[15]],ROW(C40)-5,$B$3)</f>
        <v>0</v>
      </c>
      <c r="C40" s="46">
        <f t="shared" si="50"/>
        <v>0</v>
      </c>
      <c r="D40" s="172" t="s">
        <v>1504</v>
      </c>
      <c r="E40" s="172" t="s">
        <v>484</v>
      </c>
      <c r="F40" s="172" t="s">
        <v>485</v>
      </c>
      <c r="G40" s="172" t="s">
        <v>15</v>
      </c>
      <c r="H40" s="171">
        <f t="shared" si="51"/>
        <v>0</v>
      </c>
      <c r="I40" s="59"/>
      <c r="J4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0" s="55"/>
      <c r="L4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0" s="56"/>
      <c r="N4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0" s="57"/>
      <c r="P4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0" s="57"/>
      <c r="R4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0" s="58"/>
      <c r="T4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0" s="58"/>
      <c r="V4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0" s="58"/>
      <c r="X4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0" s="58"/>
      <c r="Z4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0" s="121"/>
      <c r="AB4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0" s="58"/>
      <c r="AD4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0" s="58"/>
      <c r="AF4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0" s="58"/>
      <c r="AH4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0" s="58"/>
      <c r="AJ4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0" s="58"/>
      <c r="AL4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IF(Tableau_CAH[[#This Row],[Points]]&lt;&gt;0,RANK(Tableau_CAH[[#This Row],[Points]],Tableau_CAH[Points]),"")</f>
        <v/>
      </c>
      <c r="B41" s="45">
        <f t="array" ref="B41">INDEX(Tableau_CAH[[1]:[15]],ROW(C41)-5,$B$3)</f>
        <v>0</v>
      </c>
      <c r="C41" s="46">
        <f t="shared" si="50"/>
        <v>0</v>
      </c>
      <c r="D41" s="172" t="s">
        <v>1505</v>
      </c>
      <c r="E41" s="172" t="s">
        <v>398</v>
      </c>
      <c r="F41" s="172" t="s">
        <v>428</v>
      </c>
      <c r="G41" s="172" t="s">
        <v>35</v>
      </c>
      <c r="H41" s="171">
        <f t="shared" si="51"/>
        <v>0</v>
      </c>
      <c r="I41" s="59"/>
      <c r="J4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1" s="55"/>
      <c r="L4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1" s="56"/>
      <c r="N4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1" s="57"/>
      <c r="P4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1" s="57"/>
      <c r="R4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1" s="58"/>
      <c r="T4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1" s="58"/>
      <c r="V4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1" s="58"/>
      <c r="X4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1" s="58"/>
      <c r="Z4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1" s="121"/>
      <c r="AB41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1" s="58"/>
      <c r="AD4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1" s="58"/>
      <c r="AF4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1" s="58"/>
      <c r="AH4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1" s="58"/>
      <c r="AJ4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1" s="58"/>
      <c r="AL4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IF(Tableau_CAH[[#This Row],[Points]]&lt;&gt;0,RANK(Tableau_CAH[[#This Row],[Points]],Tableau_CAH[Points]),"")</f>
        <v/>
      </c>
      <c r="B42" s="45">
        <f t="array" ref="B42">INDEX(Tableau_CAH[[1]:[15]],ROW(C42)-5,$B$3)</f>
        <v>0</v>
      </c>
      <c r="C42" s="46">
        <f t="shared" si="50"/>
        <v>0</v>
      </c>
      <c r="D42" s="172" t="s">
        <v>1506</v>
      </c>
      <c r="E42" s="172" t="s">
        <v>487</v>
      </c>
      <c r="F42" s="172" t="s">
        <v>488</v>
      </c>
      <c r="G42" s="172" t="s">
        <v>16</v>
      </c>
      <c r="H42" s="171">
        <f t="shared" si="51"/>
        <v>0</v>
      </c>
      <c r="I42" s="59"/>
      <c r="J4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2" s="55"/>
      <c r="L4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2" s="56"/>
      <c r="N4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2" s="57"/>
      <c r="P4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2" s="57"/>
      <c r="R4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2" s="58"/>
      <c r="T4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2" s="58"/>
      <c r="V4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2" s="58"/>
      <c r="X4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2" s="58"/>
      <c r="Z4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2" s="121"/>
      <c r="AB42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2" s="58"/>
      <c r="AD4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2" s="58"/>
      <c r="AF4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2" s="58"/>
      <c r="AH4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2" s="58"/>
      <c r="AJ4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2" s="58"/>
      <c r="AL4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>
        <f>IF(Tableau_CAH[[#This Row],[Points]]&lt;&gt;0,RANK(Tableau_CAH[[#This Row],[Points]],Tableau_CAH[Points]),"")</f>
        <v>21</v>
      </c>
      <c r="B43" s="45">
        <f t="array" ref="B43">INDEX(Tableau_CAH[[1]:[15]],ROW(C43)-5,$B$3)</f>
        <v>10</v>
      </c>
      <c r="C43" s="46">
        <f t="shared" si="50"/>
        <v>1</v>
      </c>
      <c r="D43" s="172" t="s">
        <v>1507</v>
      </c>
      <c r="E43" s="172" t="s">
        <v>489</v>
      </c>
      <c r="F43" s="172" t="s">
        <v>490</v>
      </c>
      <c r="G43" s="172" t="s">
        <v>35</v>
      </c>
      <c r="H43" s="171">
        <f t="shared" si="51"/>
        <v>10</v>
      </c>
      <c r="I43" s="59">
        <v>15</v>
      </c>
      <c r="J4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3" s="55"/>
      <c r="L4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3" s="56"/>
      <c r="N4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3" s="57"/>
      <c r="P4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3" s="57"/>
      <c r="R4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3" s="58"/>
      <c r="T4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3" s="58"/>
      <c r="V4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3" s="58"/>
      <c r="X4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3" s="58"/>
      <c r="Z4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3" s="121"/>
      <c r="AB43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3" s="58"/>
      <c r="AD4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3" s="58"/>
      <c r="AF4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3" s="58"/>
      <c r="AH4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3" s="58"/>
      <c r="AJ4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3" s="58"/>
      <c r="AL4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10</v>
      </c>
      <c r="BC43" s="50">
        <f t="shared" ref="BC43:BP43" si="73">BB43+LARGE($AM43:$BA43,BC$5)</f>
        <v>10</v>
      </c>
      <c r="BD43" s="50">
        <f t="shared" si="73"/>
        <v>10</v>
      </c>
      <c r="BE43" s="50">
        <f t="shared" si="73"/>
        <v>10</v>
      </c>
      <c r="BF43" s="50">
        <f t="shared" si="73"/>
        <v>10</v>
      </c>
      <c r="BG43" s="50">
        <f t="shared" si="73"/>
        <v>10</v>
      </c>
      <c r="BH43" s="50">
        <f t="shared" si="73"/>
        <v>10</v>
      </c>
      <c r="BI43" s="50">
        <f t="shared" si="73"/>
        <v>10</v>
      </c>
      <c r="BJ43" s="50">
        <f t="shared" si="73"/>
        <v>10</v>
      </c>
      <c r="BK43" s="50">
        <f t="shared" si="73"/>
        <v>10</v>
      </c>
      <c r="BL43" s="50">
        <f t="shared" si="73"/>
        <v>10</v>
      </c>
      <c r="BM43" s="50">
        <f t="shared" si="73"/>
        <v>10</v>
      </c>
      <c r="BN43" s="50">
        <f t="shared" si="73"/>
        <v>10</v>
      </c>
      <c r="BO43" s="50">
        <f t="shared" si="73"/>
        <v>10</v>
      </c>
      <c r="BP43" s="50">
        <f t="shared" si="73"/>
        <v>10</v>
      </c>
    </row>
    <row r="44" spans="1:68" ht="16.5" x14ac:dyDescent="0.35">
      <c r="A44" s="44">
        <f>IF(Tableau_CAH[[#This Row],[Points]]&lt;&gt;0,RANK(Tableau_CAH[[#This Row],[Points]],Tableau_CAH[Points]),"")</f>
        <v>1</v>
      </c>
      <c r="B44" s="45">
        <f t="array" ref="B44">INDEX(Tableau_CAH[[1]:[15]],ROW(C44)-5,$B$3)</f>
        <v>70</v>
      </c>
      <c r="C44" s="46">
        <f t="shared" si="50"/>
        <v>1</v>
      </c>
      <c r="D44" s="172" t="s">
        <v>1508</v>
      </c>
      <c r="E44" s="172" t="s">
        <v>491</v>
      </c>
      <c r="F44" s="172" t="s">
        <v>243</v>
      </c>
      <c r="G44" s="172" t="s">
        <v>36</v>
      </c>
      <c r="H44" s="171">
        <f t="shared" si="51"/>
        <v>70</v>
      </c>
      <c r="I44" s="59">
        <v>1</v>
      </c>
      <c r="J4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70</v>
      </c>
      <c r="K44" s="55"/>
      <c r="L4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4" s="56"/>
      <c r="N4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4" s="57"/>
      <c r="P4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4" s="57"/>
      <c r="R4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4" s="58"/>
      <c r="T4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4" s="58"/>
      <c r="V4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4" s="58"/>
      <c r="X4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4" s="58"/>
      <c r="Z4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4" s="121"/>
      <c r="AB44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4" s="58"/>
      <c r="AD4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4" s="58"/>
      <c r="AF4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4" s="58"/>
      <c r="AH4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4" s="58"/>
      <c r="AJ4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4" s="58"/>
      <c r="AL4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4" s="50">
        <f t="shared" si="52"/>
        <v>70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70</v>
      </c>
      <c r="BC44" s="50">
        <f t="shared" ref="BC44:BP44" si="74">BB44+LARGE($AM44:$BA44,BC$5)</f>
        <v>70</v>
      </c>
      <c r="BD44" s="50">
        <f t="shared" si="74"/>
        <v>70</v>
      </c>
      <c r="BE44" s="50">
        <f t="shared" si="74"/>
        <v>70</v>
      </c>
      <c r="BF44" s="50">
        <f t="shared" si="74"/>
        <v>70</v>
      </c>
      <c r="BG44" s="50">
        <f t="shared" si="74"/>
        <v>70</v>
      </c>
      <c r="BH44" s="50">
        <f t="shared" si="74"/>
        <v>70</v>
      </c>
      <c r="BI44" s="50">
        <f t="shared" si="74"/>
        <v>70</v>
      </c>
      <c r="BJ44" s="50">
        <f t="shared" si="74"/>
        <v>70</v>
      </c>
      <c r="BK44" s="50">
        <f t="shared" si="74"/>
        <v>70</v>
      </c>
      <c r="BL44" s="50">
        <f t="shared" si="74"/>
        <v>70</v>
      </c>
      <c r="BM44" s="50">
        <f t="shared" si="74"/>
        <v>70</v>
      </c>
      <c r="BN44" s="50">
        <f t="shared" si="74"/>
        <v>70</v>
      </c>
      <c r="BO44" s="50">
        <f t="shared" si="74"/>
        <v>70</v>
      </c>
      <c r="BP44" s="50">
        <f t="shared" si="74"/>
        <v>70</v>
      </c>
    </row>
    <row r="45" spans="1:68" ht="16.5" x14ac:dyDescent="0.35">
      <c r="A45" s="44">
        <f>IF(Tableau_CAH[[#This Row],[Points]]&lt;&gt;0,RANK(Tableau_CAH[[#This Row],[Points]],Tableau_CAH[Points]),"")</f>
        <v>11</v>
      </c>
      <c r="B45" s="45">
        <f t="array" ref="B45">INDEX(Tableau_CAH[[1]:[15]],ROW(C45)-5,$B$3)</f>
        <v>25</v>
      </c>
      <c r="C45" s="46">
        <f t="shared" si="50"/>
        <v>1</v>
      </c>
      <c r="D45" s="172" t="s">
        <v>1509</v>
      </c>
      <c r="E45" s="172" t="s">
        <v>492</v>
      </c>
      <c r="F45" s="172" t="s">
        <v>493</v>
      </c>
      <c r="G45" s="172" t="s">
        <v>35</v>
      </c>
      <c r="H45" s="171">
        <f t="shared" si="51"/>
        <v>25</v>
      </c>
      <c r="I45" s="59">
        <v>4</v>
      </c>
      <c r="J4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25</v>
      </c>
      <c r="K45" s="55"/>
      <c r="L4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5" s="56"/>
      <c r="N4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5" s="57"/>
      <c r="P4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5" s="57"/>
      <c r="R4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5" s="58"/>
      <c r="T4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5" s="58"/>
      <c r="V4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5" s="58"/>
      <c r="X4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5" s="58"/>
      <c r="Z4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5" s="121"/>
      <c r="AB45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5" s="58"/>
      <c r="AD4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5" s="58"/>
      <c r="AF4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5" s="58"/>
      <c r="AH4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5" s="58"/>
      <c r="AJ4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5" s="58"/>
      <c r="AL4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5" s="50">
        <f t="shared" si="52"/>
        <v>25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25</v>
      </c>
      <c r="BC45" s="50">
        <f t="shared" ref="BC45:BP45" si="75">BB45+LARGE($AM45:$BA45,BC$5)</f>
        <v>25</v>
      </c>
      <c r="BD45" s="50">
        <f t="shared" si="75"/>
        <v>25</v>
      </c>
      <c r="BE45" s="50">
        <f t="shared" si="75"/>
        <v>25</v>
      </c>
      <c r="BF45" s="50">
        <f t="shared" si="75"/>
        <v>25</v>
      </c>
      <c r="BG45" s="50">
        <f t="shared" si="75"/>
        <v>25</v>
      </c>
      <c r="BH45" s="50">
        <f t="shared" si="75"/>
        <v>25</v>
      </c>
      <c r="BI45" s="50">
        <f t="shared" si="75"/>
        <v>25</v>
      </c>
      <c r="BJ45" s="50">
        <f t="shared" si="75"/>
        <v>25</v>
      </c>
      <c r="BK45" s="50">
        <f t="shared" si="75"/>
        <v>25</v>
      </c>
      <c r="BL45" s="50">
        <f t="shared" si="75"/>
        <v>25</v>
      </c>
      <c r="BM45" s="50">
        <f t="shared" si="75"/>
        <v>25</v>
      </c>
      <c r="BN45" s="50">
        <f t="shared" si="75"/>
        <v>25</v>
      </c>
      <c r="BO45" s="50">
        <f t="shared" si="75"/>
        <v>25</v>
      </c>
      <c r="BP45" s="50">
        <f t="shared" si="75"/>
        <v>25</v>
      </c>
    </row>
    <row r="46" spans="1:68" ht="16.5" x14ac:dyDescent="0.35">
      <c r="A46" s="44" t="str">
        <f>IF(Tableau_CAH[[#This Row],[Points]]&lt;&gt;0,RANK(Tableau_CAH[[#This Row],[Points]],Tableau_CAH[Points]),"")</f>
        <v/>
      </c>
      <c r="B46" s="45">
        <f t="array" ref="B46">INDEX(Tableau_CAH[[1]:[15]],ROW(C46)-5,$B$3)</f>
        <v>0</v>
      </c>
      <c r="C46" s="46">
        <f t="shared" si="50"/>
        <v>0</v>
      </c>
      <c r="D46" s="172" t="s">
        <v>1510</v>
      </c>
      <c r="E46" s="172" t="s">
        <v>1511</v>
      </c>
      <c r="F46" s="172" t="s">
        <v>516</v>
      </c>
      <c r="G46" s="172" t="s">
        <v>106</v>
      </c>
      <c r="H46" s="171">
        <f t="shared" si="51"/>
        <v>0</v>
      </c>
      <c r="I46" s="59"/>
      <c r="J4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6" s="55"/>
      <c r="L4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6" s="56"/>
      <c r="N4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6" s="57"/>
      <c r="P4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6" s="57"/>
      <c r="R4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6" s="58"/>
      <c r="T4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6" s="58"/>
      <c r="V4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6" s="58"/>
      <c r="X4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6" s="58"/>
      <c r="Z4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6" s="121"/>
      <c r="AB4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6" s="58"/>
      <c r="AD4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6" s="58"/>
      <c r="AF4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6" s="58"/>
      <c r="AH4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6" s="58"/>
      <c r="AJ4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6" s="58"/>
      <c r="AL4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IF(Tableau_CAH[[#This Row],[Points]]&lt;&gt;0,RANK(Tableau_CAH[[#This Row],[Points]],Tableau_CAH[Points]),"")</f>
        <v/>
      </c>
      <c r="B47" s="45">
        <f t="array" ref="B47">INDEX(Tableau_CAH[[1]:[15]],ROW(C47)-5,$B$3)</f>
        <v>0</v>
      </c>
      <c r="C47" s="46">
        <f t="shared" si="50"/>
        <v>0</v>
      </c>
      <c r="D47" s="172" t="s">
        <v>1512</v>
      </c>
      <c r="E47" s="172" t="s">
        <v>1513</v>
      </c>
      <c r="F47" s="172" t="s">
        <v>1514</v>
      </c>
      <c r="G47" s="172" t="s">
        <v>45</v>
      </c>
      <c r="H47" s="171">
        <f t="shared" si="51"/>
        <v>0</v>
      </c>
      <c r="I47" s="59"/>
      <c r="J4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7" s="55"/>
      <c r="L4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7" s="56"/>
      <c r="N4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7" s="57"/>
      <c r="P4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7" s="57"/>
      <c r="R4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7" s="58"/>
      <c r="T4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7" s="58"/>
      <c r="V4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7" s="58"/>
      <c r="X4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7" s="58"/>
      <c r="Z4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7" s="121"/>
      <c r="AB4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7" s="58"/>
      <c r="AD4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7" s="58"/>
      <c r="AF4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7" s="58"/>
      <c r="AH4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7" s="58"/>
      <c r="AJ4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7" s="58"/>
      <c r="AL4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IF(Tableau_CAH[[#This Row],[Points]]&lt;&gt;0,RANK(Tableau_CAH[[#This Row],[Points]],Tableau_CAH[Points]),"")</f>
        <v/>
      </c>
      <c r="B48" s="45">
        <f t="array" ref="B48">INDEX(Tableau_CAH[[1]:[15]],ROW(C48)-5,$B$3)</f>
        <v>0</v>
      </c>
      <c r="C48" s="46">
        <f t="shared" si="50"/>
        <v>0</v>
      </c>
      <c r="D48" s="172" t="s">
        <v>1515</v>
      </c>
      <c r="E48" s="172" t="s">
        <v>1516</v>
      </c>
      <c r="F48" s="172" t="s">
        <v>551</v>
      </c>
      <c r="G48" s="172" t="s">
        <v>108</v>
      </c>
      <c r="H48" s="171">
        <f t="shared" si="51"/>
        <v>0</v>
      </c>
      <c r="I48" s="59"/>
      <c r="J4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8" s="55"/>
      <c r="L4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8" s="56"/>
      <c r="N4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8" s="57"/>
      <c r="P4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8" s="57"/>
      <c r="R4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8" s="58"/>
      <c r="T4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8" s="58"/>
      <c r="V4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8" s="58"/>
      <c r="X4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8" s="58"/>
      <c r="Z4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8" s="121"/>
      <c r="AB4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8" s="58"/>
      <c r="AD4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8" s="58"/>
      <c r="AF4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8" s="58"/>
      <c r="AH4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8" s="58"/>
      <c r="AJ4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8" s="58"/>
      <c r="AL4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IF(Tableau_CAH[[#This Row],[Points]]&lt;&gt;0,RANK(Tableau_CAH[[#This Row],[Points]],Tableau_CAH[Points]),"")</f>
        <v/>
      </c>
      <c r="B49" s="45">
        <f t="array" ref="B49">INDEX(Tableau_CAH[[1]:[15]],ROW(C49)-5,$B$3)</f>
        <v>0</v>
      </c>
      <c r="C49" s="46">
        <f t="shared" si="50"/>
        <v>0</v>
      </c>
      <c r="D49" s="172" t="s">
        <v>1517</v>
      </c>
      <c r="E49" s="172" t="s">
        <v>494</v>
      </c>
      <c r="F49" s="172" t="s">
        <v>430</v>
      </c>
      <c r="G49" s="172" t="s">
        <v>108</v>
      </c>
      <c r="H49" s="171">
        <f t="shared" si="51"/>
        <v>0</v>
      </c>
      <c r="I49" s="59"/>
      <c r="J4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9" s="55"/>
      <c r="L4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9" s="56"/>
      <c r="N4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9" s="57"/>
      <c r="P4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9" s="57"/>
      <c r="R4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9" s="58"/>
      <c r="T4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9" s="58"/>
      <c r="V4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9" s="58"/>
      <c r="X4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9" s="58"/>
      <c r="Z4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9" s="121"/>
      <c r="AB4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9" s="58"/>
      <c r="AD4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9" s="58"/>
      <c r="AF4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9" s="58"/>
      <c r="AH4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9" s="58"/>
      <c r="AJ4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9" s="58"/>
      <c r="AL4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IF(Tableau_CAH[[#This Row],[Points]]&lt;&gt;0,RANK(Tableau_CAH[[#This Row],[Points]],Tableau_CAH[Points]),"")</f>
        <v/>
      </c>
      <c r="B50" s="45">
        <f t="array" ref="B50">INDEX(Tableau_CAH[[1]:[15]],ROW(C50)-5,$B$3)</f>
        <v>0</v>
      </c>
      <c r="C50" s="46">
        <f t="shared" si="50"/>
        <v>0</v>
      </c>
      <c r="D50" s="172" t="s">
        <v>1518</v>
      </c>
      <c r="E50" s="172" t="s">
        <v>422</v>
      </c>
      <c r="F50" s="172" t="s">
        <v>614</v>
      </c>
      <c r="G50" s="172" t="s">
        <v>12</v>
      </c>
      <c r="H50" s="171">
        <f t="shared" si="51"/>
        <v>0</v>
      </c>
      <c r="I50" s="59"/>
      <c r="J5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0" s="55"/>
      <c r="L5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0" s="56"/>
      <c r="N5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0" s="57"/>
      <c r="P5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0" s="57"/>
      <c r="R5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0" s="58"/>
      <c r="T5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0" s="58"/>
      <c r="V5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0" s="58"/>
      <c r="X5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0" s="58"/>
      <c r="Z5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0" s="121"/>
      <c r="AB5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0" s="58"/>
      <c r="AD5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0" s="58"/>
      <c r="AF5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0" s="58"/>
      <c r="AH5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0" s="58"/>
      <c r="AJ5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0" s="58"/>
      <c r="AL5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IF(Tableau_CAH[[#This Row],[Points]]&lt;&gt;0,RANK(Tableau_CAH[[#This Row],[Points]],Tableau_CAH[Points]),"")</f>
        <v/>
      </c>
      <c r="B51" s="45">
        <f t="array" ref="B51">INDEX(Tableau_CAH[[1]:[15]],ROW(C51)-5,$B$3)</f>
        <v>0</v>
      </c>
      <c r="C51" s="46">
        <f t="shared" si="50"/>
        <v>0</v>
      </c>
      <c r="D51" s="172" t="s">
        <v>1519</v>
      </c>
      <c r="E51" s="172" t="s">
        <v>872</v>
      </c>
      <c r="F51" s="172" t="s">
        <v>624</v>
      </c>
      <c r="G51" s="172" t="s">
        <v>12</v>
      </c>
      <c r="H51" s="171">
        <f t="shared" si="51"/>
        <v>0</v>
      </c>
      <c r="I51" s="59"/>
      <c r="J5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1" s="55"/>
      <c r="L5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1" s="56"/>
      <c r="N5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1" s="57"/>
      <c r="P5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1" s="57"/>
      <c r="R5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1" s="58"/>
      <c r="T5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1" s="58"/>
      <c r="V5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1" s="58"/>
      <c r="X5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1" s="58"/>
      <c r="Z5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1" s="121"/>
      <c r="AB51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1" s="58"/>
      <c r="AD5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1" s="58"/>
      <c r="AF5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1" s="58"/>
      <c r="AH5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1" s="58"/>
      <c r="AJ5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1" s="58"/>
      <c r="AL5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IF(Tableau_CAH[[#This Row],[Points]]&lt;&gt;0,RANK(Tableau_CAH[[#This Row],[Points]],Tableau_CAH[Points]),"")</f>
        <v/>
      </c>
      <c r="B52" s="45">
        <f t="array" ref="B52">INDEX(Tableau_CAH[[1]:[15]],ROW(C52)-5,$B$3)</f>
        <v>0</v>
      </c>
      <c r="C52" s="46">
        <f t="shared" si="50"/>
        <v>0</v>
      </c>
      <c r="D52" s="172" t="s">
        <v>1520</v>
      </c>
      <c r="E52" s="172" t="s">
        <v>558</v>
      </c>
      <c r="F52" s="172" t="s">
        <v>559</v>
      </c>
      <c r="G52" s="172" t="s">
        <v>19</v>
      </c>
      <c r="H52" s="171">
        <f t="shared" si="51"/>
        <v>0</v>
      </c>
      <c r="I52" s="59"/>
      <c r="J5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2" s="55"/>
      <c r="L5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2" s="56"/>
      <c r="N5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2" s="57"/>
      <c r="P5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2" s="57"/>
      <c r="R5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2" s="58"/>
      <c r="T5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2" s="58"/>
      <c r="V5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2" s="58"/>
      <c r="X5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2" s="58"/>
      <c r="Z5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2" s="121"/>
      <c r="AB52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2" s="58"/>
      <c r="AD5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2" s="58"/>
      <c r="AF5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2" s="58"/>
      <c r="AH5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2" s="58"/>
      <c r="AJ5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2" s="58"/>
      <c r="AL5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IF(Tableau_CAH[[#This Row],[Points]]&lt;&gt;0,RANK(Tableau_CAH[[#This Row],[Points]],Tableau_CAH[Points]),"")</f>
        <v/>
      </c>
      <c r="B53" s="45">
        <f t="array" ref="B53">INDEX(Tableau_CAH[[1]:[15]],ROW(C53)-5,$B$3)</f>
        <v>0</v>
      </c>
      <c r="C53" s="46">
        <f t="shared" si="50"/>
        <v>0</v>
      </c>
      <c r="D53" s="172" t="s">
        <v>1521</v>
      </c>
      <c r="E53" s="172" t="s">
        <v>497</v>
      </c>
      <c r="F53" s="172" t="s">
        <v>448</v>
      </c>
      <c r="G53" s="172" t="s">
        <v>35</v>
      </c>
      <c r="H53" s="171">
        <f t="shared" si="51"/>
        <v>0</v>
      </c>
      <c r="I53" s="59"/>
      <c r="J5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3" s="55"/>
      <c r="L5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3" s="56"/>
      <c r="N5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3" s="57"/>
      <c r="P5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3" s="57"/>
      <c r="R5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3" s="58"/>
      <c r="T5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3" s="58"/>
      <c r="V5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3" s="58"/>
      <c r="X5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3" s="58"/>
      <c r="Z5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3" s="121"/>
      <c r="AB53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3" s="58"/>
      <c r="AD5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3" s="58"/>
      <c r="AF5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3" s="58"/>
      <c r="AH5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3" s="58"/>
      <c r="AJ5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3" s="58"/>
      <c r="AL5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>
        <f>IF(Tableau_CAH[[#This Row],[Points]]&lt;&gt;0,RANK(Tableau_CAH[[#This Row],[Points]],Tableau_CAH[Points]),"")</f>
        <v>1</v>
      </c>
      <c r="B54" s="45">
        <f t="array" ref="B54">INDEX(Tableau_CAH[[1]:[15]],ROW(C54)-5,$B$3)</f>
        <v>70</v>
      </c>
      <c r="C54" s="46">
        <f t="shared" si="50"/>
        <v>1</v>
      </c>
      <c r="D54" s="172" t="s">
        <v>1522</v>
      </c>
      <c r="E54" s="172" t="s">
        <v>500</v>
      </c>
      <c r="F54" s="172" t="s">
        <v>457</v>
      </c>
      <c r="G54" s="172" t="s">
        <v>36</v>
      </c>
      <c r="H54" s="171">
        <f t="shared" si="51"/>
        <v>70</v>
      </c>
      <c r="I54" s="59">
        <v>1</v>
      </c>
      <c r="J5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70</v>
      </c>
      <c r="K54" s="55"/>
      <c r="L5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4" s="56"/>
      <c r="N5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4" s="57"/>
      <c r="P5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4" s="57"/>
      <c r="R5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4" s="58"/>
      <c r="T5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4" s="58"/>
      <c r="V5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4" s="58"/>
      <c r="X5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4" s="58"/>
      <c r="Z5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4" s="121"/>
      <c r="AB54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4" s="58"/>
      <c r="AD5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4" s="58"/>
      <c r="AF5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4" s="58"/>
      <c r="AH5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4" s="58"/>
      <c r="AJ5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4" s="58"/>
      <c r="AL5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4" s="50">
        <f t="shared" si="52"/>
        <v>70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70</v>
      </c>
      <c r="BC54" s="50">
        <f t="shared" ref="BC54:BP54" si="84">BB54+LARGE($AM54:$BA54,BC$5)</f>
        <v>70</v>
      </c>
      <c r="BD54" s="50">
        <f t="shared" si="84"/>
        <v>70</v>
      </c>
      <c r="BE54" s="50">
        <f t="shared" si="84"/>
        <v>70</v>
      </c>
      <c r="BF54" s="50">
        <f t="shared" si="84"/>
        <v>70</v>
      </c>
      <c r="BG54" s="50">
        <f t="shared" si="84"/>
        <v>70</v>
      </c>
      <c r="BH54" s="50">
        <f t="shared" si="84"/>
        <v>70</v>
      </c>
      <c r="BI54" s="50">
        <f t="shared" si="84"/>
        <v>70</v>
      </c>
      <c r="BJ54" s="50">
        <f t="shared" si="84"/>
        <v>70</v>
      </c>
      <c r="BK54" s="50">
        <f t="shared" si="84"/>
        <v>70</v>
      </c>
      <c r="BL54" s="50">
        <f t="shared" si="84"/>
        <v>70</v>
      </c>
      <c r="BM54" s="50">
        <f t="shared" si="84"/>
        <v>70</v>
      </c>
      <c r="BN54" s="50">
        <f t="shared" si="84"/>
        <v>70</v>
      </c>
      <c r="BO54" s="50">
        <f t="shared" si="84"/>
        <v>70</v>
      </c>
      <c r="BP54" s="50">
        <f t="shared" si="84"/>
        <v>70</v>
      </c>
    </row>
    <row r="55" spans="1:68" ht="16.5" x14ac:dyDescent="0.35">
      <c r="A55" s="44">
        <f>IF(Tableau_CAH[[#This Row],[Points]]&lt;&gt;0,RANK(Tableau_CAH[[#This Row],[Points]],Tableau_CAH[Points]),"")</f>
        <v>21</v>
      </c>
      <c r="B55" s="45">
        <f t="array" ref="B55">INDEX(Tableau_CAH[[1]:[15]],ROW(C55)-5,$B$3)</f>
        <v>10</v>
      </c>
      <c r="C55" s="46">
        <f t="shared" si="50"/>
        <v>1</v>
      </c>
      <c r="D55" s="172" t="s">
        <v>1523</v>
      </c>
      <c r="E55" s="172" t="s">
        <v>429</v>
      </c>
      <c r="F55" s="172" t="s">
        <v>560</v>
      </c>
      <c r="G55" s="172" t="s">
        <v>45</v>
      </c>
      <c r="H55" s="171">
        <f t="shared" si="51"/>
        <v>10</v>
      </c>
      <c r="I55" s="59">
        <v>14</v>
      </c>
      <c r="J5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55" s="55"/>
      <c r="L5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5" s="56"/>
      <c r="N5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5" s="57"/>
      <c r="P5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5" s="57"/>
      <c r="R5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5" s="58"/>
      <c r="T5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5" s="58"/>
      <c r="V5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5" s="58"/>
      <c r="X5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5" s="58"/>
      <c r="Z5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5" s="121"/>
      <c r="AB55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5" s="58"/>
      <c r="AD5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5" s="58"/>
      <c r="AF5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5" s="58"/>
      <c r="AH5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5" s="58"/>
      <c r="AJ5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5" s="58"/>
      <c r="AL5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5" s="50">
        <f t="shared" si="52"/>
        <v>10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10</v>
      </c>
      <c r="BC55" s="50">
        <f t="shared" ref="BC55:BP55" si="85">BB55+LARGE($AM55:$BA55,BC$5)</f>
        <v>10</v>
      </c>
      <c r="BD55" s="50">
        <f t="shared" si="85"/>
        <v>10</v>
      </c>
      <c r="BE55" s="50">
        <f t="shared" si="85"/>
        <v>10</v>
      </c>
      <c r="BF55" s="50">
        <f t="shared" si="85"/>
        <v>10</v>
      </c>
      <c r="BG55" s="50">
        <f t="shared" si="85"/>
        <v>10</v>
      </c>
      <c r="BH55" s="50">
        <f t="shared" si="85"/>
        <v>10</v>
      </c>
      <c r="BI55" s="50">
        <f t="shared" si="85"/>
        <v>10</v>
      </c>
      <c r="BJ55" s="50">
        <f t="shared" si="85"/>
        <v>10</v>
      </c>
      <c r="BK55" s="50">
        <f t="shared" si="85"/>
        <v>10</v>
      </c>
      <c r="BL55" s="50">
        <f t="shared" si="85"/>
        <v>10</v>
      </c>
      <c r="BM55" s="50">
        <f t="shared" si="85"/>
        <v>10</v>
      </c>
      <c r="BN55" s="50">
        <f t="shared" si="85"/>
        <v>10</v>
      </c>
      <c r="BO55" s="50">
        <f t="shared" si="85"/>
        <v>10</v>
      </c>
      <c r="BP55" s="50">
        <f t="shared" si="85"/>
        <v>10</v>
      </c>
    </row>
    <row r="56" spans="1:68" ht="16.5" x14ac:dyDescent="0.35">
      <c r="A56" s="44" t="str">
        <f>IF(Tableau_CAH[[#This Row],[Points]]&lt;&gt;0,RANK(Tableau_CAH[[#This Row],[Points]],Tableau_CAH[Points]),"")</f>
        <v/>
      </c>
      <c r="B56" s="45">
        <f t="array" ref="B56">INDEX(Tableau_CAH[[1]:[15]],ROW(C56)-5,$B$3)</f>
        <v>0</v>
      </c>
      <c r="C56" s="46">
        <f t="shared" si="50"/>
        <v>0</v>
      </c>
      <c r="D56" s="172" t="s">
        <v>1524</v>
      </c>
      <c r="E56" s="172" t="s">
        <v>501</v>
      </c>
      <c r="F56" s="172" t="s">
        <v>416</v>
      </c>
      <c r="G56" s="172" t="s">
        <v>16</v>
      </c>
      <c r="H56" s="171">
        <f t="shared" si="51"/>
        <v>0</v>
      </c>
      <c r="I56" s="59"/>
      <c r="J5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6" s="55"/>
      <c r="L5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6" s="56"/>
      <c r="N5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6" s="57"/>
      <c r="P5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6" s="57"/>
      <c r="R5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6" s="58"/>
      <c r="T5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6" s="58"/>
      <c r="V5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6" s="58"/>
      <c r="X5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6" s="58"/>
      <c r="Z5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6" s="121"/>
      <c r="AB56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6" s="58"/>
      <c r="AD5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6" s="58"/>
      <c r="AF5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6" s="58"/>
      <c r="AH5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6" s="58"/>
      <c r="AJ5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6" s="58"/>
      <c r="AL5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IF(Tableau_CAH[[#This Row],[Points]]&lt;&gt;0,RANK(Tableau_CAH[[#This Row],[Points]],Tableau_CAH[Points]),"")</f>
        <v/>
      </c>
      <c r="B57" s="45">
        <f t="array" ref="B57">INDEX(Tableau_CAH[[1]:[15]],ROW(C57)-5,$B$3)</f>
        <v>0</v>
      </c>
      <c r="C57" s="46">
        <f t="shared" si="50"/>
        <v>0</v>
      </c>
      <c r="D57" s="172" t="s">
        <v>1525</v>
      </c>
      <c r="E57" s="172" t="s">
        <v>432</v>
      </c>
      <c r="F57" s="172" t="s">
        <v>524</v>
      </c>
      <c r="G57" s="172" t="s">
        <v>36</v>
      </c>
      <c r="H57" s="171">
        <f t="shared" si="51"/>
        <v>0</v>
      </c>
      <c r="I57" s="59"/>
      <c r="J5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7" s="55"/>
      <c r="L5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7" s="56"/>
      <c r="N5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7" s="57"/>
      <c r="P5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7" s="57"/>
      <c r="R5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7" s="58"/>
      <c r="T5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7" s="58"/>
      <c r="V5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7" s="58"/>
      <c r="X5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7" s="58"/>
      <c r="Z5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7" s="121"/>
      <c r="AB57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7" s="58"/>
      <c r="AD5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7" s="58"/>
      <c r="AF5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7" s="58"/>
      <c r="AH5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7" s="58"/>
      <c r="AJ5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7" s="58"/>
      <c r="AL5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>
        <f>IF(Tableau_CAH[[#This Row],[Points]]&lt;&gt;0,RANK(Tableau_CAH[[#This Row],[Points]],Tableau_CAH[Points]),"")</f>
        <v>20</v>
      </c>
      <c r="B58" s="45">
        <f t="array" ref="B58">INDEX(Tableau_CAH[[1]:[15]],ROW(C58)-5,$B$3)</f>
        <v>12</v>
      </c>
      <c r="C58" s="46">
        <f t="shared" si="50"/>
        <v>1</v>
      </c>
      <c r="D58" s="172" t="s">
        <v>1526</v>
      </c>
      <c r="E58" s="172" t="s">
        <v>432</v>
      </c>
      <c r="F58" s="172" t="s">
        <v>562</v>
      </c>
      <c r="G58" s="172" t="s">
        <v>36</v>
      </c>
      <c r="H58" s="171">
        <f t="shared" si="51"/>
        <v>12</v>
      </c>
      <c r="I58" s="59">
        <v>8</v>
      </c>
      <c r="J5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12</v>
      </c>
      <c r="K58" s="55"/>
      <c r="L5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8" s="56"/>
      <c r="N5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8" s="57"/>
      <c r="P5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8" s="57"/>
      <c r="R5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8" s="58"/>
      <c r="T5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8" s="58"/>
      <c r="V5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8" s="58"/>
      <c r="X5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8" s="58"/>
      <c r="Z5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8" s="121"/>
      <c r="AB58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8" s="58"/>
      <c r="AD5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8" s="58"/>
      <c r="AF5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8" s="58"/>
      <c r="AH5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8" s="58"/>
      <c r="AJ5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8" s="58"/>
      <c r="AL5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8" s="50">
        <f t="shared" si="52"/>
        <v>12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12</v>
      </c>
      <c r="BC58" s="50">
        <f t="shared" ref="BC58:BP58" si="88">BB58+LARGE($AM58:$BA58,BC$5)</f>
        <v>12</v>
      </c>
      <c r="BD58" s="50">
        <f t="shared" si="88"/>
        <v>12</v>
      </c>
      <c r="BE58" s="50">
        <f t="shared" si="88"/>
        <v>12</v>
      </c>
      <c r="BF58" s="50">
        <f t="shared" si="88"/>
        <v>12</v>
      </c>
      <c r="BG58" s="50">
        <f t="shared" si="88"/>
        <v>12</v>
      </c>
      <c r="BH58" s="50">
        <f t="shared" si="88"/>
        <v>12</v>
      </c>
      <c r="BI58" s="50">
        <f t="shared" si="88"/>
        <v>12</v>
      </c>
      <c r="BJ58" s="50">
        <f t="shared" si="88"/>
        <v>12</v>
      </c>
      <c r="BK58" s="50">
        <f t="shared" si="88"/>
        <v>12</v>
      </c>
      <c r="BL58" s="50">
        <f t="shared" si="88"/>
        <v>12</v>
      </c>
      <c r="BM58" s="50">
        <f t="shared" si="88"/>
        <v>12</v>
      </c>
      <c r="BN58" s="50">
        <f t="shared" si="88"/>
        <v>12</v>
      </c>
      <c r="BO58" s="50">
        <f t="shared" si="88"/>
        <v>12</v>
      </c>
      <c r="BP58" s="50">
        <f t="shared" si="88"/>
        <v>12</v>
      </c>
    </row>
    <row r="59" spans="1:68" ht="16.5" x14ac:dyDescent="0.35">
      <c r="A59" s="44" t="str">
        <f>IF(Tableau_CAH[[#This Row],[Points]]&lt;&gt;0,RANK(Tableau_CAH[[#This Row],[Points]],Tableau_CAH[Points]),"")</f>
        <v/>
      </c>
      <c r="B59" s="45">
        <f t="array" ref="B59">INDEX(Tableau_CAH[[1]:[15]],ROW(C59)-5,$B$3)</f>
        <v>0</v>
      </c>
      <c r="C59" s="46">
        <f t="shared" si="50"/>
        <v>0</v>
      </c>
      <c r="D59" s="172" t="s">
        <v>1527</v>
      </c>
      <c r="E59" s="172" t="s">
        <v>1528</v>
      </c>
      <c r="F59" s="172" t="s">
        <v>536</v>
      </c>
      <c r="G59" s="172" t="s">
        <v>109</v>
      </c>
      <c r="H59" s="171">
        <f t="shared" si="51"/>
        <v>0</v>
      </c>
      <c r="I59" s="59"/>
      <c r="J5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9" s="55"/>
      <c r="L5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9" s="56"/>
      <c r="N5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9" s="57"/>
      <c r="P5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9" s="57"/>
      <c r="R5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9" s="58"/>
      <c r="T5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9" s="58"/>
      <c r="V5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9" s="58"/>
      <c r="X5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9" s="58"/>
      <c r="Z5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9" s="121"/>
      <c r="AB59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9" s="58"/>
      <c r="AD5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9" s="58"/>
      <c r="AF5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9" s="58"/>
      <c r="AH5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9" s="58"/>
      <c r="AJ5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9" s="58"/>
      <c r="AL5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IF(Tableau_CAH[[#This Row],[Points]]&lt;&gt;0,RANK(Tableau_CAH[[#This Row],[Points]],Tableau_CAH[Points]),"")</f>
        <v/>
      </c>
      <c r="B60" s="45">
        <f t="array" ref="B60">INDEX(Tableau_CAH[[1]:[15]],ROW(C60)-5,$B$3)</f>
        <v>0</v>
      </c>
      <c r="C60" s="46">
        <f t="shared" si="50"/>
        <v>0</v>
      </c>
      <c r="D60" s="172" t="s">
        <v>1529</v>
      </c>
      <c r="E60" s="172" t="s">
        <v>563</v>
      </c>
      <c r="F60" s="172" t="s">
        <v>564</v>
      </c>
      <c r="G60" s="172" t="s">
        <v>15</v>
      </c>
      <c r="H60" s="171">
        <f t="shared" si="51"/>
        <v>0</v>
      </c>
      <c r="I60" s="59"/>
      <c r="J6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0" s="55"/>
      <c r="L6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0" s="56"/>
      <c r="N6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0" s="57"/>
      <c r="P6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0" s="57"/>
      <c r="R6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0" s="58"/>
      <c r="T6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0" s="58"/>
      <c r="V6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0" s="58"/>
      <c r="X6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0" s="58"/>
      <c r="Z6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0" s="121"/>
      <c r="AB60" s="122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0" s="58"/>
      <c r="AD6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0" s="58"/>
      <c r="AF6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0" s="58"/>
      <c r="AH6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0" s="58"/>
      <c r="AJ6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0" s="58"/>
      <c r="AL6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>
        <f>IF(Tableau_CAH[[#This Row],[Points]]&lt;&gt;0,RANK(Tableau_CAH[[#This Row],[Points]],Tableau_CAH[Points]),"")</f>
        <v>4</v>
      </c>
      <c r="B61" s="45">
        <f t="array" ref="B61">INDEX(Tableau_CAH[[1]:[15]],ROW(C61)-5,$B$3)</f>
        <v>50</v>
      </c>
      <c r="C61" s="46">
        <f t="shared" si="50"/>
        <v>1</v>
      </c>
      <c r="D61" s="172" t="s">
        <v>1530</v>
      </c>
      <c r="E61" s="172" t="s">
        <v>1531</v>
      </c>
      <c r="F61" s="172" t="s">
        <v>931</v>
      </c>
      <c r="G61" s="172" t="s">
        <v>15</v>
      </c>
      <c r="H61" s="174">
        <f t="shared" si="51"/>
        <v>50</v>
      </c>
      <c r="I61" s="168">
        <v>2</v>
      </c>
      <c r="J61" s="84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50</v>
      </c>
      <c r="K61" s="87"/>
      <c r="L61" s="84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1" s="86"/>
      <c r="N61" s="84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1" s="87"/>
      <c r="P61" s="84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1" s="87"/>
      <c r="R61" s="84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1" s="88"/>
      <c r="T61" s="84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1" s="88"/>
      <c r="V61" s="84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1" s="88"/>
      <c r="X61" s="84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1" s="88"/>
      <c r="Z61" s="84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1" s="123"/>
      <c r="AB61" s="124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1" s="88"/>
      <c r="AD61" s="84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1" s="88"/>
      <c r="AF61" s="84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1" s="88"/>
      <c r="AH61" s="84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1" s="88"/>
      <c r="AJ61" s="84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1" s="88"/>
      <c r="AL61" s="84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1" s="50">
        <f t="shared" si="52"/>
        <v>50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50</v>
      </c>
      <c r="BC61" s="50">
        <f t="shared" ref="BC61:BP61" si="91">BB61+LARGE($AM61:$BA61,BC$5)</f>
        <v>50</v>
      </c>
      <c r="BD61" s="50">
        <f t="shared" si="91"/>
        <v>50</v>
      </c>
      <c r="BE61" s="50">
        <f t="shared" si="91"/>
        <v>50</v>
      </c>
      <c r="BF61" s="50">
        <f t="shared" si="91"/>
        <v>50</v>
      </c>
      <c r="BG61" s="50">
        <f t="shared" si="91"/>
        <v>50</v>
      </c>
      <c r="BH61" s="50">
        <f t="shared" si="91"/>
        <v>50</v>
      </c>
      <c r="BI61" s="50">
        <f t="shared" si="91"/>
        <v>50</v>
      </c>
      <c r="BJ61" s="50">
        <f t="shared" si="91"/>
        <v>50</v>
      </c>
      <c r="BK61" s="50">
        <f t="shared" si="91"/>
        <v>50</v>
      </c>
      <c r="BL61" s="50">
        <f t="shared" si="91"/>
        <v>50</v>
      </c>
      <c r="BM61" s="50">
        <f t="shared" si="91"/>
        <v>50</v>
      </c>
      <c r="BN61" s="50">
        <f t="shared" si="91"/>
        <v>50</v>
      </c>
      <c r="BO61" s="50">
        <f t="shared" si="91"/>
        <v>50</v>
      </c>
      <c r="BP61" s="50">
        <f t="shared" si="91"/>
        <v>50</v>
      </c>
    </row>
    <row r="62" spans="1:68" ht="16.5" x14ac:dyDescent="0.35">
      <c r="A62" s="44" t="str">
        <f>IF(Tableau_CAH[[#This Row],[Points]]&lt;&gt;0,RANK(Tableau_CAH[[#This Row],[Points]],Tableau_CAH[Points]),"")</f>
        <v/>
      </c>
      <c r="B62" s="45" cm="1">
        <f t="array" ref="B62">INDEX(Tableau_CAH[[1]:[15]],ROW(C62)-5,$B$3)</f>
        <v>0</v>
      </c>
      <c r="C62" s="89">
        <f t="shared" si="50"/>
        <v>0</v>
      </c>
      <c r="D62" s="172" t="s">
        <v>1532</v>
      </c>
      <c r="E62" s="172" t="s">
        <v>1533</v>
      </c>
      <c r="F62" s="172" t="s">
        <v>410</v>
      </c>
      <c r="G62" s="172" t="s">
        <v>95</v>
      </c>
      <c r="H62" s="175">
        <f t="shared" si="51"/>
        <v>0</v>
      </c>
      <c r="I62" s="168"/>
      <c r="J62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2" s="92"/>
      <c r="L62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2" s="91"/>
      <c r="N62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2" s="92"/>
      <c r="P62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2" s="92"/>
      <c r="R62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2" s="93"/>
      <c r="T62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2" s="93"/>
      <c r="V62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2" s="93"/>
      <c r="X62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2" s="93"/>
      <c r="Z62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2" s="125"/>
      <c r="AB6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2" s="93"/>
      <c r="AD62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2" s="93"/>
      <c r="AF62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2" s="93"/>
      <c r="AH62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2" s="93"/>
      <c r="AJ62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2" s="93"/>
      <c r="AL62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>
        <f>IF(Tableau_CAH[[#This Row],[Points]]&lt;&gt;0,RANK(Tableau_CAH[[#This Row],[Points]],Tableau_CAH[Points]),"")</f>
        <v>16</v>
      </c>
      <c r="B63" s="45" cm="1">
        <f t="array" ref="B63">INDEX(Tableau_CAH[[1]:[15]],ROW(C63)-5,$B$3)</f>
        <v>16</v>
      </c>
      <c r="C63" s="89">
        <f t="shared" si="50"/>
        <v>1</v>
      </c>
      <c r="D63" s="172" t="s">
        <v>1534</v>
      </c>
      <c r="E63" s="172" t="s">
        <v>566</v>
      </c>
      <c r="F63" s="172" t="s">
        <v>462</v>
      </c>
      <c r="G63" s="172" t="s">
        <v>108</v>
      </c>
      <c r="H63" s="175">
        <f t="shared" si="51"/>
        <v>16</v>
      </c>
      <c r="I63" s="168">
        <v>6</v>
      </c>
      <c r="J63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16</v>
      </c>
      <c r="K63" s="92"/>
      <c r="L63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3" s="91"/>
      <c r="N63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3" s="92"/>
      <c r="P63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3" s="92"/>
      <c r="R63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3" s="93"/>
      <c r="T63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3" s="93"/>
      <c r="V63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3" s="93"/>
      <c r="X63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3" s="93"/>
      <c r="Z63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3" s="125"/>
      <c r="AB6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3" s="93"/>
      <c r="AD63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3" s="93"/>
      <c r="AF63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3" s="93"/>
      <c r="AH63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3" s="93"/>
      <c r="AJ63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3" s="93"/>
      <c r="AL63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3" s="50">
        <f t="shared" si="52"/>
        <v>16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16</v>
      </c>
      <c r="BC63" s="50">
        <f t="shared" ref="BC63:BP63" si="93">BB63+LARGE($AM63:$BA63,BC$5)</f>
        <v>16</v>
      </c>
      <c r="BD63" s="50">
        <f t="shared" si="93"/>
        <v>16</v>
      </c>
      <c r="BE63" s="50">
        <f t="shared" si="93"/>
        <v>16</v>
      </c>
      <c r="BF63" s="50">
        <f t="shared" si="93"/>
        <v>16</v>
      </c>
      <c r="BG63" s="50">
        <f t="shared" si="93"/>
        <v>16</v>
      </c>
      <c r="BH63" s="50">
        <f t="shared" si="93"/>
        <v>16</v>
      </c>
      <c r="BI63" s="50">
        <f t="shared" si="93"/>
        <v>16</v>
      </c>
      <c r="BJ63" s="50">
        <f t="shared" si="93"/>
        <v>16</v>
      </c>
      <c r="BK63" s="50">
        <f t="shared" si="93"/>
        <v>16</v>
      </c>
      <c r="BL63" s="50">
        <f t="shared" si="93"/>
        <v>16</v>
      </c>
      <c r="BM63" s="50">
        <f t="shared" si="93"/>
        <v>16</v>
      </c>
      <c r="BN63" s="50">
        <f t="shared" si="93"/>
        <v>16</v>
      </c>
      <c r="BO63" s="50">
        <f t="shared" si="93"/>
        <v>16</v>
      </c>
      <c r="BP63" s="50">
        <f t="shared" si="93"/>
        <v>16</v>
      </c>
    </row>
    <row r="64" spans="1:68" ht="16.5" x14ac:dyDescent="0.35">
      <c r="A64" s="44" t="str">
        <f>IF(Tableau_CAH[[#This Row],[Points]]&lt;&gt;0,RANK(Tableau_CAH[[#This Row],[Points]],Tableau_CAH[Points]),"")</f>
        <v/>
      </c>
      <c r="B64" s="45" cm="1">
        <f t="array" ref="B64">INDEX(Tableau_CAH[[1]:[15]],ROW(C64)-5,$B$3)</f>
        <v>0</v>
      </c>
      <c r="C64" s="89">
        <f t="shared" si="50"/>
        <v>0</v>
      </c>
      <c r="D64" s="172" t="s">
        <v>1535</v>
      </c>
      <c r="E64" s="172" t="s">
        <v>567</v>
      </c>
      <c r="F64" s="172" t="s">
        <v>568</v>
      </c>
      <c r="G64" s="172" t="s">
        <v>106</v>
      </c>
      <c r="H64" s="175">
        <f t="shared" si="51"/>
        <v>0</v>
      </c>
      <c r="I64" s="168"/>
      <c r="J64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4" s="92"/>
      <c r="L64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4" s="91"/>
      <c r="N64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4" s="92"/>
      <c r="P64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4" s="92"/>
      <c r="R64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4" s="93"/>
      <c r="T64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4" s="93"/>
      <c r="V64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4" s="93"/>
      <c r="X64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4" s="93"/>
      <c r="Z64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4" s="125"/>
      <c r="AB6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4" s="93"/>
      <c r="AD64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4" s="93"/>
      <c r="AF64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4" s="93"/>
      <c r="AH64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4" s="93"/>
      <c r="AJ64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4" s="93"/>
      <c r="AL64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IF(Tableau_CAH[[#This Row],[Points]]&lt;&gt;0,RANK(Tableau_CAH[[#This Row],[Points]],Tableau_CAH[Points]),"")</f>
        <v/>
      </c>
      <c r="B65" s="45" cm="1">
        <f t="array" ref="B65">INDEX(Tableau_CAH[[1]:[15]],ROW(C65)-5,$B$3)</f>
        <v>0</v>
      </c>
      <c r="C65" s="89">
        <f t="shared" si="50"/>
        <v>0</v>
      </c>
      <c r="D65" s="172" t="s">
        <v>1536</v>
      </c>
      <c r="E65" s="172" t="s">
        <v>569</v>
      </c>
      <c r="F65" s="172" t="s">
        <v>431</v>
      </c>
      <c r="G65" s="172" t="s">
        <v>12</v>
      </c>
      <c r="H65" s="175">
        <f t="shared" si="51"/>
        <v>0</v>
      </c>
      <c r="I65" s="168"/>
      <c r="J65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5" s="92"/>
      <c r="L65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5" s="91"/>
      <c r="N65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5" s="92"/>
      <c r="P65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5" s="92"/>
      <c r="R65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5" s="93"/>
      <c r="T65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5" s="93"/>
      <c r="V65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5" s="93"/>
      <c r="X65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5" s="93"/>
      <c r="Z65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5" s="125"/>
      <c r="AB6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5" s="93"/>
      <c r="AD65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5" s="93"/>
      <c r="AF65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5" s="93"/>
      <c r="AH65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5" s="93"/>
      <c r="AJ65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5" s="93"/>
      <c r="AL65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>
        <f>IF(Tableau_CAH[[#This Row],[Points]]&lt;&gt;0,RANK(Tableau_CAH[[#This Row],[Points]],Tableau_CAH[Points]),"")</f>
        <v>21</v>
      </c>
      <c r="B66" s="45" cm="1">
        <f t="array" ref="B66">INDEX(Tableau_CAH[[1]:[15]],ROW(C66)-5,$B$3)</f>
        <v>10</v>
      </c>
      <c r="C66" s="89">
        <f t="shared" si="50"/>
        <v>1</v>
      </c>
      <c r="D66" s="172" t="s">
        <v>1537</v>
      </c>
      <c r="E66" s="172" t="s">
        <v>505</v>
      </c>
      <c r="F66" s="172" t="s">
        <v>506</v>
      </c>
      <c r="G66" s="172" t="s">
        <v>35</v>
      </c>
      <c r="H66" s="175">
        <f t="shared" si="51"/>
        <v>10</v>
      </c>
      <c r="I66" s="168">
        <v>13</v>
      </c>
      <c r="J66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66" s="92"/>
      <c r="L66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6" s="91"/>
      <c r="N66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6" s="92"/>
      <c r="P66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6" s="92"/>
      <c r="R66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6" s="93"/>
      <c r="T66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6" s="93"/>
      <c r="V66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6" s="93"/>
      <c r="X66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6" s="93"/>
      <c r="Z66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6" s="125"/>
      <c r="AB6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6" s="93"/>
      <c r="AD66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6" s="93"/>
      <c r="AF66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6" s="93"/>
      <c r="AH66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6" s="93"/>
      <c r="AJ66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6" s="93"/>
      <c r="AL66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6" s="50">
        <f t="shared" si="52"/>
        <v>10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10</v>
      </c>
      <c r="BC66" s="50">
        <f t="shared" ref="BC66:BP66" si="96">BB66+LARGE($AM66:$BA66,BC$5)</f>
        <v>10</v>
      </c>
      <c r="BD66" s="50">
        <f t="shared" si="96"/>
        <v>10</v>
      </c>
      <c r="BE66" s="50">
        <f t="shared" si="96"/>
        <v>10</v>
      </c>
      <c r="BF66" s="50">
        <f t="shared" si="96"/>
        <v>10</v>
      </c>
      <c r="BG66" s="50">
        <f t="shared" si="96"/>
        <v>10</v>
      </c>
      <c r="BH66" s="50">
        <f t="shared" si="96"/>
        <v>10</v>
      </c>
      <c r="BI66" s="50">
        <f t="shared" si="96"/>
        <v>10</v>
      </c>
      <c r="BJ66" s="50">
        <f t="shared" si="96"/>
        <v>10</v>
      </c>
      <c r="BK66" s="50">
        <f t="shared" si="96"/>
        <v>10</v>
      </c>
      <c r="BL66" s="50">
        <f t="shared" si="96"/>
        <v>10</v>
      </c>
      <c r="BM66" s="50">
        <f t="shared" si="96"/>
        <v>10</v>
      </c>
      <c r="BN66" s="50">
        <f t="shared" si="96"/>
        <v>10</v>
      </c>
      <c r="BO66" s="50">
        <f t="shared" si="96"/>
        <v>10</v>
      </c>
      <c r="BP66" s="50">
        <f t="shared" si="96"/>
        <v>10</v>
      </c>
    </row>
    <row r="67" spans="1:68" ht="16.5" x14ac:dyDescent="0.35">
      <c r="A67" s="44">
        <f>IF(Tableau_CAH[[#This Row],[Points]]&lt;&gt;0,RANK(Tableau_CAH[[#This Row],[Points]],Tableau_CAH[Points]),"")</f>
        <v>7</v>
      </c>
      <c r="B67" s="45" cm="1">
        <f t="array" ref="B67">INDEX(Tableau_CAH[[1]:[15]],ROW(C67)-5,$B$3)</f>
        <v>35</v>
      </c>
      <c r="C67" s="89">
        <f t="shared" si="50"/>
        <v>1</v>
      </c>
      <c r="D67" s="172" t="s">
        <v>1538</v>
      </c>
      <c r="E67" s="172" t="s">
        <v>343</v>
      </c>
      <c r="F67" s="172" t="s">
        <v>507</v>
      </c>
      <c r="G67" s="172" t="s">
        <v>14</v>
      </c>
      <c r="H67" s="175">
        <f t="shared" si="51"/>
        <v>35</v>
      </c>
      <c r="I67" s="85">
        <v>3</v>
      </c>
      <c r="J67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67" s="92"/>
      <c r="L67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7" s="91"/>
      <c r="N67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7" s="92"/>
      <c r="P67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7" s="92"/>
      <c r="R67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7" s="93"/>
      <c r="T67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7" s="93"/>
      <c r="V67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7" s="93"/>
      <c r="X67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7" s="93"/>
      <c r="Z67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7" s="125"/>
      <c r="AB6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7" s="93"/>
      <c r="AD67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7" s="93"/>
      <c r="AF67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7" s="93"/>
      <c r="AH67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7" s="93"/>
      <c r="AJ67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7" s="93"/>
      <c r="AL67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7" s="50">
        <f t="shared" si="52"/>
        <v>35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35</v>
      </c>
      <c r="BC67" s="50">
        <f t="shared" ref="BC67:BP67" si="97">BB67+LARGE($AM67:$BA67,BC$5)</f>
        <v>35</v>
      </c>
      <c r="BD67" s="50">
        <f t="shared" si="97"/>
        <v>35</v>
      </c>
      <c r="BE67" s="50">
        <f t="shared" si="97"/>
        <v>35</v>
      </c>
      <c r="BF67" s="50">
        <f t="shared" si="97"/>
        <v>35</v>
      </c>
      <c r="BG67" s="50">
        <f t="shared" si="97"/>
        <v>35</v>
      </c>
      <c r="BH67" s="50">
        <f t="shared" si="97"/>
        <v>35</v>
      </c>
      <c r="BI67" s="50">
        <f t="shared" si="97"/>
        <v>35</v>
      </c>
      <c r="BJ67" s="50">
        <f t="shared" si="97"/>
        <v>35</v>
      </c>
      <c r="BK67" s="50">
        <f t="shared" si="97"/>
        <v>35</v>
      </c>
      <c r="BL67" s="50">
        <f t="shared" si="97"/>
        <v>35</v>
      </c>
      <c r="BM67" s="50">
        <f t="shared" si="97"/>
        <v>35</v>
      </c>
      <c r="BN67" s="50">
        <f t="shared" si="97"/>
        <v>35</v>
      </c>
      <c r="BO67" s="50">
        <f t="shared" si="97"/>
        <v>35</v>
      </c>
      <c r="BP67" s="50">
        <f t="shared" si="97"/>
        <v>35</v>
      </c>
    </row>
    <row r="68" spans="1:68" ht="16.5" x14ac:dyDescent="0.35">
      <c r="A68" s="44">
        <f>IF(Tableau_CAH[[#This Row],[Points]]&lt;&gt;0,RANK(Tableau_CAH[[#This Row],[Points]],Tableau_CAH[Points]),"")</f>
        <v>1</v>
      </c>
      <c r="B68" s="45" cm="1">
        <f t="array" ref="B68">INDEX(Tableau_CAH[[1]:[15]],ROW(C68)-5,$B$3)</f>
        <v>70</v>
      </c>
      <c r="C68" s="89">
        <f t="shared" si="50"/>
        <v>1</v>
      </c>
      <c r="D68" s="172" t="s">
        <v>1539</v>
      </c>
      <c r="E68" s="172" t="s">
        <v>571</v>
      </c>
      <c r="F68" s="172" t="s">
        <v>572</v>
      </c>
      <c r="G68" s="172" t="s">
        <v>36</v>
      </c>
      <c r="H68" s="175">
        <f t="shared" si="51"/>
        <v>70</v>
      </c>
      <c r="I68" s="85">
        <v>1</v>
      </c>
      <c r="J68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70</v>
      </c>
      <c r="K68" s="92"/>
      <c r="L68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8" s="91"/>
      <c r="N68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8" s="92"/>
      <c r="P68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8" s="92"/>
      <c r="R68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8" s="93"/>
      <c r="T68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8" s="93"/>
      <c r="V68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8" s="93"/>
      <c r="X68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8" s="93"/>
      <c r="Z68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8" s="125"/>
      <c r="AB6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8" s="93"/>
      <c r="AD68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8" s="93"/>
      <c r="AF68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8" s="93"/>
      <c r="AH68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8" s="93"/>
      <c r="AJ68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8" s="93"/>
      <c r="AL68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8" s="50">
        <f t="shared" si="52"/>
        <v>70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70</v>
      </c>
      <c r="BC68" s="50">
        <f t="shared" ref="BC68:BP68" si="98">BB68+LARGE($AM68:$BA68,BC$5)</f>
        <v>70</v>
      </c>
      <c r="BD68" s="50">
        <f t="shared" si="98"/>
        <v>70</v>
      </c>
      <c r="BE68" s="50">
        <f t="shared" si="98"/>
        <v>70</v>
      </c>
      <c r="BF68" s="50">
        <f t="shared" si="98"/>
        <v>70</v>
      </c>
      <c r="BG68" s="50">
        <f t="shared" si="98"/>
        <v>70</v>
      </c>
      <c r="BH68" s="50">
        <f t="shared" si="98"/>
        <v>70</v>
      </c>
      <c r="BI68" s="50">
        <f t="shared" si="98"/>
        <v>70</v>
      </c>
      <c r="BJ68" s="50">
        <f t="shared" si="98"/>
        <v>70</v>
      </c>
      <c r="BK68" s="50">
        <f t="shared" si="98"/>
        <v>70</v>
      </c>
      <c r="BL68" s="50">
        <f t="shared" si="98"/>
        <v>70</v>
      </c>
      <c r="BM68" s="50">
        <f t="shared" si="98"/>
        <v>70</v>
      </c>
      <c r="BN68" s="50">
        <f t="shared" si="98"/>
        <v>70</v>
      </c>
      <c r="BO68" s="50">
        <f t="shared" si="98"/>
        <v>70</v>
      </c>
      <c r="BP68" s="50">
        <f t="shared" si="98"/>
        <v>70</v>
      </c>
    </row>
    <row r="69" spans="1:68" ht="16.5" x14ac:dyDescent="0.35">
      <c r="A69" s="44" t="str">
        <f>IF(Tableau_CAH[[#This Row],[Points]]&lt;&gt;0,RANK(Tableau_CAH[[#This Row],[Points]],Tableau_CAH[Points]),"")</f>
        <v/>
      </c>
      <c r="B69" s="45" cm="1">
        <f t="array" ref="B69">INDEX(Tableau_CAH[[1]:[15]],ROW(C69)-5,$B$3)</f>
        <v>0</v>
      </c>
      <c r="C69" s="89">
        <f t="shared" si="50"/>
        <v>0</v>
      </c>
      <c r="D69" s="172" t="s">
        <v>1540</v>
      </c>
      <c r="E69" s="172" t="s">
        <v>867</v>
      </c>
      <c r="F69" s="172" t="s">
        <v>868</v>
      </c>
      <c r="G69" s="172" t="s">
        <v>4</v>
      </c>
      <c r="H69" s="175">
        <f t="shared" si="51"/>
        <v>0</v>
      </c>
      <c r="I69" s="85"/>
      <c r="J69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9" s="92"/>
      <c r="L69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9" s="91"/>
      <c r="N69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9" s="92"/>
      <c r="P69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9" s="92"/>
      <c r="R69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9" s="93"/>
      <c r="T69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9" s="93"/>
      <c r="V69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9" s="93"/>
      <c r="X69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9" s="93"/>
      <c r="Z69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9" s="125"/>
      <c r="AB6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9" s="93"/>
      <c r="AD69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9" s="93"/>
      <c r="AF69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9" s="93"/>
      <c r="AH69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9" s="93"/>
      <c r="AJ69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9" s="93"/>
      <c r="AL69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IF(Tableau_CAH[[#This Row],[Points]]&lt;&gt;0,RANK(Tableau_CAH[[#This Row],[Points]],Tableau_CAH[Points]),"")</f>
        <v/>
      </c>
      <c r="B70" s="45" cm="1">
        <f t="array" ref="B70">INDEX(Tableau_CAH[[1]:[15]],ROW(C70)-5,$B$3)</f>
        <v>0</v>
      </c>
      <c r="C70" s="89">
        <f t="shared" si="50"/>
        <v>0</v>
      </c>
      <c r="D70" s="172" t="s">
        <v>1541</v>
      </c>
      <c r="E70" s="172" t="s">
        <v>575</v>
      </c>
      <c r="F70" s="172" t="s">
        <v>481</v>
      </c>
      <c r="G70" s="172" t="s">
        <v>35</v>
      </c>
      <c r="H70" s="175">
        <f t="shared" si="51"/>
        <v>0</v>
      </c>
      <c r="I70" s="85"/>
      <c r="J70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0" s="92"/>
      <c r="L70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0" s="91"/>
      <c r="N70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0" s="92"/>
      <c r="P70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0" s="92"/>
      <c r="R70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0" s="93"/>
      <c r="T70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0" s="93"/>
      <c r="V70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0" s="93"/>
      <c r="X70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0" s="93"/>
      <c r="Z70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0" s="125"/>
      <c r="AB7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0" s="93"/>
      <c r="AD70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0" s="93"/>
      <c r="AF70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0" s="93"/>
      <c r="AH70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0" s="93"/>
      <c r="AJ70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0" s="93"/>
      <c r="AL70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ht="16.5" x14ac:dyDescent="0.35">
      <c r="A71" s="44">
        <f>IF(Tableau_CAH[[#This Row],[Points]]&lt;&gt;0,RANK(Tableau_CAH[[#This Row],[Points]],Tableau_CAH[Points]),"")</f>
        <v>21</v>
      </c>
      <c r="B71" s="45" cm="1">
        <f t="array" ref="B71">INDEX(Tableau_CAH[[1]:[15]],ROW(C71)-5,$B$3)</f>
        <v>10</v>
      </c>
      <c r="C71" s="89">
        <f t="shared" si="50"/>
        <v>1</v>
      </c>
      <c r="D71" s="172" t="s">
        <v>1542</v>
      </c>
      <c r="E71" s="172" t="s">
        <v>578</v>
      </c>
      <c r="F71" s="172" t="s">
        <v>406</v>
      </c>
      <c r="G71" s="172" t="s">
        <v>33</v>
      </c>
      <c r="H71" s="175">
        <f t="shared" si="51"/>
        <v>10</v>
      </c>
      <c r="I71" s="85">
        <v>12</v>
      </c>
      <c r="J71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71" s="92"/>
      <c r="L71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1" s="91"/>
      <c r="N71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1" s="92"/>
      <c r="P71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1" s="92"/>
      <c r="R71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1" s="93"/>
      <c r="T71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1" s="93"/>
      <c r="V71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1" s="93"/>
      <c r="X71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1" s="93"/>
      <c r="Z71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1" s="125"/>
      <c r="AB7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1" s="93"/>
      <c r="AD71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1" s="93"/>
      <c r="AF71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1" s="93"/>
      <c r="AH71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1" s="93"/>
      <c r="AJ71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1" s="93"/>
      <c r="AL71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1" s="50">
        <f t="shared" si="52"/>
        <v>10</v>
      </c>
      <c r="AN71" s="31">
        <f t="shared" si="53"/>
        <v>0</v>
      </c>
      <c r="AO71" s="31">
        <f t="shared" si="54"/>
        <v>0</v>
      </c>
      <c r="AP71" s="31">
        <f t="shared" si="55"/>
        <v>0</v>
      </c>
      <c r="AQ71" s="31">
        <f t="shared" si="56"/>
        <v>0</v>
      </c>
      <c r="AR71" s="31">
        <f t="shared" si="57"/>
        <v>0</v>
      </c>
      <c r="AS71" s="31">
        <f t="shared" si="58"/>
        <v>0</v>
      </c>
      <c r="AT71" s="31">
        <f t="shared" si="59"/>
        <v>0</v>
      </c>
      <c r="AU71" s="31">
        <f t="shared" si="60"/>
        <v>0</v>
      </c>
      <c r="AV71" s="31">
        <f t="shared" si="61"/>
        <v>0</v>
      </c>
      <c r="AW71" s="31">
        <f t="shared" si="62"/>
        <v>0</v>
      </c>
      <c r="AX71" s="31">
        <f t="shared" si="63"/>
        <v>0</v>
      </c>
      <c r="AY71" s="31">
        <f t="shared" si="64"/>
        <v>0</v>
      </c>
      <c r="AZ71" s="31">
        <f t="shared" si="65"/>
        <v>0</v>
      </c>
      <c r="BA71" s="31">
        <f t="shared" si="66"/>
        <v>0</v>
      </c>
      <c r="BB71" s="31">
        <f t="shared" si="67"/>
        <v>10</v>
      </c>
      <c r="BC71" s="50">
        <f t="shared" ref="BC71:BP71" si="101">BB71+LARGE($AM71:$BA71,BC$5)</f>
        <v>10</v>
      </c>
      <c r="BD71" s="50">
        <f t="shared" si="101"/>
        <v>10</v>
      </c>
      <c r="BE71" s="50">
        <f t="shared" si="101"/>
        <v>10</v>
      </c>
      <c r="BF71" s="50">
        <f t="shared" si="101"/>
        <v>10</v>
      </c>
      <c r="BG71" s="50">
        <f t="shared" si="101"/>
        <v>10</v>
      </c>
      <c r="BH71" s="50">
        <f t="shared" si="101"/>
        <v>10</v>
      </c>
      <c r="BI71" s="50">
        <f t="shared" si="101"/>
        <v>10</v>
      </c>
      <c r="BJ71" s="50">
        <f t="shared" si="101"/>
        <v>10</v>
      </c>
      <c r="BK71" s="50">
        <f t="shared" si="101"/>
        <v>10</v>
      </c>
      <c r="BL71" s="50">
        <f t="shared" si="101"/>
        <v>10</v>
      </c>
      <c r="BM71" s="50">
        <f t="shared" si="101"/>
        <v>10</v>
      </c>
      <c r="BN71" s="50">
        <f t="shared" si="101"/>
        <v>10</v>
      </c>
      <c r="BO71" s="50">
        <f t="shared" si="101"/>
        <v>10</v>
      </c>
      <c r="BP71" s="50">
        <f t="shared" si="101"/>
        <v>10</v>
      </c>
    </row>
    <row r="72" spans="1:68" ht="16.5" x14ac:dyDescent="0.35">
      <c r="A72" s="44" t="str">
        <f>IF(Tableau_CAH[[#This Row],[Points]]&lt;&gt;0,RANK(Tableau_CAH[[#This Row],[Points]],Tableau_CAH[Points]),"")</f>
        <v/>
      </c>
      <c r="B72" s="45" cm="1">
        <f t="array" ref="B72">INDEX(Tableau_CAH[[1]:[15]],ROW(C72)-5,$B$3)</f>
        <v>0</v>
      </c>
      <c r="C72" s="89">
        <f t="shared" si="50"/>
        <v>0</v>
      </c>
      <c r="D72" s="172" t="s">
        <v>1543</v>
      </c>
      <c r="E72" s="172" t="s">
        <v>580</v>
      </c>
      <c r="F72" s="172" t="s">
        <v>420</v>
      </c>
      <c r="G72" s="172" t="s">
        <v>45</v>
      </c>
      <c r="H72" s="175">
        <f t="shared" si="51"/>
        <v>0</v>
      </c>
      <c r="I72" s="85"/>
      <c r="J72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2" s="92"/>
      <c r="L72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2" s="91"/>
      <c r="N72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2" s="92"/>
      <c r="P72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2" s="92"/>
      <c r="R72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2" s="93"/>
      <c r="T72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2" s="93"/>
      <c r="V72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2" s="93"/>
      <c r="X72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2" s="93"/>
      <c r="Z72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2" s="125"/>
      <c r="AB7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2" s="93"/>
      <c r="AD72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2" s="93"/>
      <c r="AF72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2" s="93"/>
      <c r="AH72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2" s="93"/>
      <c r="AJ72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2" s="93"/>
      <c r="AL72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2" s="50">
        <f t="shared" si="52"/>
        <v>0</v>
      </c>
      <c r="AN72" s="31">
        <f t="shared" si="53"/>
        <v>0</v>
      </c>
      <c r="AO72" s="31">
        <f t="shared" si="54"/>
        <v>0</v>
      </c>
      <c r="AP72" s="31">
        <f t="shared" si="55"/>
        <v>0</v>
      </c>
      <c r="AQ72" s="31">
        <f t="shared" si="56"/>
        <v>0</v>
      </c>
      <c r="AR72" s="31">
        <f t="shared" si="57"/>
        <v>0</v>
      </c>
      <c r="AS72" s="31">
        <f t="shared" si="58"/>
        <v>0</v>
      </c>
      <c r="AT72" s="31">
        <f t="shared" si="59"/>
        <v>0</v>
      </c>
      <c r="AU72" s="31">
        <f t="shared" si="60"/>
        <v>0</v>
      </c>
      <c r="AV72" s="31">
        <f t="shared" si="61"/>
        <v>0</v>
      </c>
      <c r="AW72" s="31">
        <f t="shared" si="62"/>
        <v>0</v>
      </c>
      <c r="AX72" s="31">
        <f t="shared" si="63"/>
        <v>0</v>
      </c>
      <c r="AY72" s="31">
        <f t="shared" si="64"/>
        <v>0</v>
      </c>
      <c r="AZ72" s="31">
        <f t="shared" si="65"/>
        <v>0</v>
      </c>
      <c r="BA72" s="31">
        <f t="shared" si="66"/>
        <v>0</v>
      </c>
      <c r="BB72" s="31">
        <f t="shared" si="67"/>
        <v>0</v>
      </c>
      <c r="BC72" s="50">
        <f t="shared" ref="BC72:BP72" si="102">BB72+LARGE($AM72:$BA72,BC$5)</f>
        <v>0</v>
      </c>
      <c r="BD72" s="50">
        <f t="shared" si="102"/>
        <v>0</v>
      </c>
      <c r="BE72" s="50">
        <f t="shared" si="102"/>
        <v>0</v>
      </c>
      <c r="BF72" s="50">
        <f t="shared" si="102"/>
        <v>0</v>
      </c>
      <c r="BG72" s="50">
        <f t="shared" si="102"/>
        <v>0</v>
      </c>
      <c r="BH72" s="50">
        <f t="shared" si="102"/>
        <v>0</v>
      </c>
      <c r="BI72" s="50">
        <f t="shared" si="102"/>
        <v>0</v>
      </c>
      <c r="BJ72" s="50">
        <f t="shared" si="102"/>
        <v>0</v>
      </c>
      <c r="BK72" s="50">
        <f t="shared" si="102"/>
        <v>0</v>
      </c>
      <c r="BL72" s="50">
        <f t="shared" si="102"/>
        <v>0</v>
      </c>
      <c r="BM72" s="50">
        <f t="shared" si="102"/>
        <v>0</v>
      </c>
      <c r="BN72" s="50">
        <f t="shared" si="102"/>
        <v>0</v>
      </c>
      <c r="BO72" s="50">
        <f t="shared" si="102"/>
        <v>0</v>
      </c>
      <c r="BP72" s="50">
        <f t="shared" si="102"/>
        <v>0</v>
      </c>
    </row>
    <row r="73" spans="1:68" ht="16.5" x14ac:dyDescent="0.35">
      <c r="A73" s="44" t="str">
        <f>IF(Tableau_CAH[[#This Row],[Points]]&lt;&gt;0,RANK(Tableau_CAH[[#This Row],[Points]],Tableau_CAH[Points]),"")</f>
        <v/>
      </c>
      <c r="B73" s="45" cm="1">
        <f t="array" ref="B73">INDEX(Tableau_CAH[[1]:[15]],ROW(C73)-5,$B$3)</f>
        <v>0</v>
      </c>
      <c r="C73" s="89">
        <f>COUNTA(I73,K73,M73,O73,Q73,S73,U73,W73,Y73,AA73,AC73,AE73,AG73,AI73,AK73)</f>
        <v>0</v>
      </c>
      <c r="D73" s="47" t="s">
        <v>1544</v>
      </c>
      <c r="E73" s="47" t="s">
        <v>581</v>
      </c>
      <c r="F73" s="47" t="s">
        <v>582</v>
      </c>
      <c r="G73" s="47" t="s">
        <v>37</v>
      </c>
      <c r="H73" s="175">
        <f>J73+L73+N73+P73+R73+T73+V73+X73+Z73+AB73+AD73+AF73+AH73+AJ73+AL73</f>
        <v>0</v>
      </c>
      <c r="I73" s="85"/>
      <c r="J73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3" s="92"/>
      <c r="L73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3" s="91"/>
      <c r="N73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3" s="92"/>
      <c r="P73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3" s="92"/>
      <c r="R73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3" s="93"/>
      <c r="T73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3" s="93"/>
      <c r="V73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3" s="93"/>
      <c r="X73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3" s="93"/>
      <c r="Z73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3" s="125"/>
      <c r="AB7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3" s="93"/>
      <c r="AD73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3" s="93"/>
      <c r="AF73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3" s="93"/>
      <c r="AH73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3" s="93"/>
      <c r="AJ73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3" s="93"/>
      <c r="AL73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3" s="50">
        <f>J73</f>
        <v>0</v>
      </c>
      <c r="AN73" s="31">
        <f>L73</f>
        <v>0</v>
      </c>
      <c r="AO73" s="31">
        <f>N73</f>
        <v>0</v>
      </c>
      <c r="AP73" s="31">
        <f>P73</f>
        <v>0</v>
      </c>
      <c r="AQ73" s="31">
        <f>R73</f>
        <v>0</v>
      </c>
      <c r="AR73" s="31">
        <f>T73</f>
        <v>0</v>
      </c>
      <c r="AS73" s="31">
        <f>V73</f>
        <v>0</v>
      </c>
      <c r="AT73" s="31">
        <f>X73</f>
        <v>0</v>
      </c>
      <c r="AU73" s="31">
        <f>Z73</f>
        <v>0</v>
      </c>
      <c r="AV73" s="31">
        <f>AB73</f>
        <v>0</v>
      </c>
      <c r="AW73" s="31">
        <f>AD73</f>
        <v>0</v>
      </c>
      <c r="AX73" s="31">
        <f>AF73</f>
        <v>0</v>
      </c>
      <c r="AY73" s="31">
        <f>AH73</f>
        <v>0</v>
      </c>
      <c r="AZ73" s="31">
        <f>AJ73</f>
        <v>0</v>
      </c>
      <c r="BA73" s="31">
        <f>AL73</f>
        <v>0</v>
      </c>
      <c r="BB73" s="31">
        <f>LARGE($AM73:$BA73,BB$5)</f>
        <v>0</v>
      </c>
      <c r="BC73" s="50">
        <f t="shared" ref="BC73:BP73" si="103">BB73+LARGE($AM73:$BA73,BC$5)</f>
        <v>0</v>
      </c>
      <c r="BD73" s="50">
        <f t="shared" si="103"/>
        <v>0</v>
      </c>
      <c r="BE73" s="50">
        <f t="shared" si="103"/>
        <v>0</v>
      </c>
      <c r="BF73" s="50">
        <f t="shared" si="103"/>
        <v>0</v>
      </c>
      <c r="BG73" s="50">
        <f t="shared" si="103"/>
        <v>0</v>
      </c>
      <c r="BH73" s="50">
        <f t="shared" si="103"/>
        <v>0</v>
      </c>
      <c r="BI73" s="50">
        <f t="shared" si="103"/>
        <v>0</v>
      </c>
      <c r="BJ73" s="50">
        <f t="shared" si="103"/>
        <v>0</v>
      </c>
      <c r="BK73" s="50">
        <f t="shared" si="103"/>
        <v>0</v>
      </c>
      <c r="BL73" s="50">
        <f t="shared" si="103"/>
        <v>0</v>
      </c>
      <c r="BM73" s="50">
        <f t="shared" si="103"/>
        <v>0</v>
      </c>
      <c r="BN73" s="50">
        <f t="shared" si="103"/>
        <v>0</v>
      </c>
      <c r="BO73" s="50">
        <f t="shared" si="103"/>
        <v>0</v>
      </c>
      <c r="BP73" s="50">
        <f t="shared" si="103"/>
        <v>0</v>
      </c>
    </row>
    <row r="74" spans="1:68" ht="16.5" x14ac:dyDescent="0.35">
      <c r="A74" s="44" t="str">
        <f>IF(Tableau_CAH[[#This Row],[Points]]&lt;&gt;0,RANK(Tableau_CAH[[#This Row],[Points]],Tableau_CAH[Points]),"")</f>
        <v/>
      </c>
      <c r="B74" s="45" cm="1">
        <f t="array" ref="B74">INDEX(Tableau_CAH[[1]:[15]],ROW(C74)-5,$B$3)</f>
        <v>0</v>
      </c>
      <c r="C74" s="89">
        <f t="shared" ref="C74:C75" si="104">COUNTA(I74,K74,M74,O74,Q74,S74,U74,W74,Y74,AA74,AC74,AE74,AG74,AI74,AK74)</f>
        <v>1</v>
      </c>
      <c r="D74" s="47" t="s">
        <v>3</v>
      </c>
      <c r="E74" s="47" t="s">
        <v>1712</v>
      </c>
      <c r="F74" s="47" t="s">
        <v>524</v>
      </c>
      <c r="G74" s="47" t="s">
        <v>3</v>
      </c>
      <c r="H74" s="103">
        <f t="shared" ref="H74:H75" si="105">J74+L74+N74+P74+R74+T74+V74+X74+Z74+AB74+AD74+AF74+AH74+AJ74+AL74</f>
        <v>0</v>
      </c>
      <c r="I74" s="53">
        <v>9</v>
      </c>
      <c r="J74" s="3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4" s="55"/>
      <c r="L74" s="3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4" s="56"/>
      <c r="N74" s="3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4" s="55"/>
      <c r="P74" s="3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4" s="55"/>
      <c r="R74" s="3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4" s="104"/>
      <c r="T74" s="3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4" s="104"/>
      <c r="V74" s="3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4" s="104"/>
      <c r="X74" s="3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4" s="104"/>
      <c r="Z74" s="3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4" s="127"/>
      <c r="AB74" s="12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4" s="104"/>
      <c r="AD74" s="3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4" s="104"/>
      <c r="AF74" s="3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4" s="104"/>
      <c r="AH74" s="3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4" s="104"/>
      <c r="AJ74" s="3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4" s="104"/>
      <c r="AL74" s="3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4" s="50">
        <f t="shared" ref="AM74:AM75" si="106">J74</f>
        <v>0</v>
      </c>
      <c r="AN74" s="31">
        <f t="shared" ref="AN74:AN75" si="107">L74</f>
        <v>0</v>
      </c>
      <c r="AO74" s="31">
        <f t="shared" ref="AO74:AO75" si="108">N74</f>
        <v>0</v>
      </c>
      <c r="AP74" s="31">
        <f t="shared" ref="AP74:AP75" si="109">P74</f>
        <v>0</v>
      </c>
      <c r="AQ74" s="31">
        <f t="shared" ref="AQ74:AQ75" si="110">R74</f>
        <v>0</v>
      </c>
      <c r="AR74" s="31">
        <f t="shared" ref="AR74:AR75" si="111">T74</f>
        <v>0</v>
      </c>
      <c r="AS74" s="31">
        <f t="shared" ref="AS74:AS75" si="112">V74</f>
        <v>0</v>
      </c>
      <c r="AT74" s="31">
        <f t="shared" ref="AT74:AT75" si="113">X74</f>
        <v>0</v>
      </c>
      <c r="AU74" s="31">
        <f t="shared" ref="AU74:AU75" si="114">Z74</f>
        <v>0</v>
      </c>
      <c r="AV74" s="31">
        <f t="shared" ref="AV74:AV75" si="115">AB74</f>
        <v>0</v>
      </c>
      <c r="AW74" s="31">
        <f t="shared" ref="AW74:AW75" si="116">AD74</f>
        <v>0</v>
      </c>
      <c r="AX74" s="31">
        <f t="shared" ref="AX74:AX75" si="117">AF74</f>
        <v>0</v>
      </c>
      <c r="AY74" s="31">
        <f t="shared" ref="AY74:AY75" si="118">AH74</f>
        <v>0</v>
      </c>
      <c r="AZ74" s="31">
        <f t="shared" ref="AZ74:AZ75" si="119">AJ74</f>
        <v>0</v>
      </c>
      <c r="BA74" s="31">
        <f t="shared" ref="BA74:BA75" si="120">AL74</f>
        <v>0</v>
      </c>
      <c r="BB74" s="31">
        <f t="shared" ref="BB74:BB75" si="121">LARGE($AM74:$BA74,BB$5)</f>
        <v>0</v>
      </c>
      <c r="BC74" s="50">
        <f t="shared" ref="BC74:BC75" si="122">BB74+LARGE($AM74:$BA74,BC$5)</f>
        <v>0</v>
      </c>
      <c r="BD74" s="50">
        <f t="shared" ref="BD74:BD75" si="123">BC74+LARGE($AM74:$BA74,BD$5)</f>
        <v>0</v>
      </c>
      <c r="BE74" s="50">
        <f t="shared" ref="BE74:BE75" si="124">BD74+LARGE($AM74:$BA74,BE$5)</f>
        <v>0</v>
      </c>
      <c r="BF74" s="50">
        <f t="shared" ref="BF74:BF75" si="125">BE74+LARGE($AM74:$BA74,BF$5)</f>
        <v>0</v>
      </c>
      <c r="BG74" s="50">
        <f t="shared" ref="BG74:BG75" si="126">BF74+LARGE($AM74:$BA74,BG$5)</f>
        <v>0</v>
      </c>
      <c r="BH74" s="50">
        <f t="shared" ref="BH74:BH75" si="127">BG74+LARGE($AM74:$BA74,BH$5)</f>
        <v>0</v>
      </c>
      <c r="BI74" s="50">
        <f t="shared" ref="BI74:BI75" si="128">BH74+LARGE($AM74:$BA74,BI$5)</f>
        <v>0</v>
      </c>
      <c r="BJ74" s="50">
        <f t="shared" ref="BJ74:BJ75" si="129">BI74+LARGE($AM74:$BA74,BJ$5)</f>
        <v>0</v>
      </c>
      <c r="BK74" s="50">
        <f t="shared" ref="BK74:BK75" si="130">BJ74+LARGE($AM74:$BA74,BK$5)</f>
        <v>0</v>
      </c>
      <c r="BL74" s="50">
        <f t="shared" ref="BL74:BL75" si="131">BK74+LARGE($AM74:$BA74,BL$5)</f>
        <v>0</v>
      </c>
      <c r="BM74" s="50">
        <f t="shared" ref="BM74:BM75" si="132">BL74+LARGE($AM74:$BA74,BM$5)</f>
        <v>0</v>
      </c>
      <c r="BN74" s="50">
        <f t="shared" ref="BN74:BN75" si="133">BM74+LARGE($AM74:$BA74,BN$5)</f>
        <v>0</v>
      </c>
      <c r="BO74" s="50">
        <f t="shared" ref="BO74:BO75" si="134">BN74+LARGE($AM74:$BA74,BO$5)</f>
        <v>0</v>
      </c>
      <c r="BP74" s="50">
        <f t="shared" ref="BP74:BP75" si="135">BO74+LARGE($AM74:$BA74,BP$5)</f>
        <v>0</v>
      </c>
    </row>
    <row r="75" spans="1:68" ht="16.5" x14ac:dyDescent="0.35">
      <c r="A75" s="44" t="str">
        <f>IF(Tableau_CAH[[#This Row],[Points]]&lt;&gt;0,RANK(Tableau_CAH[[#This Row],[Points]],Tableau_CAH[Points]),"")</f>
        <v/>
      </c>
      <c r="B75" s="45" cm="1">
        <f t="array" ref="B75">INDEX(Tableau_CAH[[1]:[15]],ROW(C75)-5,$B$3)</f>
        <v>0</v>
      </c>
      <c r="C75" s="89">
        <f t="shared" si="104"/>
        <v>1</v>
      </c>
      <c r="D75" s="90" t="s">
        <v>3</v>
      </c>
      <c r="E75" s="90" t="s">
        <v>1713</v>
      </c>
      <c r="F75" s="90" t="s">
        <v>1714</v>
      </c>
      <c r="G75" s="90" t="s">
        <v>3</v>
      </c>
      <c r="H75" s="95">
        <f t="shared" si="105"/>
        <v>0</v>
      </c>
      <c r="I75" s="85">
        <v>9</v>
      </c>
      <c r="J75" s="96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5" s="92"/>
      <c r="L75" s="96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5" s="91"/>
      <c r="N75" s="96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5" s="92"/>
      <c r="P75" s="96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5" s="92"/>
      <c r="R75" s="96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5" s="93"/>
      <c r="T75" s="96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5" s="93"/>
      <c r="V75" s="96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5" s="93"/>
      <c r="X75" s="96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5" s="93"/>
      <c r="Z75" s="96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5" s="125"/>
      <c r="AB7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5" s="93"/>
      <c r="AD75" s="96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5" s="93"/>
      <c r="AF75" s="96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5" s="93"/>
      <c r="AH75" s="96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5" s="93"/>
      <c r="AJ75" s="96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5" s="93"/>
      <c r="AL75" s="96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5" s="50">
        <f t="shared" si="106"/>
        <v>0</v>
      </c>
      <c r="AN75" s="31">
        <f t="shared" si="107"/>
        <v>0</v>
      </c>
      <c r="AO75" s="31">
        <f t="shared" si="108"/>
        <v>0</v>
      </c>
      <c r="AP75" s="31">
        <f t="shared" si="109"/>
        <v>0</v>
      </c>
      <c r="AQ75" s="31">
        <f t="shared" si="110"/>
        <v>0</v>
      </c>
      <c r="AR75" s="31">
        <f t="shared" si="111"/>
        <v>0</v>
      </c>
      <c r="AS75" s="31">
        <f t="shared" si="112"/>
        <v>0</v>
      </c>
      <c r="AT75" s="31">
        <f t="shared" si="113"/>
        <v>0</v>
      </c>
      <c r="AU75" s="31">
        <f t="shared" si="114"/>
        <v>0</v>
      </c>
      <c r="AV75" s="31">
        <f t="shared" si="115"/>
        <v>0</v>
      </c>
      <c r="AW75" s="31">
        <f t="shared" si="116"/>
        <v>0</v>
      </c>
      <c r="AX75" s="31">
        <f t="shared" si="117"/>
        <v>0</v>
      </c>
      <c r="AY75" s="31">
        <f t="shared" si="118"/>
        <v>0</v>
      </c>
      <c r="AZ75" s="31">
        <f t="shared" si="119"/>
        <v>0</v>
      </c>
      <c r="BA75" s="31">
        <f t="shared" si="120"/>
        <v>0</v>
      </c>
      <c r="BB75" s="31">
        <f t="shared" si="121"/>
        <v>0</v>
      </c>
      <c r="BC75" s="50">
        <f t="shared" si="122"/>
        <v>0</v>
      </c>
      <c r="BD75" s="50">
        <f t="shared" si="123"/>
        <v>0</v>
      </c>
      <c r="BE75" s="50">
        <f t="shared" si="124"/>
        <v>0</v>
      </c>
      <c r="BF75" s="50">
        <f t="shared" si="125"/>
        <v>0</v>
      </c>
      <c r="BG75" s="50">
        <f t="shared" si="126"/>
        <v>0</v>
      </c>
      <c r="BH75" s="50">
        <f t="shared" si="127"/>
        <v>0</v>
      </c>
      <c r="BI75" s="50">
        <f t="shared" si="128"/>
        <v>0</v>
      </c>
      <c r="BJ75" s="50">
        <f t="shared" si="129"/>
        <v>0</v>
      </c>
      <c r="BK75" s="50">
        <f t="shared" si="130"/>
        <v>0</v>
      </c>
      <c r="BL75" s="50">
        <f t="shared" si="131"/>
        <v>0</v>
      </c>
      <c r="BM75" s="50">
        <f t="shared" si="132"/>
        <v>0</v>
      </c>
      <c r="BN75" s="50">
        <f t="shared" si="133"/>
        <v>0</v>
      </c>
      <c r="BO75" s="50">
        <f t="shared" si="134"/>
        <v>0</v>
      </c>
      <c r="BP75" s="50">
        <f t="shared" si="135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BP38"/>
  <sheetViews>
    <sheetView topLeftCell="A23" zoomScale="80" zoomScaleNormal="80" workbookViewId="0">
      <selection activeCell="J29" sqref="J29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848</v>
      </c>
      <c r="F2" s="188"/>
      <c r="G2" s="185" t="s">
        <v>87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IF(Tableau_JUF[[#This Row],[Points]]&lt;&gt;0,RANK(Tableau_JUF[[#This Row],[Points]],Tableau_JUF[Points]),"")</f>
        <v/>
      </c>
      <c r="B6" s="45">
        <f t="array" ref="B6">INDEX(Tableau_JUF[[1]:[15]],ROW(C6)-5,$B$3)</f>
        <v>0</v>
      </c>
      <c r="C6" s="46">
        <f t="shared" ref="C6:C38" si="0">COUNTA(I6,K6,M6,O6,Q6,S6,U6,W6,Y6,AA6,AC6,AE6,AG6,AI6,AK6)</f>
        <v>0</v>
      </c>
      <c r="D6" s="172" t="s">
        <v>1599</v>
      </c>
      <c r="E6" s="172" t="s">
        <v>394</v>
      </c>
      <c r="F6" s="172" t="s">
        <v>395</v>
      </c>
      <c r="G6" s="172" t="s">
        <v>36</v>
      </c>
      <c r="H6" s="171">
        <f t="shared" ref="H6:H38" si="1">J6+L6+N6+P6+R6+T6+V6+X6+Z6+AB6+AD6+AF6+AH6+AJ6+AL6</f>
        <v>0</v>
      </c>
      <c r="I6" s="59"/>
      <c r="J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6" s="55"/>
      <c r="L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6" s="56"/>
      <c r="N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6" s="57"/>
      <c r="P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6" s="57"/>
      <c r="R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6" s="58"/>
      <c r="T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6" s="58"/>
      <c r="V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6" s="58"/>
      <c r="X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6" s="58"/>
      <c r="Z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6" s="121"/>
      <c r="AB6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6" s="58"/>
      <c r="AD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6" s="58"/>
      <c r="AF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6" s="58"/>
      <c r="AH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6" s="58"/>
      <c r="AJ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6" s="58"/>
      <c r="AL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6" s="50">
        <f t="shared" ref="AM6:AM38" si="2">J6</f>
        <v>0</v>
      </c>
      <c r="AN6" s="31">
        <f t="shared" ref="AN6:AN38" si="3">L6</f>
        <v>0</v>
      </c>
      <c r="AO6" s="31">
        <f t="shared" ref="AO6:AO38" si="4">N6</f>
        <v>0</v>
      </c>
      <c r="AP6" s="31">
        <f t="shared" ref="AP6:AP38" si="5">P6</f>
        <v>0</v>
      </c>
      <c r="AQ6" s="31">
        <f t="shared" ref="AQ6:AQ38" si="6">R6</f>
        <v>0</v>
      </c>
      <c r="AR6" s="31">
        <f t="shared" ref="AR6:AR38" si="7">T6</f>
        <v>0</v>
      </c>
      <c r="AS6" s="31">
        <f t="shared" ref="AS6:AS38" si="8">V6</f>
        <v>0</v>
      </c>
      <c r="AT6" s="31">
        <f t="shared" ref="AT6:AT38" si="9">X6</f>
        <v>0</v>
      </c>
      <c r="AU6" s="31">
        <f t="shared" ref="AU6:AU38" si="10">Z6</f>
        <v>0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 t="str">
        <f>IF(Tableau_JUF[[#This Row],[Points]]&lt;&gt;0,RANK(Tableau_JUF[[#This Row],[Points]],Tableau_JUF[Points]),"")</f>
        <v/>
      </c>
      <c r="B7" s="45">
        <f t="array" ref="B7">INDEX(Tableau_JUF[[1]:[15]],ROW(C7)-5,$B$3)</f>
        <v>0</v>
      </c>
      <c r="C7" s="46">
        <f t="shared" si="0"/>
        <v>0</v>
      </c>
      <c r="D7" s="172" t="s">
        <v>1600</v>
      </c>
      <c r="E7" s="172" t="s">
        <v>1601</v>
      </c>
      <c r="F7" s="172" t="s">
        <v>1602</v>
      </c>
      <c r="G7" s="172" t="s">
        <v>13</v>
      </c>
      <c r="H7" s="171">
        <f t="shared" si="1"/>
        <v>0</v>
      </c>
      <c r="I7" s="59"/>
      <c r="J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7" s="55"/>
      <c r="L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7" s="56"/>
      <c r="N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7" s="57"/>
      <c r="P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7" s="57"/>
      <c r="R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7" s="58"/>
      <c r="T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7" s="58"/>
      <c r="V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7" s="58"/>
      <c r="X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7" s="58"/>
      <c r="Z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7" s="121"/>
      <c r="AB7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7" s="58"/>
      <c r="AD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7" s="58"/>
      <c r="AF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7" s="58"/>
      <c r="AH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7" s="58"/>
      <c r="AJ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7" s="58"/>
      <c r="AL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>
        <f>IF(Tableau_JUF[[#This Row],[Points]]&lt;&gt;0,RANK(Tableau_JUF[[#This Row],[Points]],Tableau_JUF[Points]),"")</f>
        <v>1</v>
      </c>
      <c r="B8" s="45">
        <f t="array" ref="B8">INDEX(Tableau_JUF[[1]:[15]],ROW(C8)-5,$B$3)</f>
        <v>55</v>
      </c>
      <c r="C8" s="46">
        <f t="shared" si="0"/>
        <v>1</v>
      </c>
      <c r="D8" s="172" t="s">
        <v>1603</v>
      </c>
      <c r="E8" s="172" t="s">
        <v>349</v>
      </c>
      <c r="F8" s="172" t="s">
        <v>190</v>
      </c>
      <c r="G8" s="172" t="s">
        <v>35</v>
      </c>
      <c r="H8" s="171">
        <f t="shared" si="1"/>
        <v>55</v>
      </c>
      <c r="I8" s="59">
        <v>1</v>
      </c>
      <c r="J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8" s="55"/>
      <c r="L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8" s="56"/>
      <c r="N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8" s="57"/>
      <c r="P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8" s="57"/>
      <c r="R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8" s="58"/>
      <c r="T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8" s="58"/>
      <c r="V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8" s="58"/>
      <c r="X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8" s="58"/>
      <c r="Z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8" s="121"/>
      <c r="AB8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8" s="58"/>
      <c r="AD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8" s="58"/>
      <c r="AF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8" s="58"/>
      <c r="AH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8" s="58"/>
      <c r="AJ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8" s="58"/>
      <c r="AL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55</v>
      </c>
      <c r="BD8" s="50">
        <f t="shared" si="20"/>
        <v>55</v>
      </c>
      <c r="BE8" s="50">
        <f t="shared" si="20"/>
        <v>55</v>
      </c>
      <c r="BF8" s="50">
        <f t="shared" si="20"/>
        <v>55</v>
      </c>
      <c r="BG8" s="50">
        <f t="shared" si="20"/>
        <v>55</v>
      </c>
      <c r="BH8" s="50">
        <f t="shared" si="20"/>
        <v>55</v>
      </c>
      <c r="BI8" s="50">
        <f t="shared" si="20"/>
        <v>55</v>
      </c>
      <c r="BJ8" s="50">
        <f t="shared" si="20"/>
        <v>55</v>
      </c>
      <c r="BK8" s="50">
        <f t="shared" si="20"/>
        <v>55</v>
      </c>
      <c r="BL8" s="50">
        <f t="shared" si="20"/>
        <v>55</v>
      </c>
      <c r="BM8" s="50">
        <f t="shared" si="20"/>
        <v>55</v>
      </c>
      <c r="BN8" s="50">
        <f t="shared" si="20"/>
        <v>55</v>
      </c>
      <c r="BO8" s="50">
        <f t="shared" si="20"/>
        <v>55</v>
      </c>
      <c r="BP8" s="50">
        <f t="shared" si="20"/>
        <v>55</v>
      </c>
    </row>
    <row r="9" spans="1:68" ht="16.5" x14ac:dyDescent="0.35">
      <c r="A9" s="44">
        <f>IF(Tableau_JUF[[#This Row],[Points]]&lt;&gt;0,RANK(Tableau_JUF[[#This Row],[Points]],Tableau_JUF[Points]),"")</f>
        <v>4</v>
      </c>
      <c r="B9" s="45">
        <f t="array" ref="B9">INDEX(Tableau_JUF[[1]:[15]],ROW(C9)-5,$B$3)</f>
        <v>35</v>
      </c>
      <c r="C9" s="46">
        <f t="shared" si="0"/>
        <v>1</v>
      </c>
      <c r="D9" s="172" t="s">
        <v>1604</v>
      </c>
      <c r="E9" s="172" t="s">
        <v>355</v>
      </c>
      <c r="F9" s="172" t="s">
        <v>356</v>
      </c>
      <c r="G9" s="172" t="s">
        <v>15</v>
      </c>
      <c r="H9" s="171">
        <f t="shared" si="1"/>
        <v>35</v>
      </c>
      <c r="I9" s="59">
        <v>2</v>
      </c>
      <c r="J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9" s="55"/>
      <c r="L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9" s="56"/>
      <c r="N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9" s="57"/>
      <c r="P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9" s="57"/>
      <c r="R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9" s="58"/>
      <c r="T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9" s="58"/>
      <c r="V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9" s="58"/>
      <c r="X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9" s="58"/>
      <c r="Z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9" s="121"/>
      <c r="AB9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9" s="58"/>
      <c r="AD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9" s="58"/>
      <c r="AF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9" s="58"/>
      <c r="AH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9" s="58"/>
      <c r="AJ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9" s="58"/>
      <c r="AL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35</v>
      </c>
      <c r="BC9" s="50">
        <f t="shared" ref="BC9:BP9" si="21">BB9+LARGE($AM9:$BA9,BC$5)</f>
        <v>35</v>
      </c>
      <c r="BD9" s="50">
        <f t="shared" si="21"/>
        <v>35</v>
      </c>
      <c r="BE9" s="50">
        <f t="shared" si="21"/>
        <v>35</v>
      </c>
      <c r="BF9" s="50">
        <f t="shared" si="21"/>
        <v>35</v>
      </c>
      <c r="BG9" s="50">
        <f t="shared" si="21"/>
        <v>35</v>
      </c>
      <c r="BH9" s="50">
        <f t="shared" si="21"/>
        <v>35</v>
      </c>
      <c r="BI9" s="50">
        <f t="shared" si="21"/>
        <v>35</v>
      </c>
      <c r="BJ9" s="50">
        <f t="shared" si="21"/>
        <v>35</v>
      </c>
      <c r="BK9" s="50">
        <f t="shared" si="21"/>
        <v>35</v>
      </c>
      <c r="BL9" s="50">
        <f t="shared" si="21"/>
        <v>35</v>
      </c>
      <c r="BM9" s="50">
        <f t="shared" si="21"/>
        <v>35</v>
      </c>
      <c r="BN9" s="50">
        <f t="shared" si="21"/>
        <v>35</v>
      </c>
      <c r="BO9" s="50">
        <f t="shared" si="21"/>
        <v>35</v>
      </c>
      <c r="BP9" s="50">
        <f t="shared" si="21"/>
        <v>35</v>
      </c>
    </row>
    <row r="10" spans="1:68" ht="16.5" x14ac:dyDescent="0.35">
      <c r="A10" s="44" t="str">
        <f>IF(Tableau_JUF[[#This Row],[Points]]&lt;&gt;0,RANK(Tableau_JUF[[#This Row],[Points]],Tableau_JUF[Points]),"")</f>
        <v/>
      </c>
      <c r="B10" s="45">
        <f t="array" ref="B10">INDEX(Tableau_JUF[[1]:[15]],ROW(C10)-5,$B$3)</f>
        <v>0</v>
      </c>
      <c r="C10" s="46">
        <f t="shared" si="0"/>
        <v>0</v>
      </c>
      <c r="D10" s="172" t="s">
        <v>1605</v>
      </c>
      <c r="E10" s="172" t="s">
        <v>357</v>
      </c>
      <c r="F10" s="172" t="s">
        <v>358</v>
      </c>
      <c r="G10" s="172" t="s">
        <v>36</v>
      </c>
      <c r="H10" s="171">
        <f t="shared" si="1"/>
        <v>0</v>
      </c>
      <c r="I10" s="59"/>
      <c r="J1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0" s="55"/>
      <c r="L1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0" s="56"/>
      <c r="N1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0" s="57"/>
      <c r="P1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0" s="57"/>
      <c r="R1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0" s="58"/>
      <c r="T1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0" s="58"/>
      <c r="V1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0" s="58"/>
      <c r="X1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0" s="58"/>
      <c r="Z1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0" s="121"/>
      <c r="AB10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0" s="58"/>
      <c r="AD1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0" s="58"/>
      <c r="AF1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0" s="58"/>
      <c r="AH1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0" s="58"/>
      <c r="AJ1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0" s="58"/>
      <c r="AL1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 t="str">
        <f>IF(Tableau_JUF[[#This Row],[Points]]&lt;&gt;0,RANK(Tableau_JUF[[#This Row],[Points]],Tableau_JUF[Points]),"")</f>
        <v/>
      </c>
      <c r="B11" s="45">
        <f t="array" ref="B11">INDEX(Tableau_JUF[[1]:[15]],ROW(C11)-5,$B$3)</f>
        <v>0</v>
      </c>
      <c r="C11" s="46">
        <f t="shared" si="0"/>
        <v>0</v>
      </c>
      <c r="D11" s="172" t="s">
        <v>1606</v>
      </c>
      <c r="E11" s="172" t="s">
        <v>360</v>
      </c>
      <c r="F11" s="172" t="s">
        <v>336</v>
      </c>
      <c r="G11" s="172" t="s">
        <v>14</v>
      </c>
      <c r="H11" s="171">
        <f t="shared" si="1"/>
        <v>0</v>
      </c>
      <c r="I11" s="59"/>
      <c r="J1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1" s="55"/>
      <c r="L1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1" s="56"/>
      <c r="N1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1" s="57"/>
      <c r="P1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1" s="57"/>
      <c r="R1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1" s="58"/>
      <c r="T1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1" s="58"/>
      <c r="V1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1" s="58"/>
      <c r="X1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1" s="58"/>
      <c r="Z1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1" s="121"/>
      <c r="AB11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1" s="58"/>
      <c r="AD1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1" s="58"/>
      <c r="AF1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1" s="58"/>
      <c r="AH1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1" s="58"/>
      <c r="AJ1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1" s="58"/>
      <c r="AL1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 t="str">
        <f>IF(Tableau_JUF[[#This Row],[Points]]&lt;&gt;0,RANK(Tableau_JUF[[#This Row],[Points]],Tableau_JUF[Points]),"")</f>
        <v/>
      </c>
      <c r="B12" s="45">
        <f t="array" ref="B12">INDEX(Tableau_JUF[[1]:[15]],ROW(C12)-5,$B$3)</f>
        <v>0</v>
      </c>
      <c r="C12" s="46">
        <f t="shared" si="0"/>
        <v>0</v>
      </c>
      <c r="D12" s="172" t="s">
        <v>1607</v>
      </c>
      <c r="E12" s="172" t="s">
        <v>362</v>
      </c>
      <c r="F12" s="172" t="s">
        <v>185</v>
      </c>
      <c r="G12" s="172" t="s">
        <v>105</v>
      </c>
      <c r="H12" s="171">
        <f t="shared" si="1"/>
        <v>0</v>
      </c>
      <c r="I12" s="59"/>
      <c r="J1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2" s="55"/>
      <c r="L1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2" s="56"/>
      <c r="N1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2" s="57"/>
      <c r="P1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2" s="57"/>
      <c r="R1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2" s="58"/>
      <c r="T1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2" s="58"/>
      <c r="V1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2" s="58"/>
      <c r="X1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2" s="58"/>
      <c r="Z1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2" s="121"/>
      <c r="AB12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2" s="58"/>
      <c r="AD1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2" s="58"/>
      <c r="AF1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2" s="58"/>
      <c r="AH1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2" s="58"/>
      <c r="AJ1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2" s="58"/>
      <c r="AL1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 t="str">
        <f>IF(Tableau_JUF[[#This Row],[Points]]&lt;&gt;0,RANK(Tableau_JUF[[#This Row],[Points]],Tableau_JUF[Points]),"")</f>
        <v/>
      </c>
      <c r="B13" s="45">
        <f t="array" ref="B13">INDEX(Tableau_JUF[[1]:[15]],ROW(C13)-5,$B$3)</f>
        <v>0</v>
      </c>
      <c r="C13" s="46">
        <f t="shared" si="0"/>
        <v>0</v>
      </c>
      <c r="D13" s="172" t="s">
        <v>1608</v>
      </c>
      <c r="E13" s="172" t="s">
        <v>363</v>
      </c>
      <c r="F13" s="172" t="s">
        <v>267</v>
      </c>
      <c r="G13" s="172" t="s">
        <v>16</v>
      </c>
      <c r="H13" s="171">
        <f t="shared" si="1"/>
        <v>0</v>
      </c>
      <c r="I13" s="59"/>
      <c r="J1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3" s="55"/>
      <c r="L1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3" s="56"/>
      <c r="N1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3" s="57"/>
      <c r="P1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3" s="57"/>
      <c r="R1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3" s="58"/>
      <c r="T1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3" s="58"/>
      <c r="V1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3" s="58"/>
      <c r="X1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3" s="58"/>
      <c r="Z1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3" s="121"/>
      <c r="AB13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3" s="58"/>
      <c r="AD1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3" s="58"/>
      <c r="AF1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3" s="58"/>
      <c r="AH1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3" s="58"/>
      <c r="AJ1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3" s="58"/>
      <c r="AL1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IF(Tableau_JUF[[#This Row],[Points]]&lt;&gt;0,RANK(Tableau_JUF[[#This Row],[Points]],Tableau_JUF[Points]),"")</f>
        <v/>
      </c>
      <c r="B14" s="45">
        <f t="array" ref="B14">INDEX(Tableau_JUF[[1]:[15]],ROW(C14)-5,$B$3)</f>
        <v>0</v>
      </c>
      <c r="C14" s="46">
        <f t="shared" si="0"/>
        <v>0</v>
      </c>
      <c r="D14" s="172" t="s">
        <v>1609</v>
      </c>
      <c r="E14" s="172" t="s">
        <v>1610</v>
      </c>
      <c r="F14" s="172" t="s">
        <v>1611</v>
      </c>
      <c r="G14" s="172" t="s">
        <v>95</v>
      </c>
      <c r="H14" s="171">
        <f t="shared" si="1"/>
        <v>0</v>
      </c>
      <c r="I14" s="59"/>
      <c r="J1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4" s="55"/>
      <c r="L1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4" s="56"/>
      <c r="N1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4" s="57"/>
      <c r="P1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4" s="57"/>
      <c r="R1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4" s="58"/>
      <c r="T1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4" s="58"/>
      <c r="V1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4" s="58"/>
      <c r="X1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4" s="58"/>
      <c r="Z1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4" s="121"/>
      <c r="AB14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4" s="58"/>
      <c r="AD1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4" s="58"/>
      <c r="AF1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4" s="58"/>
      <c r="AH1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4" s="58"/>
      <c r="AJ1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4" s="58"/>
      <c r="AL1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 t="str">
        <f>IF(Tableau_JUF[[#This Row],[Points]]&lt;&gt;0,RANK(Tableau_JUF[[#This Row],[Points]],Tableau_JUF[Points]),"")</f>
        <v/>
      </c>
      <c r="B15" s="45">
        <f t="array" ref="B15">INDEX(Tableau_JUF[[1]:[15]],ROW(C15)-5,$B$3)</f>
        <v>0</v>
      </c>
      <c r="C15" s="46">
        <f t="shared" si="0"/>
        <v>0</v>
      </c>
      <c r="D15" s="172" t="s">
        <v>1612</v>
      </c>
      <c r="E15" s="172" t="s">
        <v>1613</v>
      </c>
      <c r="F15" s="172" t="s">
        <v>412</v>
      </c>
      <c r="G15" s="172" t="s">
        <v>12</v>
      </c>
      <c r="H15" s="171">
        <f t="shared" si="1"/>
        <v>0</v>
      </c>
      <c r="I15" s="59"/>
      <c r="J1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5" s="55"/>
      <c r="L1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5" s="56"/>
      <c r="N1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5" s="57"/>
      <c r="P1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5" s="57"/>
      <c r="R1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5" s="58"/>
      <c r="T1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5" s="58"/>
      <c r="V1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5" s="58"/>
      <c r="X1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5" s="58"/>
      <c r="Z1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5" s="121"/>
      <c r="AB15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5" s="58"/>
      <c r="AD1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5" s="58"/>
      <c r="AF1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5" s="58"/>
      <c r="AH1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5" s="58"/>
      <c r="AJ1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5" s="58"/>
      <c r="AL1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 t="str">
        <f>IF(Tableau_JUF[[#This Row],[Points]]&lt;&gt;0,RANK(Tableau_JUF[[#This Row],[Points]],Tableau_JUF[Points]),"")</f>
        <v/>
      </c>
      <c r="B16" s="45">
        <f t="array" ref="B16">INDEX(Tableau_JUF[[1]:[15]],ROW(C16)-5,$B$3)</f>
        <v>0</v>
      </c>
      <c r="C16" s="46">
        <f t="shared" si="0"/>
        <v>0</v>
      </c>
      <c r="D16" s="172" t="s">
        <v>1614</v>
      </c>
      <c r="E16" s="172" t="s">
        <v>398</v>
      </c>
      <c r="F16" s="172" t="s">
        <v>317</v>
      </c>
      <c r="G16" s="172" t="s">
        <v>37</v>
      </c>
      <c r="H16" s="171">
        <f t="shared" si="1"/>
        <v>0</v>
      </c>
      <c r="I16" s="59"/>
      <c r="J1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6" s="55"/>
      <c r="L1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6" s="56"/>
      <c r="N1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6" s="57"/>
      <c r="P1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6" s="57"/>
      <c r="R1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6" s="58"/>
      <c r="T1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6" s="58"/>
      <c r="V1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6" s="58"/>
      <c r="X1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6" s="58"/>
      <c r="Z1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6" s="121"/>
      <c r="AB16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6" s="58"/>
      <c r="AD1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6" s="58"/>
      <c r="AF1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6" s="58"/>
      <c r="AH1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6" s="58"/>
      <c r="AJ1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6" s="58"/>
      <c r="AL1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 t="str">
        <f>IF(Tableau_JUF[[#This Row],[Points]]&lt;&gt;0,RANK(Tableau_JUF[[#This Row],[Points]],Tableau_JUF[Points]),"")</f>
        <v/>
      </c>
      <c r="B17" s="45">
        <f t="array" ref="B17">INDEX(Tableau_JUF[[1]:[15]],ROW(C17)-5,$B$3)</f>
        <v>0</v>
      </c>
      <c r="C17" s="46">
        <f t="shared" si="0"/>
        <v>0</v>
      </c>
      <c r="D17" s="172" t="s">
        <v>1615</v>
      </c>
      <c r="E17" s="172" t="s">
        <v>1616</v>
      </c>
      <c r="F17" s="172" t="s">
        <v>317</v>
      </c>
      <c r="G17" s="172" t="s">
        <v>12</v>
      </c>
      <c r="H17" s="171">
        <f t="shared" si="1"/>
        <v>0</v>
      </c>
      <c r="I17" s="59"/>
      <c r="J1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7" s="55"/>
      <c r="L1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7" s="56"/>
      <c r="N1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7" s="57"/>
      <c r="P1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7" s="57"/>
      <c r="R1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7" s="58"/>
      <c r="T1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7" s="58"/>
      <c r="V1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7" s="58"/>
      <c r="X1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7" s="58"/>
      <c r="Z1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7" s="121"/>
      <c r="AB17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7" s="58"/>
      <c r="AD1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7" s="58"/>
      <c r="AF1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7" s="58"/>
      <c r="AH1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7" s="58"/>
      <c r="AJ1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7" s="58"/>
      <c r="AL1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IF(Tableau_JUF[[#This Row],[Points]]&lt;&gt;0,RANK(Tableau_JUF[[#This Row],[Points]],Tableau_JUF[Points]),"")</f>
        <v/>
      </c>
      <c r="B18" s="45">
        <f t="array" ref="B18">INDEX(Tableau_JUF[[1]:[15]],ROW(C18)-5,$B$3)</f>
        <v>0</v>
      </c>
      <c r="C18" s="46">
        <f t="shared" si="0"/>
        <v>0</v>
      </c>
      <c r="D18" s="172" t="s">
        <v>1617</v>
      </c>
      <c r="E18" s="172" t="s">
        <v>1618</v>
      </c>
      <c r="F18" s="172" t="s">
        <v>200</v>
      </c>
      <c r="G18" s="172" t="s">
        <v>103</v>
      </c>
      <c r="H18" s="171">
        <f t="shared" si="1"/>
        <v>0</v>
      </c>
      <c r="I18" s="59"/>
      <c r="J1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8" s="55"/>
      <c r="L1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8" s="56"/>
      <c r="N1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8" s="57"/>
      <c r="P1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8" s="57"/>
      <c r="R1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8" s="58"/>
      <c r="T1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8" s="58"/>
      <c r="V1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8" s="58"/>
      <c r="X1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8" s="58"/>
      <c r="Z1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8" s="121"/>
      <c r="AB18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8" s="58"/>
      <c r="AD1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8" s="58"/>
      <c r="AF1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8" s="58"/>
      <c r="AH1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8" s="58"/>
      <c r="AJ1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8" s="58"/>
      <c r="AL1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IF(Tableau_JUF[[#This Row],[Points]]&lt;&gt;0,RANK(Tableau_JUF[[#This Row],[Points]],Tableau_JUF[Points]),"")</f>
        <v/>
      </c>
      <c r="B19" s="45">
        <f t="array" ref="B19">INDEX(Tableau_JUF[[1]:[15]],ROW(C19)-5,$B$3)</f>
        <v>0</v>
      </c>
      <c r="C19" s="46">
        <f t="shared" si="0"/>
        <v>0</v>
      </c>
      <c r="D19" s="172" t="s">
        <v>1619</v>
      </c>
      <c r="E19" s="172" t="s">
        <v>371</v>
      </c>
      <c r="F19" s="172" t="s">
        <v>131</v>
      </c>
      <c r="G19" s="172" t="s">
        <v>12</v>
      </c>
      <c r="H19" s="171">
        <f t="shared" si="1"/>
        <v>0</v>
      </c>
      <c r="I19" s="59"/>
      <c r="J1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9" s="55"/>
      <c r="L1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9" s="56"/>
      <c r="N1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9" s="57"/>
      <c r="P1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9" s="57"/>
      <c r="R1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9" s="58"/>
      <c r="T1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9" s="58"/>
      <c r="V1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9" s="58"/>
      <c r="X1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9" s="58"/>
      <c r="Z1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9" s="121"/>
      <c r="AB19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9" s="58"/>
      <c r="AD1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9" s="58"/>
      <c r="AF1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9" s="58"/>
      <c r="AH1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9" s="58"/>
      <c r="AJ1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9" s="58"/>
      <c r="AL1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IF(Tableau_JUF[[#This Row],[Points]]&lt;&gt;0,RANK(Tableau_JUF[[#This Row],[Points]],Tableau_JUF[Points]),"")</f>
        <v/>
      </c>
      <c r="B20" s="45">
        <f t="array" ref="B20">INDEX(Tableau_JUF[[1]:[15]],ROW(C20)-5,$B$3)</f>
        <v>0</v>
      </c>
      <c r="C20" s="46">
        <f t="shared" si="0"/>
        <v>0</v>
      </c>
      <c r="D20" s="172" t="s">
        <v>1620</v>
      </c>
      <c r="E20" s="172" t="s">
        <v>326</v>
      </c>
      <c r="F20" s="172" t="s">
        <v>190</v>
      </c>
      <c r="G20" s="172" t="s">
        <v>105</v>
      </c>
      <c r="H20" s="171">
        <f t="shared" si="1"/>
        <v>0</v>
      </c>
      <c r="I20" s="59"/>
      <c r="J2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0" s="55"/>
      <c r="L2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0" s="56"/>
      <c r="N2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0" s="57"/>
      <c r="P2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0" s="57"/>
      <c r="R2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0" s="58"/>
      <c r="T2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0" s="58"/>
      <c r="V2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0" s="58"/>
      <c r="X2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0" s="58"/>
      <c r="Z2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0" s="121"/>
      <c r="AB20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0" s="58"/>
      <c r="AD2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0" s="58"/>
      <c r="AF2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0" s="58"/>
      <c r="AH2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0" s="58"/>
      <c r="AJ2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0" s="58"/>
      <c r="AL2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IF(Tableau_JUF[[#This Row],[Points]]&lt;&gt;0,RANK(Tableau_JUF[[#This Row],[Points]],Tableau_JUF[Points]),"")</f>
        <v/>
      </c>
      <c r="B21" s="45">
        <f t="array" ref="B21">INDEX(Tableau_JUF[[1]:[15]],ROW(C21)-5,$B$3)</f>
        <v>0</v>
      </c>
      <c r="C21" s="46">
        <f t="shared" si="0"/>
        <v>0</v>
      </c>
      <c r="D21" s="172" t="s">
        <v>1621</v>
      </c>
      <c r="E21" s="172" t="s">
        <v>235</v>
      </c>
      <c r="F21" s="172" t="s">
        <v>299</v>
      </c>
      <c r="G21" s="172" t="s">
        <v>12</v>
      </c>
      <c r="H21" s="171">
        <f t="shared" si="1"/>
        <v>0</v>
      </c>
      <c r="I21" s="59"/>
      <c r="J2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1" s="55"/>
      <c r="L2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1" s="56"/>
      <c r="N2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1" s="57"/>
      <c r="P2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1" s="57"/>
      <c r="R2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1" s="58"/>
      <c r="T2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1" s="58"/>
      <c r="V2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1" s="58"/>
      <c r="X2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1" s="58"/>
      <c r="Z2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1" s="121"/>
      <c r="AB21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1" s="58"/>
      <c r="AD2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1" s="58"/>
      <c r="AF2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1" s="58"/>
      <c r="AH2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1" s="58"/>
      <c r="AJ2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1" s="58"/>
      <c r="AL2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IF(Tableau_JUF[[#This Row],[Points]]&lt;&gt;0,RANK(Tableau_JUF[[#This Row],[Points]],Tableau_JUF[Points]),"")</f>
        <v/>
      </c>
      <c r="B22" s="45">
        <f t="array" ref="B22">INDEX(Tableau_JUF[[1]:[15]],ROW(C22)-5,$B$3)</f>
        <v>0</v>
      </c>
      <c r="C22" s="46">
        <f t="shared" si="0"/>
        <v>0</v>
      </c>
      <c r="D22" s="172" t="s">
        <v>1622</v>
      </c>
      <c r="E22" s="172" t="s">
        <v>401</v>
      </c>
      <c r="F22" s="172" t="s">
        <v>135</v>
      </c>
      <c r="G22" s="172" t="s">
        <v>106</v>
      </c>
      <c r="H22" s="171">
        <f t="shared" si="1"/>
        <v>0</v>
      </c>
      <c r="I22" s="59"/>
      <c r="J2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2" s="55"/>
      <c r="L2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2" s="56"/>
      <c r="N2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2" s="57"/>
      <c r="P2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2" s="57"/>
      <c r="R2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2" s="58"/>
      <c r="T2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2" s="58"/>
      <c r="V2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2" s="58"/>
      <c r="X2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2" s="58"/>
      <c r="Z2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2" s="121"/>
      <c r="AB22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2" s="58"/>
      <c r="AD2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2" s="58"/>
      <c r="AF2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2" s="58"/>
      <c r="AH2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2" s="58"/>
      <c r="AJ2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2" s="58"/>
      <c r="AL2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IF(Tableau_JUF[[#This Row],[Points]]&lt;&gt;0,RANK(Tableau_JUF[[#This Row],[Points]],Tableau_JUF[Points]),"")</f>
        <v/>
      </c>
      <c r="B23" s="45">
        <f t="array" ref="B23">INDEX(Tableau_JUF[[1]:[15]],ROW(C23)-5,$B$3)</f>
        <v>0</v>
      </c>
      <c r="C23" s="46">
        <f t="shared" si="0"/>
        <v>0</v>
      </c>
      <c r="D23" s="172" t="s">
        <v>1623</v>
      </c>
      <c r="E23" s="172" t="s">
        <v>402</v>
      </c>
      <c r="F23" s="172" t="s">
        <v>403</v>
      </c>
      <c r="G23" s="172" t="s">
        <v>12</v>
      </c>
      <c r="H23" s="171">
        <f t="shared" si="1"/>
        <v>0</v>
      </c>
      <c r="I23" s="59"/>
      <c r="J2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3" s="55"/>
      <c r="L2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3" s="56"/>
      <c r="N2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3" s="57"/>
      <c r="P2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3" s="57"/>
      <c r="R2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3" s="58"/>
      <c r="T2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3" s="58"/>
      <c r="V2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3" s="58"/>
      <c r="X2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3" s="58"/>
      <c r="Z2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3" s="121"/>
      <c r="AB23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3" s="58"/>
      <c r="AD2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3" s="58"/>
      <c r="AF2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3" s="58"/>
      <c r="AH2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3" s="58"/>
      <c r="AJ2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3" s="58"/>
      <c r="AL2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>
        <f>IF(Tableau_JUF[[#This Row],[Points]]&lt;&gt;0,RANK(Tableau_JUF[[#This Row],[Points]],Tableau_JUF[Points]),"")</f>
        <v>1</v>
      </c>
      <c r="B24" s="45">
        <f t="array" ref="B24">INDEX(Tableau_JUF[[1]:[15]],ROW(C24)-5,$B$3)</f>
        <v>55</v>
      </c>
      <c r="C24" s="46">
        <f t="shared" si="0"/>
        <v>1</v>
      </c>
      <c r="D24" s="172" t="s">
        <v>1624</v>
      </c>
      <c r="E24" s="172" t="s">
        <v>377</v>
      </c>
      <c r="F24" s="172" t="s">
        <v>378</v>
      </c>
      <c r="G24" s="172" t="s">
        <v>36</v>
      </c>
      <c r="H24" s="171">
        <f t="shared" si="1"/>
        <v>55</v>
      </c>
      <c r="I24" s="59">
        <v>1</v>
      </c>
      <c r="J2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24" s="55"/>
      <c r="L2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4" s="56"/>
      <c r="N2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4" s="57"/>
      <c r="P2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4" s="57"/>
      <c r="R2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4" s="58"/>
      <c r="T2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4" s="58"/>
      <c r="V2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4" s="58"/>
      <c r="X2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4" s="58"/>
      <c r="Z2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4" s="121"/>
      <c r="AB24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4" s="58"/>
      <c r="AD2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4" s="58"/>
      <c r="AF2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4" s="58"/>
      <c r="AH2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4" s="58"/>
      <c r="AJ2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4" s="58"/>
      <c r="AL2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4" s="50">
        <f t="shared" si="2"/>
        <v>55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55</v>
      </c>
      <c r="BC24" s="50">
        <f t="shared" ref="BC24:BP24" si="36">BB24+LARGE($AM24:$BA24,BC$5)</f>
        <v>55</v>
      </c>
      <c r="BD24" s="50">
        <f t="shared" si="36"/>
        <v>55</v>
      </c>
      <c r="BE24" s="50">
        <f t="shared" si="36"/>
        <v>55</v>
      </c>
      <c r="BF24" s="50">
        <f t="shared" si="36"/>
        <v>55</v>
      </c>
      <c r="BG24" s="50">
        <f t="shared" si="36"/>
        <v>55</v>
      </c>
      <c r="BH24" s="50">
        <f t="shared" si="36"/>
        <v>55</v>
      </c>
      <c r="BI24" s="50">
        <f t="shared" si="36"/>
        <v>55</v>
      </c>
      <c r="BJ24" s="50">
        <f t="shared" si="36"/>
        <v>55</v>
      </c>
      <c r="BK24" s="50">
        <f t="shared" si="36"/>
        <v>55</v>
      </c>
      <c r="BL24" s="50">
        <f t="shared" si="36"/>
        <v>55</v>
      </c>
      <c r="BM24" s="50">
        <f t="shared" si="36"/>
        <v>55</v>
      </c>
      <c r="BN24" s="50">
        <f t="shared" si="36"/>
        <v>55</v>
      </c>
      <c r="BO24" s="50">
        <f t="shared" si="36"/>
        <v>55</v>
      </c>
      <c r="BP24" s="50">
        <f t="shared" si="36"/>
        <v>55</v>
      </c>
    </row>
    <row r="25" spans="1:68" ht="16.5" x14ac:dyDescent="0.35">
      <c r="A25" s="44">
        <f>IF(Tableau_JUF[[#This Row],[Points]]&lt;&gt;0,RANK(Tableau_JUF[[#This Row],[Points]],Tableau_JUF[Points]),"")</f>
        <v>1</v>
      </c>
      <c r="B25" s="45">
        <f t="array" ref="B25">INDEX(Tableau_JUF[[1]:[15]],ROW(C25)-5,$B$3)</f>
        <v>55</v>
      </c>
      <c r="C25" s="46">
        <f t="shared" si="0"/>
        <v>1</v>
      </c>
      <c r="D25" s="172" t="s">
        <v>1625</v>
      </c>
      <c r="E25" s="172" t="s">
        <v>381</v>
      </c>
      <c r="F25" s="172" t="s">
        <v>382</v>
      </c>
      <c r="G25" s="172" t="s">
        <v>35</v>
      </c>
      <c r="H25" s="171">
        <f t="shared" si="1"/>
        <v>55</v>
      </c>
      <c r="I25" s="59">
        <v>1</v>
      </c>
      <c r="J2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25" s="55"/>
      <c r="L2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5" s="56"/>
      <c r="N2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5" s="57"/>
      <c r="P2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5" s="57"/>
      <c r="R2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5" s="58"/>
      <c r="T2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5" s="58"/>
      <c r="V2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5" s="58"/>
      <c r="X2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5" s="58"/>
      <c r="Z2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5" s="121"/>
      <c r="AB25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5" s="58"/>
      <c r="AD2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5" s="58"/>
      <c r="AF2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5" s="58"/>
      <c r="AH2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5" s="58"/>
      <c r="AJ2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5" s="58"/>
      <c r="AL2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5" s="50">
        <f t="shared" si="2"/>
        <v>55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55</v>
      </c>
      <c r="BC25" s="50">
        <f t="shared" ref="BC25:BP25" si="37">BB25+LARGE($AM25:$BA25,BC$5)</f>
        <v>55</v>
      </c>
      <c r="BD25" s="50">
        <f t="shared" si="37"/>
        <v>55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 t="str">
        <f>IF(Tableau_JUF[[#This Row],[Points]]&lt;&gt;0,RANK(Tableau_JUF[[#This Row],[Points]],Tableau_JUF[Points]),"")</f>
        <v/>
      </c>
      <c r="B26" s="45">
        <f t="array" ref="B26">INDEX(Tableau_JUF[[1]:[15]],ROW(C26)-5,$B$3)</f>
        <v>0</v>
      </c>
      <c r="C26" s="46">
        <f t="shared" si="0"/>
        <v>0</v>
      </c>
      <c r="D26" s="172" t="s">
        <v>1626</v>
      </c>
      <c r="E26" s="172" t="s">
        <v>383</v>
      </c>
      <c r="F26" s="172" t="s">
        <v>384</v>
      </c>
      <c r="G26" s="172" t="s">
        <v>14</v>
      </c>
      <c r="H26" s="171">
        <f t="shared" si="1"/>
        <v>0</v>
      </c>
      <c r="I26" s="59"/>
      <c r="J2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6" s="55"/>
      <c r="L2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6" s="56"/>
      <c r="N2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6" s="57"/>
      <c r="P2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6" s="57"/>
      <c r="R2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6" s="58"/>
      <c r="T2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6" s="58"/>
      <c r="V2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6" s="58"/>
      <c r="X2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6" s="58"/>
      <c r="Z2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6" s="121"/>
      <c r="AB26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6" s="58"/>
      <c r="AD2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6" s="58"/>
      <c r="AF2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6" s="58"/>
      <c r="AH2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6" s="58"/>
      <c r="AJ2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6" s="58"/>
      <c r="AL2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>
        <f>IF(Tableau_JUF[[#This Row],[Points]]&lt;&gt;0,RANK(Tableau_JUF[[#This Row],[Points]],Tableau_JUF[Points]),"")</f>
        <v>6</v>
      </c>
      <c r="B27" s="45">
        <f t="array" ref="B27">INDEX(Tableau_JUF[[1]:[15]],ROW(C27)-5,$B$3)</f>
        <v>10</v>
      </c>
      <c r="C27" s="46">
        <f t="shared" si="0"/>
        <v>1</v>
      </c>
      <c r="D27" s="172" t="s">
        <v>1627</v>
      </c>
      <c r="E27" s="172" t="s">
        <v>1628</v>
      </c>
      <c r="F27" s="172" t="s">
        <v>299</v>
      </c>
      <c r="G27" s="172" t="s">
        <v>100</v>
      </c>
      <c r="H27" s="171">
        <f t="shared" si="1"/>
        <v>10</v>
      </c>
      <c r="I27" s="59">
        <v>4</v>
      </c>
      <c r="J2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10</v>
      </c>
      <c r="K27" s="55"/>
      <c r="L2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7" s="56"/>
      <c r="N2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7" s="57"/>
      <c r="P2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7" s="57"/>
      <c r="R2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7" s="58"/>
      <c r="T2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7" s="58"/>
      <c r="V2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7" s="58"/>
      <c r="X2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7" s="58"/>
      <c r="Z2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7" s="121"/>
      <c r="AB27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7" s="58"/>
      <c r="AD2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7" s="58"/>
      <c r="AF2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7" s="58"/>
      <c r="AH2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7" s="58"/>
      <c r="AJ2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7" s="58"/>
      <c r="AL2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10</v>
      </c>
      <c r="BD27" s="50">
        <f t="shared" si="39"/>
        <v>10</v>
      </c>
      <c r="BE27" s="50">
        <f t="shared" si="39"/>
        <v>10</v>
      </c>
      <c r="BF27" s="50">
        <f t="shared" si="39"/>
        <v>10</v>
      </c>
      <c r="BG27" s="50">
        <f t="shared" si="39"/>
        <v>10</v>
      </c>
      <c r="BH27" s="50">
        <f t="shared" si="39"/>
        <v>10</v>
      </c>
      <c r="BI27" s="50">
        <f t="shared" si="39"/>
        <v>10</v>
      </c>
      <c r="BJ27" s="50">
        <f t="shared" si="39"/>
        <v>10</v>
      </c>
      <c r="BK27" s="50">
        <f t="shared" si="39"/>
        <v>10</v>
      </c>
      <c r="BL27" s="50">
        <f t="shared" si="39"/>
        <v>10</v>
      </c>
      <c r="BM27" s="50">
        <f t="shared" si="39"/>
        <v>10</v>
      </c>
      <c r="BN27" s="50">
        <f t="shared" si="39"/>
        <v>10</v>
      </c>
      <c r="BO27" s="50">
        <f t="shared" si="39"/>
        <v>10</v>
      </c>
      <c r="BP27" s="50">
        <f t="shared" si="39"/>
        <v>10</v>
      </c>
    </row>
    <row r="28" spans="1:68" ht="16.5" x14ac:dyDescent="0.35">
      <c r="A28" s="44" t="str">
        <f>IF(Tableau_JUF[[#This Row],[Points]]&lt;&gt;0,RANK(Tableau_JUF[[#This Row],[Points]],Tableau_JUF[Points]),"")</f>
        <v/>
      </c>
      <c r="B28" s="45">
        <f t="array" ref="B28">INDEX(Tableau_JUF[[1]:[15]],ROW(C28)-5,$B$3)</f>
        <v>0</v>
      </c>
      <c r="C28" s="46">
        <f t="shared" si="0"/>
        <v>0</v>
      </c>
      <c r="D28" s="172" t="s">
        <v>1629</v>
      </c>
      <c r="E28" s="172" t="s">
        <v>387</v>
      </c>
      <c r="F28" s="172" t="s">
        <v>359</v>
      </c>
      <c r="G28" s="172" t="s">
        <v>14</v>
      </c>
      <c r="H28" s="171">
        <f t="shared" si="1"/>
        <v>0</v>
      </c>
      <c r="I28" s="59"/>
      <c r="J2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8" s="55"/>
      <c r="L2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8" s="56"/>
      <c r="N2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8" s="57"/>
      <c r="P2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8" s="57"/>
      <c r="R2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8" s="58"/>
      <c r="T2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8" s="58"/>
      <c r="V2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8" s="58"/>
      <c r="X2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8" s="58"/>
      <c r="Z2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8" s="121"/>
      <c r="AB28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8" s="58"/>
      <c r="AD2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8" s="58"/>
      <c r="AF2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8" s="58"/>
      <c r="AH2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8" s="58"/>
      <c r="AJ2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8" s="58"/>
      <c r="AL2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IF(Tableau_JUF[[#This Row],[Points]]&lt;&gt;0,RANK(Tableau_JUF[[#This Row],[Points]],Tableau_JUF[Points]),"")</f>
        <v/>
      </c>
      <c r="B29" s="45">
        <f t="array" ref="B29">INDEX(Tableau_JUF[[1]:[15]],ROW(C29)-5,$B$3)</f>
        <v>0</v>
      </c>
      <c r="C29" s="46">
        <f t="shared" si="0"/>
        <v>0</v>
      </c>
      <c r="D29" s="172" t="s">
        <v>1630</v>
      </c>
      <c r="E29" s="172" t="s">
        <v>388</v>
      </c>
      <c r="F29" s="172" t="s">
        <v>389</v>
      </c>
      <c r="G29" s="172" t="s">
        <v>36</v>
      </c>
      <c r="H29" s="171">
        <f t="shared" si="1"/>
        <v>0</v>
      </c>
      <c r="I29" s="59"/>
      <c r="J2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9" s="55"/>
      <c r="L2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9" s="56"/>
      <c r="N2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9" s="57"/>
      <c r="P2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9" s="57"/>
      <c r="R2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9" s="58"/>
      <c r="T2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9" s="58"/>
      <c r="V2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9" s="58"/>
      <c r="X2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9" s="58"/>
      <c r="Z2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9" s="121"/>
      <c r="AB29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9" s="58"/>
      <c r="AD2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9" s="58"/>
      <c r="AF2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9" s="58"/>
      <c r="AH2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9" s="58"/>
      <c r="AJ2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9" s="58"/>
      <c r="AL2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IF(Tableau_JUF[[#This Row],[Points]]&lt;&gt;0,RANK(Tableau_JUF[[#This Row],[Points]],Tableau_JUF[Points]),"")</f>
        <v/>
      </c>
      <c r="B30" s="45">
        <f t="array" ref="B30">INDEX(Tableau_JUF[[1]:[15]],ROW(C30)-5,$B$3)</f>
        <v>0</v>
      </c>
      <c r="C30" s="46">
        <f t="shared" si="0"/>
        <v>0</v>
      </c>
      <c r="D30" s="172" t="s">
        <v>1631</v>
      </c>
      <c r="E30" s="172" t="s">
        <v>343</v>
      </c>
      <c r="F30" s="172" t="s">
        <v>405</v>
      </c>
      <c r="G30" s="172" t="s">
        <v>14</v>
      </c>
      <c r="H30" s="171">
        <f t="shared" si="1"/>
        <v>0</v>
      </c>
      <c r="I30" s="59"/>
      <c r="J3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0" s="55"/>
      <c r="L3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0" s="56"/>
      <c r="N3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0" s="57"/>
      <c r="P3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0" s="57"/>
      <c r="R3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0" s="58"/>
      <c r="T3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0" s="58"/>
      <c r="V3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0" s="58"/>
      <c r="X3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0" s="58"/>
      <c r="Z3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0" s="121"/>
      <c r="AB30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0" s="58"/>
      <c r="AD3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0" s="58"/>
      <c r="AF3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0" s="58"/>
      <c r="AH3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0" s="58"/>
      <c r="AJ3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0" s="58"/>
      <c r="AL3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>
        <f>IF(Tableau_JUF[[#This Row],[Points]]&lt;&gt;0,RANK(Tableau_JUF[[#This Row],[Points]],Tableau_JUF[Points]),"")</f>
        <v>5</v>
      </c>
      <c r="B31" s="45">
        <f t="array" ref="B31">INDEX(Tableau_JUF[[1]:[15]],ROW(C31)-5,$B$3)</f>
        <v>20</v>
      </c>
      <c r="C31" s="46">
        <f t="shared" si="0"/>
        <v>1</v>
      </c>
      <c r="D31" s="172" t="s">
        <v>1632</v>
      </c>
      <c r="E31" s="172" t="s">
        <v>1456</v>
      </c>
      <c r="F31" s="172" t="s">
        <v>1104</v>
      </c>
      <c r="G31" s="172" t="s">
        <v>14</v>
      </c>
      <c r="H31" s="171">
        <f t="shared" si="1"/>
        <v>20</v>
      </c>
      <c r="I31" s="59">
        <v>3</v>
      </c>
      <c r="J3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20</v>
      </c>
      <c r="K31" s="55"/>
      <c r="L3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1" s="56"/>
      <c r="N3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1" s="57"/>
      <c r="P3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1" s="57"/>
      <c r="R3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1" s="58"/>
      <c r="T3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1" s="58"/>
      <c r="V3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1" s="58"/>
      <c r="X3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1" s="58"/>
      <c r="Z3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1" s="121"/>
      <c r="AB31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1" s="58"/>
      <c r="AD3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1" s="58"/>
      <c r="AF3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1" s="58"/>
      <c r="AH3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1" s="58"/>
      <c r="AJ3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1" s="58"/>
      <c r="AL3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1" s="50">
        <f t="shared" si="2"/>
        <v>20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20</v>
      </c>
      <c r="BC31" s="50">
        <f t="shared" ref="BC31:BP31" si="43">BB31+LARGE($AM31:$BA31,BC$5)</f>
        <v>20</v>
      </c>
      <c r="BD31" s="50">
        <f t="shared" si="43"/>
        <v>20</v>
      </c>
      <c r="BE31" s="50">
        <f t="shared" si="43"/>
        <v>20</v>
      </c>
      <c r="BF31" s="50">
        <f t="shared" si="43"/>
        <v>20</v>
      </c>
      <c r="BG31" s="50">
        <f t="shared" si="43"/>
        <v>20</v>
      </c>
      <c r="BH31" s="50">
        <f t="shared" si="43"/>
        <v>20</v>
      </c>
      <c r="BI31" s="50">
        <f t="shared" si="43"/>
        <v>20</v>
      </c>
      <c r="BJ31" s="50">
        <f t="shared" si="43"/>
        <v>20</v>
      </c>
      <c r="BK31" s="50">
        <f t="shared" si="43"/>
        <v>20</v>
      </c>
      <c r="BL31" s="50">
        <f t="shared" si="43"/>
        <v>20</v>
      </c>
      <c r="BM31" s="50">
        <f t="shared" si="43"/>
        <v>20</v>
      </c>
      <c r="BN31" s="50">
        <f t="shared" si="43"/>
        <v>20</v>
      </c>
      <c r="BO31" s="50">
        <f t="shared" si="43"/>
        <v>20</v>
      </c>
      <c r="BP31" s="50">
        <f t="shared" si="43"/>
        <v>20</v>
      </c>
    </row>
    <row r="32" spans="1:68" ht="16.5" x14ac:dyDescent="0.35">
      <c r="A32" s="44" t="str">
        <f>IF(Tableau_JUF[[#This Row],[Points]]&lt;&gt;0,RANK(Tableau_JUF[[#This Row],[Points]],Tableau_JUF[Points]),"")</f>
        <v/>
      </c>
      <c r="B32" s="45">
        <f t="array" ref="B32">INDEX(Tableau_JUF[[1]:[15]],ROW(C32)-5,$B$3)</f>
        <v>0</v>
      </c>
      <c r="C32" s="46">
        <f t="shared" si="0"/>
        <v>0</v>
      </c>
      <c r="D32" s="172" t="s">
        <v>1633</v>
      </c>
      <c r="E32" s="172" t="s">
        <v>391</v>
      </c>
      <c r="F32" s="172" t="s">
        <v>212</v>
      </c>
      <c r="G32" s="172" t="s">
        <v>36</v>
      </c>
      <c r="H32" s="171">
        <f t="shared" si="1"/>
        <v>0</v>
      </c>
      <c r="I32" s="59"/>
      <c r="J3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2" s="55"/>
      <c r="L3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2" s="56"/>
      <c r="N3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2" s="57"/>
      <c r="P3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2" s="57"/>
      <c r="R3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2" s="58"/>
      <c r="T3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2" s="58"/>
      <c r="V3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2" s="58"/>
      <c r="X3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2" s="58"/>
      <c r="Z3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2" s="121"/>
      <c r="AB32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2" s="58"/>
      <c r="AD3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2" s="58"/>
      <c r="AF3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2" s="58"/>
      <c r="AH3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2" s="58"/>
      <c r="AJ3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2" s="58"/>
      <c r="AL3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IF(Tableau_JUF[[#This Row],[Points]]&lt;&gt;0,RANK(Tableau_JUF[[#This Row],[Points]],Tableau_JUF[Points]),"")</f>
        <v/>
      </c>
      <c r="B33" s="45">
        <f t="array" ref="B33">INDEX(Tableau_JUF[[1]:[15]],ROW(C33)-5,$B$3)</f>
        <v>0</v>
      </c>
      <c r="C33" s="46">
        <f t="shared" si="0"/>
        <v>0</v>
      </c>
      <c r="D33" s="172" t="s">
        <v>1634</v>
      </c>
      <c r="E33" s="172" t="s">
        <v>1635</v>
      </c>
      <c r="F33" s="172" t="s">
        <v>317</v>
      </c>
      <c r="G33" s="172" t="s">
        <v>15</v>
      </c>
      <c r="H33" s="171">
        <f t="shared" si="1"/>
        <v>0</v>
      </c>
      <c r="I33" s="59"/>
      <c r="J3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3" s="55"/>
      <c r="L3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3" s="56"/>
      <c r="N3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3" s="57"/>
      <c r="P3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3" s="57"/>
      <c r="R3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3" s="58"/>
      <c r="T3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3" s="58"/>
      <c r="V3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3" s="58"/>
      <c r="X3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3" s="58"/>
      <c r="Z3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3" s="121"/>
      <c r="AB33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3" s="58"/>
      <c r="AD3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3" s="58"/>
      <c r="AF3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3" s="58"/>
      <c r="AH3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3" s="58"/>
      <c r="AJ3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3" s="58"/>
      <c r="AL3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IF(Tableau_JUF[[#This Row],[Points]]&lt;&gt;0,RANK(Tableau_JUF[[#This Row],[Points]],Tableau_JUF[Points]),"")</f>
        <v/>
      </c>
      <c r="B34" s="45">
        <f t="array" ref="B34">INDEX(Tableau_JUF[[1]:[15]],ROW(C34)-5,$B$3)</f>
        <v>0</v>
      </c>
      <c r="C34" s="46">
        <f t="shared" si="0"/>
        <v>0</v>
      </c>
      <c r="D34" s="47"/>
      <c r="E34" s="47"/>
      <c r="F34" s="47"/>
      <c r="G34" s="47"/>
      <c r="H34" s="48">
        <f t="shared" si="1"/>
        <v>0</v>
      </c>
      <c r="I34" s="59"/>
      <c r="J3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4" s="55"/>
      <c r="L3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4" s="56"/>
      <c r="N3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4" s="57"/>
      <c r="P3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4" s="57"/>
      <c r="R3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4" s="58"/>
      <c r="T3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4" s="58"/>
      <c r="V3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4" s="58"/>
      <c r="X3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4" s="58"/>
      <c r="Z3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4" s="121"/>
      <c r="AB34" s="122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4" s="58"/>
      <c r="AD3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4" s="58"/>
      <c r="AF3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4" s="58"/>
      <c r="AH3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4" s="58"/>
      <c r="AJ3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4" s="58"/>
      <c r="AL3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IF(Tableau_JUF[[#This Row],[Points]]&lt;&gt;0,RANK(Tableau_JUF[[#This Row],[Points]],Tableau_JUF[Points]),"")</f>
        <v/>
      </c>
      <c r="B35" s="45" cm="1">
        <f t="array" ref="B35">INDEX(Tableau_JUF[[1]:[15]],ROW(C35)-5,$B$3)</f>
        <v>0</v>
      </c>
      <c r="C35" s="89">
        <f t="shared" si="0"/>
        <v>0</v>
      </c>
      <c r="D35" s="90"/>
      <c r="E35" s="90"/>
      <c r="F35" s="90"/>
      <c r="G35" s="90"/>
      <c r="H35" s="95">
        <f t="shared" si="1"/>
        <v>0</v>
      </c>
      <c r="I35" s="168"/>
      <c r="J35" s="96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5" s="92"/>
      <c r="L35" s="96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5" s="91"/>
      <c r="N35" s="96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5" s="92"/>
      <c r="P35" s="96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5" s="92"/>
      <c r="R35" s="96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5" s="93"/>
      <c r="T35" s="96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5" s="93"/>
      <c r="V35" s="96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5" s="93"/>
      <c r="X35" s="96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5" s="93"/>
      <c r="Z35" s="96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5" s="125"/>
      <c r="AB35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5" s="93"/>
      <c r="AD35" s="96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5" s="93"/>
      <c r="AF35" s="96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5" s="93"/>
      <c r="AH35" s="96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5" s="93"/>
      <c r="AJ35" s="96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5" s="93"/>
      <c r="AL35" s="96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IF(Tableau_JUF[[#This Row],[Points]]&lt;&gt;0,RANK(Tableau_JUF[[#This Row],[Points]],Tableau_JUF[Points]),"")</f>
        <v/>
      </c>
      <c r="B36" s="45" cm="1">
        <f t="array" ref="B36">INDEX(Tableau_JUF[[1]:[15]],ROW(C36)-5,$B$3)</f>
        <v>0</v>
      </c>
      <c r="C36" s="89">
        <f t="shared" si="0"/>
        <v>0</v>
      </c>
      <c r="D36" s="90"/>
      <c r="E36" s="90"/>
      <c r="F36" s="90"/>
      <c r="G36" s="90"/>
      <c r="H36" s="95">
        <f t="shared" si="1"/>
        <v>0</v>
      </c>
      <c r="I36" s="168"/>
      <c r="J36" s="96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6" s="92"/>
      <c r="L36" s="96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6" s="91"/>
      <c r="N36" s="96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6" s="92"/>
      <c r="P36" s="96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6" s="92"/>
      <c r="R36" s="96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6" s="93"/>
      <c r="T36" s="96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6" s="93"/>
      <c r="V36" s="96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6" s="93"/>
      <c r="X36" s="96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6" s="93"/>
      <c r="Z36" s="96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6" s="125"/>
      <c r="AB3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6" s="93"/>
      <c r="AD36" s="96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6" s="93"/>
      <c r="AF36" s="96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6" s="93"/>
      <c r="AH36" s="96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6" s="93"/>
      <c r="AJ36" s="96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6" s="93"/>
      <c r="AL36" s="96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IF(Tableau_JUF[[#This Row],[Points]]&lt;&gt;0,RANK(Tableau_JUF[[#This Row],[Points]],Tableau_JUF[Points]),"")</f>
        <v/>
      </c>
      <c r="B37" s="45" cm="1">
        <f t="array" ref="B37">INDEX(Tableau_JUF[[1]:[15]],ROW(C37)-5,$B$3)</f>
        <v>0</v>
      </c>
      <c r="C37" s="89">
        <f t="shared" si="0"/>
        <v>0</v>
      </c>
      <c r="D37" s="90"/>
      <c r="E37" s="90"/>
      <c r="F37" s="90"/>
      <c r="G37" s="90"/>
      <c r="H37" s="95">
        <f t="shared" si="1"/>
        <v>0</v>
      </c>
      <c r="I37" s="85"/>
      <c r="J37" s="96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7" s="92"/>
      <c r="L37" s="96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7" s="91"/>
      <c r="N37" s="96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7" s="92"/>
      <c r="P37" s="96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7" s="92"/>
      <c r="R37" s="96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7" s="93"/>
      <c r="T37" s="96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7" s="93"/>
      <c r="V37" s="96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7" s="93"/>
      <c r="X37" s="96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7" s="93"/>
      <c r="Z37" s="96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7" s="125"/>
      <c r="AB3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7" s="93"/>
      <c r="AD37" s="96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7" s="93"/>
      <c r="AF37" s="96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7" s="93"/>
      <c r="AH37" s="96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7" s="93"/>
      <c r="AJ37" s="96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7" s="93"/>
      <c r="AL37" s="96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IF(Tableau_JUF[[#This Row],[Points]]&lt;&gt;0,RANK(Tableau_JUF[[#This Row],[Points]],Tableau_JUF[Points]),"")</f>
        <v/>
      </c>
      <c r="B38" s="45" cm="1">
        <f t="array" ref="B38">INDEX(Tableau_JUF[[1]:[15]],ROW(C38)-5,$B$3)</f>
        <v>0</v>
      </c>
      <c r="C38" s="89">
        <f t="shared" si="0"/>
        <v>0</v>
      </c>
      <c r="D38" s="90"/>
      <c r="E38" s="90"/>
      <c r="F38" s="90"/>
      <c r="G38" s="90"/>
      <c r="H38" s="95">
        <f t="shared" si="1"/>
        <v>0</v>
      </c>
      <c r="I38" s="85"/>
      <c r="J38" s="96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8" s="92"/>
      <c r="L38" s="96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8" s="91"/>
      <c r="N38" s="96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8" s="92"/>
      <c r="P38" s="96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8" s="92"/>
      <c r="R38" s="96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8" s="93"/>
      <c r="T38" s="96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8" s="93"/>
      <c r="V38" s="96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8" s="93"/>
      <c r="X38" s="96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8" s="93"/>
      <c r="Z38" s="96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8" s="125"/>
      <c r="AB3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8" s="93"/>
      <c r="AD38" s="96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8" s="93"/>
      <c r="AF38" s="96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8" s="93"/>
      <c r="AH38" s="96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8" s="93"/>
      <c r="AJ38" s="96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8" s="93"/>
      <c r="AL38" s="96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BP62"/>
  <sheetViews>
    <sheetView topLeftCell="A26" zoomScale="80" zoomScaleNormal="80" workbookViewId="0">
      <selection activeCell="G34" sqref="G3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43</v>
      </c>
      <c r="F2" s="188"/>
      <c r="G2" s="185" t="s">
        <v>88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IF(Tableau_JUH[[#This Row],[Points]]&lt;&gt;0,RANK(Tableau_JUH[[#This Row],[Points]],Tableau_JUH[Points]),"")</f>
        <v/>
      </c>
      <c r="B6" s="45">
        <f t="array" ref="B6">INDEX(Tableau_JUH[[1]:[15]],ROW(C6)-5,$B$3)</f>
        <v>0</v>
      </c>
      <c r="C6" s="46">
        <f t="shared" ref="C6:C37" si="0">COUNTA(I6,K6,M6,O6,Q6,S6,U6,W6,Y6,AA6,AC6,AE6,AG6,AI6,AK6)</f>
        <v>0</v>
      </c>
      <c r="D6" s="172" t="s">
        <v>1636</v>
      </c>
      <c r="E6" s="172" t="s">
        <v>407</v>
      </c>
      <c r="F6" s="172" t="s">
        <v>408</v>
      </c>
      <c r="G6" s="172" t="s">
        <v>12</v>
      </c>
      <c r="H6" s="171">
        <f t="shared" ref="H6:H37" si="1">J6+L6+N6+P6+R6+T6+V6+X6+Z6+AB6+AD6+AF6+AH6+AJ6+AL6</f>
        <v>0</v>
      </c>
      <c r="I6" s="53"/>
      <c r="J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" s="55"/>
      <c r="L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" s="56"/>
      <c r="N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" s="57"/>
      <c r="P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" s="57"/>
      <c r="R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" s="58"/>
      <c r="T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" s="58"/>
      <c r="V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" s="58"/>
      <c r="X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" s="58"/>
      <c r="Z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" s="121"/>
      <c r="AB6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" s="58"/>
      <c r="AD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" s="58"/>
      <c r="AF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" s="58"/>
      <c r="AH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" s="58"/>
      <c r="AJ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" s="58"/>
      <c r="AL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 t="str">
        <f>IF(Tableau_JUH[[#This Row],[Points]]&lt;&gt;0,RANK(Tableau_JUH[[#This Row],[Points]],Tableau_JUH[Points]),"")</f>
        <v/>
      </c>
      <c r="B7" s="45">
        <f t="array" ref="B7">INDEX(Tableau_JUH[[1]:[15]],ROW(C7)-5,$B$3)</f>
        <v>0</v>
      </c>
      <c r="C7" s="46">
        <f t="shared" si="0"/>
        <v>0</v>
      </c>
      <c r="D7" s="172" t="s">
        <v>1637</v>
      </c>
      <c r="E7" s="172" t="s">
        <v>1638</v>
      </c>
      <c r="F7" s="172" t="s">
        <v>455</v>
      </c>
      <c r="G7" s="172" t="s">
        <v>16</v>
      </c>
      <c r="H7" s="171">
        <f t="shared" si="1"/>
        <v>0</v>
      </c>
      <c r="I7" s="53"/>
      <c r="J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7" s="55"/>
      <c r="L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7" s="56"/>
      <c r="N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7" s="57"/>
      <c r="P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7" s="57"/>
      <c r="R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7" s="58"/>
      <c r="T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7" s="58"/>
      <c r="V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7" s="58"/>
      <c r="X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7" s="58"/>
      <c r="Z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7" s="121"/>
      <c r="AB7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7" s="58"/>
      <c r="AD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7" s="58"/>
      <c r="AF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7" s="58"/>
      <c r="AH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7" s="58"/>
      <c r="AJ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7" s="58"/>
      <c r="AL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 t="str">
        <f>IF(Tableau_JUH[[#This Row],[Points]]&lt;&gt;0,RANK(Tableau_JUH[[#This Row],[Points]],Tableau_JUH[Points]),"")</f>
        <v/>
      </c>
      <c r="B8" s="45">
        <f t="array" ref="B8">INDEX(Tableau_JUH[[1]:[15]],ROW(C8)-5,$B$3)</f>
        <v>0</v>
      </c>
      <c r="C8" s="46">
        <f t="shared" si="0"/>
        <v>0</v>
      </c>
      <c r="D8" s="172" t="s">
        <v>1639</v>
      </c>
      <c r="E8" s="172" t="s">
        <v>445</v>
      </c>
      <c r="F8" s="172" t="s">
        <v>446</v>
      </c>
      <c r="G8" s="172" t="s">
        <v>35</v>
      </c>
      <c r="H8" s="171">
        <f t="shared" si="1"/>
        <v>0</v>
      </c>
      <c r="I8" s="53"/>
      <c r="J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8" s="55"/>
      <c r="L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8" s="56"/>
      <c r="N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8" s="57"/>
      <c r="P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8" s="57"/>
      <c r="R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8" s="58"/>
      <c r="T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8" s="58"/>
      <c r="V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8" s="58"/>
      <c r="X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8" s="58"/>
      <c r="Z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8" s="121"/>
      <c r="AB8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8" s="58"/>
      <c r="AD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8" s="58"/>
      <c r="AF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8" s="58"/>
      <c r="AH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8" s="58"/>
      <c r="AJ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8" s="58"/>
      <c r="AL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 t="str">
        <f>IF(Tableau_JUH[[#This Row],[Points]]&lt;&gt;0,RANK(Tableau_JUH[[#This Row],[Points]],Tableau_JUH[Points]),"")</f>
        <v/>
      </c>
      <c r="B9" s="45">
        <f t="array" ref="B9">INDEX(Tableau_JUH[[1]:[15]],ROW(C9)-5,$B$3)</f>
        <v>0</v>
      </c>
      <c r="C9" s="46">
        <f t="shared" si="0"/>
        <v>0</v>
      </c>
      <c r="D9" s="172" t="s">
        <v>1640</v>
      </c>
      <c r="E9" s="172" t="s">
        <v>1641</v>
      </c>
      <c r="F9" s="172" t="s">
        <v>524</v>
      </c>
      <c r="G9" s="172" t="s">
        <v>105</v>
      </c>
      <c r="H9" s="171">
        <f t="shared" si="1"/>
        <v>0</v>
      </c>
      <c r="I9" s="53"/>
      <c r="J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9" s="55"/>
      <c r="L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9" s="56"/>
      <c r="N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9" s="57"/>
      <c r="P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9" s="57"/>
      <c r="R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9" s="58"/>
      <c r="T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9" s="58"/>
      <c r="V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9" s="58"/>
      <c r="X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9" s="58"/>
      <c r="Z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9" s="121"/>
      <c r="AB9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9" s="58"/>
      <c r="AD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9" s="58"/>
      <c r="AF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9" s="58"/>
      <c r="AH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9" s="58"/>
      <c r="AJ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9" s="58"/>
      <c r="AL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 t="str">
        <f>IF(Tableau_JUH[[#This Row],[Points]]&lt;&gt;0,RANK(Tableau_JUH[[#This Row],[Points]],Tableau_JUH[Points]),"")</f>
        <v/>
      </c>
      <c r="B10" s="45">
        <f t="array" ref="B10">INDEX(Tableau_JUH[[1]:[15]],ROW(C10)-5,$B$3)</f>
        <v>0</v>
      </c>
      <c r="C10" s="46">
        <f t="shared" si="0"/>
        <v>0</v>
      </c>
      <c r="D10" s="172" t="s">
        <v>1642</v>
      </c>
      <c r="E10" s="172" t="s">
        <v>411</v>
      </c>
      <c r="F10" s="172" t="s">
        <v>412</v>
      </c>
      <c r="G10" s="172" t="s">
        <v>14</v>
      </c>
      <c r="H10" s="171">
        <f t="shared" si="1"/>
        <v>0</v>
      </c>
      <c r="I10" s="53"/>
      <c r="J1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0" s="55"/>
      <c r="L1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0" s="56"/>
      <c r="N1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0" s="57"/>
      <c r="P1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0" s="57"/>
      <c r="R1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0" s="58"/>
      <c r="T1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0" s="58"/>
      <c r="V1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0" s="58"/>
      <c r="X1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0" s="58"/>
      <c r="Z1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0" s="121"/>
      <c r="AB10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0" s="58"/>
      <c r="AD1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0" s="58"/>
      <c r="AF1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0" s="58"/>
      <c r="AH1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0" s="58"/>
      <c r="AJ1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0" s="58"/>
      <c r="AL1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 t="str">
        <f>IF(Tableau_JUH[[#This Row],[Points]]&lt;&gt;0,RANK(Tableau_JUH[[#This Row],[Points]],Tableau_JUH[Points]),"")</f>
        <v/>
      </c>
      <c r="B11" s="45">
        <f t="array" ref="B11">INDEX(Tableau_JUH[[1]:[15]],ROW(C11)-5,$B$3)</f>
        <v>0</v>
      </c>
      <c r="C11" s="46">
        <f t="shared" si="0"/>
        <v>0</v>
      </c>
      <c r="D11" s="172" t="s">
        <v>1643</v>
      </c>
      <c r="E11" s="172" t="s">
        <v>454</v>
      </c>
      <c r="F11" s="172" t="s">
        <v>455</v>
      </c>
      <c r="G11" s="172" t="s">
        <v>36</v>
      </c>
      <c r="H11" s="171">
        <f t="shared" si="1"/>
        <v>0</v>
      </c>
      <c r="I11" s="53"/>
      <c r="J1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1" s="55"/>
      <c r="L1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1" s="56"/>
      <c r="N1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1" s="57"/>
      <c r="P1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1" s="57"/>
      <c r="R1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1" s="58"/>
      <c r="T1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1" s="58"/>
      <c r="V1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1" s="58"/>
      <c r="X1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1" s="58"/>
      <c r="Z1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1" s="121"/>
      <c r="AB11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1" s="58"/>
      <c r="AD1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1" s="58"/>
      <c r="AF1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1" s="58"/>
      <c r="AH1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1" s="58"/>
      <c r="AJ1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1" s="58"/>
      <c r="AL1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>
        <f>IF(Tableau_JUH[[#This Row],[Points]]&lt;&gt;0,RANK(Tableau_JUH[[#This Row],[Points]],Tableau_JUH[Points]),"")</f>
        <v>1</v>
      </c>
      <c r="B12" s="45">
        <f t="array" ref="B12">INDEX(Tableau_JUH[[1]:[15]],ROW(C12)-5,$B$3)</f>
        <v>55</v>
      </c>
      <c r="C12" s="46">
        <f t="shared" si="0"/>
        <v>1</v>
      </c>
      <c r="D12" s="172" t="s">
        <v>1644</v>
      </c>
      <c r="E12" s="172" t="s">
        <v>266</v>
      </c>
      <c r="F12" s="172" t="s">
        <v>458</v>
      </c>
      <c r="G12" s="172" t="s">
        <v>12</v>
      </c>
      <c r="H12" s="171">
        <f t="shared" si="1"/>
        <v>55</v>
      </c>
      <c r="I12" s="53">
        <v>1</v>
      </c>
      <c r="J1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55</v>
      </c>
      <c r="K12" s="55"/>
      <c r="L1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2" s="56"/>
      <c r="N1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2" s="57"/>
      <c r="P1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2" s="57"/>
      <c r="R1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2" s="58"/>
      <c r="T1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2" s="58"/>
      <c r="V1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2" s="58"/>
      <c r="X1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2" s="58"/>
      <c r="Z1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2" s="121"/>
      <c r="AB12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2" s="58"/>
      <c r="AD1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2" s="58"/>
      <c r="AF1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2" s="58"/>
      <c r="AH1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2" s="58"/>
      <c r="AJ1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2" s="58"/>
      <c r="AL1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2" s="50">
        <f t="shared" si="2"/>
        <v>55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55</v>
      </c>
      <c r="BD12" s="50">
        <f t="shared" si="24"/>
        <v>55</v>
      </c>
      <c r="BE12" s="50">
        <f t="shared" si="24"/>
        <v>55</v>
      </c>
      <c r="BF12" s="50">
        <f t="shared" si="24"/>
        <v>55</v>
      </c>
      <c r="BG12" s="50">
        <f t="shared" si="24"/>
        <v>55</v>
      </c>
      <c r="BH12" s="50">
        <f t="shared" si="24"/>
        <v>55</v>
      </c>
      <c r="BI12" s="50">
        <f t="shared" si="24"/>
        <v>55</v>
      </c>
      <c r="BJ12" s="50">
        <f t="shared" si="24"/>
        <v>55</v>
      </c>
      <c r="BK12" s="50">
        <f t="shared" si="24"/>
        <v>55</v>
      </c>
      <c r="BL12" s="50">
        <f t="shared" si="24"/>
        <v>55</v>
      </c>
      <c r="BM12" s="50">
        <f t="shared" si="24"/>
        <v>55</v>
      </c>
      <c r="BN12" s="50">
        <f t="shared" si="24"/>
        <v>55</v>
      </c>
      <c r="BO12" s="50">
        <f t="shared" si="24"/>
        <v>55</v>
      </c>
      <c r="BP12" s="50">
        <f t="shared" si="24"/>
        <v>55</v>
      </c>
    </row>
    <row r="13" spans="1:68" ht="16.5" x14ac:dyDescent="0.35">
      <c r="A13" s="44" t="str">
        <f>IF(Tableau_JUH[[#This Row],[Points]]&lt;&gt;0,RANK(Tableau_JUH[[#This Row],[Points]],Tableau_JUH[Points]),"")</f>
        <v/>
      </c>
      <c r="B13" s="45">
        <f t="array" ref="B13">INDEX(Tableau_JUH[[1]:[15]],ROW(C13)-5,$B$3)</f>
        <v>0</v>
      </c>
      <c r="C13" s="46">
        <f t="shared" si="0"/>
        <v>0</v>
      </c>
      <c r="D13" s="172" t="s">
        <v>1645</v>
      </c>
      <c r="E13" s="172" t="s">
        <v>459</v>
      </c>
      <c r="F13" s="172" t="s">
        <v>460</v>
      </c>
      <c r="G13" s="172" t="s">
        <v>94</v>
      </c>
      <c r="H13" s="171">
        <f t="shared" si="1"/>
        <v>0</v>
      </c>
      <c r="I13" s="53"/>
      <c r="J1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3" s="55"/>
      <c r="L1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3" s="56"/>
      <c r="N1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3" s="57"/>
      <c r="P1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3" s="57"/>
      <c r="R1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3" s="58"/>
      <c r="T1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3" s="58"/>
      <c r="V1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3" s="58"/>
      <c r="X1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3" s="58"/>
      <c r="Z1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3" s="121"/>
      <c r="AB13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3" s="58"/>
      <c r="AD1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3" s="58"/>
      <c r="AF1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3" s="58"/>
      <c r="AH1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3" s="58"/>
      <c r="AJ1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3" s="58"/>
      <c r="AL1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IF(Tableau_JUH[[#This Row],[Points]]&lt;&gt;0,RANK(Tableau_JUH[[#This Row],[Points]],Tableau_JUH[Points]),"")</f>
        <v/>
      </c>
      <c r="B14" s="45">
        <f t="array" ref="B14">INDEX(Tableau_JUH[[1]:[15]],ROW(C14)-5,$B$3)</f>
        <v>0</v>
      </c>
      <c r="C14" s="46">
        <f t="shared" si="0"/>
        <v>0</v>
      </c>
      <c r="D14" s="172" t="s">
        <v>1646</v>
      </c>
      <c r="E14" s="172" t="s">
        <v>1647</v>
      </c>
      <c r="F14" s="172" t="s">
        <v>1648</v>
      </c>
      <c r="G14" s="172" t="s">
        <v>36</v>
      </c>
      <c r="H14" s="171">
        <f t="shared" si="1"/>
        <v>0</v>
      </c>
      <c r="I14" s="53"/>
      <c r="J1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4" s="55"/>
      <c r="L1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4" s="56"/>
      <c r="N1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4" s="57"/>
      <c r="P1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4" s="57"/>
      <c r="R1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4" s="58"/>
      <c r="T1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4" s="58"/>
      <c r="V1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4" s="58"/>
      <c r="X1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4" s="58"/>
      <c r="Z1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4" s="121"/>
      <c r="AB14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4" s="58"/>
      <c r="AD1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4" s="58"/>
      <c r="AF1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4" s="58"/>
      <c r="AH1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4" s="58"/>
      <c r="AJ1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4" s="58"/>
      <c r="AL1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 t="str">
        <f>IF(Tableau_JUH[[#This Row],[Points]]&lt;&gt;0,RANK(Tableau_JUH[[#This Row],[Points]],Tableau_JUH[Points]),"")</f>
        <v/>
      </c>
      <c r="B15" s="45">
        <f t="array" ref="B15">INDEX(Tableau_JUH[[1]:[15]],ROW(C15)-5,$B$3)</f>
        <v>0</v>
      </c>
      <c r="C15" s="46">
        <f t="shared" si="0"/>
        <v>0</v>
      </c>
      <c r="D15" s="172" t="s">
        <v>1649</v>
      </c>
      <c r="E15" s="172" t="s">
        <v>467</v>
      </c>
      <c r="F15" s="172" t="s">
        <v>427</v>
      </c>
      <c r="G15" s="172" t="s">
        <v>13</v>
      </c>
      <c r="H15" s="171">
        <f t="shared" si="1"/>
        <v>0</v>
      </c>
      <c r="I15" s="53"/>
      <c r="J1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5" s="55"/>
      <c r="L1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5" s="56"/>
      <c r="N1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5" s="57"/>
      <c r="P1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5" s="57"/>
      <c r="R1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5" s="58"/>
      <c r="T1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5" s="58"/>
      <c r="V1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5" s="58"/>
      <c r="X1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5" s="58"/>
      <c r="Z1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5" s="121"/>
      <c r="AB15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5" s="58"/>
      <c r="AD1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5" s="58"/>
      <c r="AF1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5" s="58"/>
      <c r="AH1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5" s="58"/>
      <c r="AJ1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5" s="58"/>
      <c r="AL1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 t="str">
        <f>IF(Tableau_JUH[[#This Row],[Points]]&lt;&gt;0,RANK(Tableau_JUH[[#This Row],[Points]],Tableau_JUH[Points]),"")</f>
        <v/>
      </c>
      <c r="B16" s="45">
        <f t="array" ref="B16">INDEX(Tableau_JUH[[1]:[15]],ROW(C16)-5,$B$3)</f>
        <v>0</v>
      </c>
      <c r="C16" s="46">
        <f t="shared" si="0"/>
        <v>0</v>
      </c>
      <c r="D16" s="172" t="s">
        <v>1650</v>
      </c>
      <c r="E16" s="172" t="s">
        <v>468</v>
      </c>
      <c r="F16" s="172" t="s">
        <v>469</v>
      </c>
      <c r="G16" s="172" t="s">
        <v>105</v>
      </c>
      <c r="H16" s="171">
        <f t="shared" si="1"/>
        <v>0</v>
      </c>
      <c r="I16" s="59"/>
      <c r="J1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6" s="55"/>
      <c r="L1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6" s="56"/>
      <c r="N1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6" s="57"/>
      <c r="P1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6" s="57"/>
      <c r="R1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6" s="58"/>
      <c r="T1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6" s="58"/>
      <c r="V1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6" s="58"/>
      <c r="X1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6" s="58"/>
      <c r="Z1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6" s="121"/>
      <c r="AB16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6" s="58"/>
      <c r="AD1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6" s="58"/>
      <c r="AF1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6" s="58"/>
      <c r="AH1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6" s="58"/>
      <c r="AJ1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6" s="58"/>
      <c r="AL1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 t="str">
        <f>IF(Tableau_JUH[[#This Row],[Points]]&lt;&gt;0,RANK(Tableau_JUH[[#This Row],[Points]],Tableau_JUH[Points]),"")</f>
        <v/>
      </c>
      <c r="B17" s="45">
        <f t="array" ref="B17">INDEX(Tableau_JUH[[1]:[15]],ROW(C17)-5,$B$3)</f>
        <v>0</v>
      </c>
      <c r="C17" s="46">
        <f t="shared" si="0"/>
        <v>0</v>
      </c>
      <c r="D17" s="172" t="s">
        <v>1651</v>
      </c>
      <c r="E17" s="172" t="s">
        <v>159</v>
      </c>
      <c r="F17" s="172" t="s">
        <v>417</v>
      </c>
      <c r="G17" s="172" t="s">
        <v>12</v>
      </c>
      <c r="H17" s="171">
        <f t="shared" si="1"/>
        <v>0</v>
      </c>
      <c r="I17" s="59"/>
      <c r="J1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7" s="55"/>
      <c r="L1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7" s="56"/>
      <c r="N1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7" s="57"/>
      <c r="P1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7" s="57"/>
      <c r="R1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7" s="58"/>
      <c r="T1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7" s="58"/>
      <c r="V1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7" s="58"/>
      <c r="X1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7" s="58"/>
      <c r="Z1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7" s="121"/>
      <c r="AB17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7" s="58"/>
      <c r="AD1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7" s="58"/>
      <c r="AF1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7" s="58"/>
      <c r="AH1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7" s="58"/>
      <c r="AJ1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7" s="58"/>
      <c r="AL1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IF(Tableau_JUH[[#This Row],[Points]]&lt;&gt;0,RANK(Tableau_JUH[[#This Row],[Points]],Tableau_JUH[Points]),"")</f>
        <v/>
      </c>
      <c r="B18" s="45">
        <f t="array" ref="B18">INDEX(Tableau_JUH[[1]:[15]],ROW(C18)-5,$B$3)</f>
        <v>0</v>
      </c>
      <c r="C18" s="46">
        <f t="shared" si="0"/>
        <v>0</v>
      </c>
      <c r="D18" s="172" t="s">
        <v>1652</v>
      </c>
      <c r="E18" s="172" t="s">
        <v>477</v>
      </c>
      <c r="F18" s="172" t="s">
        <v>243</v>
      </c>
      <c r="G18" s="172" t="s">
        <v>12</v>
      </c>
      <c r="H18" s="171">
        <f t="shared" si="1"/>
        <v>0</v>
      </c>
      <c r="I18" s="59"/>
      <c r="J1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8" s="55"/>
      <c r="L1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8" s="56"/>
      <c r="N1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8" s="57"/>
      <c r="P1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8" s="57"/>
      <c r="R1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8" s="58"/>
      <c r="T1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8" s="58"/>
      <c r="V1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8" s="58"/>
      <c r="X1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8" s="58"/>
      <c r="Z1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8" s="121"/>
      <c r="AB18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8" s="58"/>
      <c r="AD1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8" s="58"/>
      <c r="AF1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8" s="58"/>
      <c r="AH1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8" s="58"/>
      <c r="AJ1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8" s="58"/>
      <c r="AL1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IF(Tableau_JUH[[#This Row],[Points]]&lt;&gt;0,RANK(Tableau_JUH[[#This Row],[Points]],Tableau_JUH[Points]),"")</f>
        <v/>
      </c>
      <c r="B19" s="45">
        <f t="array" ref="B19">INDEX(Tableau_JUH[[1]:[15]],ROW(C19)-5,$B$3)</f>
        <v>0</v>
      </c>
      <c r="C19" s="46">
        <f t="shared" si="0"/>
        <v>0</v>
      </c>
      <c r="D19" s="172" t="s">
        <v>1653</v>
      </c>
      <c r="E19" s="172" t="s">
        <v>478</v>
      </c>
      <c r="F19" s="172" t="s">
        <v>479</v>
      </c>
      <c r="G19" s="172" t="s">
        <v>19</v>
      </c>
      <c r="H19" s="171">
        <f t="shared" si="1"/>
        <v>0</v>
      </c>
      <c r="I19" s="59"/>
      <c r="J1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9" s="55"/>
      <c r="L1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9" s="56"/>
      <c r="N1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9" s="57"/>
      <c r="P1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9" s="57"/>
      <c r="R1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9" s="58"/>
      <c r="T1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9" s="58"/>
      <c r="V1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9" s="58"/>
      <c r="X1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9" s="58"/>
      <c r="Z1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9" s="121"/>
      <c r="AB19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9" s="58"/>
      <c r="AD1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9" s="58"/>
      <c r="AF1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9" s="58"/>
      <c r="AH1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9" s="58"/>
      <c r="AJ1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9" s="58"/>
      <c r="AL1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>
        <f>IF(Tableau_JUH[[#This Row],[Points]]&lt;&gt;0,RANK(Tableau_JUH[[#This Row],[Points]],Tableau_JUH[Points]),"")</f>
        <v>1</v>
      </c>
      <c r="B20" s="45">
        <f t="array" ref="B20">INDEX(Tableau_JUH[[1]:[15]],ROW(C20)-5,$B$3)</f>
        <v>55</v>
      </c>
      <c r="C20" s="46">
        <f t="shared" si="0"/>
        <v>1</v>
      </c>
      <c r="D20" s="172" t="s">
        <v>1654</v>
      </c>
      <c r="E20" s="172" t="s">
        <v>1655</v>
      </c>
      <c r="F20" s="172" t="s">
        <v>1446</v>
      </c>
      <c r="G20" s="172" t="s">
        <v>12</v>
      </c>
      <c r="H20" s="171">
        <f t="shared" si="1"/>
        <v>55</v>
      </c>
      <c r="I20" s="59">
        <v>1</v>
      </c>
      <c r="J2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55</v>
      </c>
      <c r="K20" s="55"/>
      <c r="L2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0" s="56"/>
      <c r="N2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0" s="57"/>
      <c r="P2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0" s="57"/>
      <c r="R2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0" s="58"/>
      <c r="T2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0" s="58"/>
      <c r="V2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0" s="58"/>
      <c r="X2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0" s="58"/>
      <c r="Z2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0" s="121"/>
      <c r="AB20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0" s="58"/>
      <c r="AD2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0" s="58"/>
      <c r="AF2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0" s="58"/>
      <c r="AH2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0" s="58"/>
      <c r="AJ2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0" s="58"/>
      <c r="AL2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0" s="50">
        <f t="shared" si="2"/>
        <v>55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55</v>
      </c>
      <c r="BC20" s="50">
        <f t="shared" ref="BC20:BP20" si="32">BB20+LARGE($AM20:$BA20,BC$5)</f>
        <v>55</v>
      </c>
      <c r="BD20" s="50">
        <f t="shared" si="32"/>
        <v>55</v>
      </c>
      <c r="BE20" s="50">
        <f t="shared" si="32"/>
        <v>55</v>
      </c>
      <c r="BF20" s="50">
        <f t="shared" si="32"/>
        <v>55</v>
      </c>
      <c r="BG20" s="50">
        <f t="shared" si="32"/>
        <v>55</v>
      </c>
      <c r="BH20" s="50">
        <f t="shared" si="32"/>
        <v>55</v>
      </c>
      <c r="BI20" s="50">
        <f t="shared" si="32"/>
        <v>55</v>
      </c>
      <c r="BJ20" s="50">
        <f t="shared" si="32"/>
        <v>55</v>
      </c>
      <c r="BK20" s="50">
        <f t="shared" si="32"/>
        <v>55</v>
      </c>
      <c r="BL20" s="50">
        <f t="shared" si="32"/>
        <v>55</v>
      </c>
      <c r="BM20" s="50">
        <f t="shared" si="32"/>
        <v>55</v>
      </c>
      <c r="BN20" s="50">
        <f t="shared" si="32"/>
        <v>55</v>
      </c>
      <c r="BO20" s="50">
        <f t="shared" si="32"/>
        <v>55</v>
      </c>
      <c r="BP20" s="50">
        <f t="shared" si="32"/>
        <v>55</v>
      </c>
    </row>
    <row r="21" spans="1:68" ht="16.5" x14ac:dyDescent="0.35">
      <c r="A21" s="44" t="str">
        <f>IF(Tableau_JUH[[#This Row],[Points]]&lt;&gt;0,RANK(Tableau_JUH[[#This Row],[Points]],Tableau_JUH[Points]),"")</f>
        <v/>
      </c>
      <c r="B21" s="45">
        <f t="array" ref="B21">INDEX(Tableau_JUH[[1]:[15]],ROW(C21)-5,$B$3)</f>
        <v>0</v>
      </c>
      <c r="C21" s="46">
        <f t="shared" si="0"/>
        <v>0</v>
      </c>
      <c r="D21" s="172" t="s">
        <v>1656</v>
      </c>
      <c r="E21" s="172" t="s">
        <v>1657</v>
      </c>
      <c r="F21" s="172" t="s">
        <v>1658</v>
      </c>
      <c r="G21" s="172" t="s">
        <v>32</v>
      </c>
      <c r="H21" s="171">
        <f t="shared" si="1"/>
        <v>0</v>
      </c>
      <c r="I21" s="59"/>
      <c r="J2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1" s="55"/>
      <c r="L2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1" s="56"/>
      <c r="N2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1" s="57"/>
      <c r="P2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1" s="57"/>
      <c r="R2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1" s="58"/>
      <c r="T2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1" s="58"/>
      <c r="V2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1" s="58"/>
      <c r="X2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1" s="58"/>
      <c r="Z2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1" s="121"/>
      <c r="AB21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1" s="58"/>
      <c r="AD2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1" s="58"/>
      <c r="AF2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1" s="58"/>
      <c r="AH2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1" s="58"/>
      <c r="AJ2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1" s="58"/>
      <c r="AL2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>
        <f>IF(Tableau_JUH[[#This Row],[Points]]&lt;&gt;0,RANK(Tableau_JUH[[#This Row],[Points]],Tableau_JUH[Points]),"")</f>
        <v>6</v>
      </c>
      <c r="B22" s="45">
        <f t="array" ref="B22">INDEX(Tableau_JUH[[1]:[15]],ROW(C22)-5,$B$3)</f>
        <v>10</v>
      </c>
      <c r="C22" s="46">
        <f t="shared" si="0"/>
        <v>1</v>
      </c>
      <c r="D22" s="172" t="s">
        <v>1659</v>
      </c>
      <c r="E22" s="172" t="s">
        <v>320</v>
      </c>
      <c r="F22" s="172" t="s">
        <v>486</v>
      </c>
      <c r="G22" s="172" t="s">
        <v>36</v>
      </c>
      <c r="H22" s="171">
        <f t="shared" si="1"/>
        <v>10</v>
      </c>
      <c r="I22" s="53">
        <v>4</v>
      </c>
      <c r="J2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10</v>
      </c>
      <c r="K22" s="55"/>
      <c r="L2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2" s="56"/>
      <c r="N2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2" s="57"/>
      <c r="P2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2" s="57"/>
      <c r="R2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2" s="58"/>
      <c r="T2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2" s="58"/>
      <c r="V2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2" s="58"/>
      <c r="X2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2" s="58"/>
      <c r="Z2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2" s="121"/>
      <c r="AB22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2" s="58"/>
      <c r="AD2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2" s="58"/>
      <c r="AF2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2" s="58"/>
      <c r="AH2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2" s="58"/>
      <c r="AJ2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2" s="58"/>
      <c r="AL2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2" s="50">
        <f t="shared" si="2"/>
        <v>10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 t="str">
        <f>IF(Tableau_JUH[[#This Row],[Points]]&lt;&gt;0,RANK(Tableau_JUH[[#This Row],[Points]],Tableau_JUH[Points]),"")</f>
        <v/>
      </c>
      <c r="B23" s="45">
        <f t="array" ref="B23">INDEX(Tableau_JUH[[1]:[15]],ROW(C23)-5,$B$3)</f>
        <v>0</v>
      </c>
      <c r="C23" s="46">
        <f t="shared" si="0"/>
        <v>0</v>
      </c>
      <c r="D23" s="172" t="s">
        <v>1660</v>
      </c>
      <c r="E23" s="172" t="s">
        <v>1661</v>
      </c>
      <c r="F23" s="172" t="s">
        <v>633</v>
      </c>
      <c r="G23" s="172" t="s">
        <v>33</v>
      </c>
      <c r="H23" s="171">
        <f t="shared" si="1"/>
        <v>0</v>
      </c>
      <c r="I23" s="53"/>
      <c r="J2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3" s="55"/>
      <c r="L2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3" s="56"/>
      <c r="N2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3" s="57"/>
      <c r="P2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3" s="57"/>
      <c r="R2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3" s="58"/>
      <c r="T2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3" s="58"/>
      <c r="V2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3" s="58"/>
      <c r="X2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3" s="58"/>
      <c r="Z2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3" s="121"/>
      <c r="AB23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3" s="58"/>
      <c r="AD2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3" s="58"/>
      <c r="AF2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3" s="58"/>
      <c r="AH2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3" s="58"/>
      <c r="AJ2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3" s="58"/>
      <c r="AL2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IF(Tableau_JUH[[#This Row],[Points]]&lt;&gt;0,RANK(Tableau_JUH[[#This Row],[Points]],Tableau_JUH[Points]),"")</f>
        <v/>
      </c>
      <c r="B24" s="45">
        <f t="array" ref="B24">INDEX(Tableau_JUH[[1]:[15]],ROW(C24)-5,$B$3)</f>
        <v>0</v>
      </c>
      <c r="C24" s="46">
        <f t="shared" si="0"/>
        <v>0</v>
      </c>
      <c r="D24" s="172" t="s">
        <v>1662</v>
      </c>
      <c r="E24" s="172" t="s">
        <v>400</v>
      </c>
      <c r="F24" s="172" t="s">
        <v>495</v>
      </c>
      <c r="G24" s="172" t="s">
        <v>19</v>
      </c>
      <c r="H24" s="171">
        <f t="shared" si="1"/>
        <v>0</v>
      </c>
      <c r="I24" s="53"/>
      <c r="J2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4" s="55"/>
      <c r="L2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4" s="56"/>
      <c r="N2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4" s="57"/>
      <c r="P2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4" s="57"/>
      <c r="R2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4" s="58"/>
      <c r="T2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4" s="58"/>
      <c r="V2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4" s="58"/>
      <c r="X2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4" s="58"/>
      <c r="Z2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4" s="121"/>
      <c r="AB24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4" s="58"/>
      <c r="AD2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4" s="58"/>
      <c r="AF2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4" s="58"/>
      <c r="AH2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4" s="58"/>
      <c r="AJ2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4" s="58"/>
      <c r="AL2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IF(Tableau_JUH[[#This Row],[Points]]&lt;&gt;0,RANK(Tableau_JUH[[#This Row],[Points]],Tableau_JUH[Points]),"")</f>
        <v/>
      </c>
      <c r="B25" s="45">
        <f t="array" ref="B25">INDEX(Tableau_JUH[[1]:[15]],ROW(C25)-5,$B$3)</f>
        <v>0</v>
      </c>
      <c r="C25" s="46">
        <f t="shared" si="0"/>
        <v>0</v>
      </c>
      <c r="D25" s="172" t="s">
        <v>1663</v>
      </c>
      <c r="E25" s="172" t="s">
        <v>1664</v>
      </c>
      <c r="F25" s="172" t="s">
        <v>1665</v>
      </c>
      <c r="G25" s="172" t="s">
        <v>95</v>
      </c>
      <c r="H25" s="171">
        <f t="shared" si="1"/>
        <v>0</v>
      </c>
      <c r="I25" s="53"/>
      <c r="J2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5" s="55"/>
      <c r="L2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5" s="56"/>
      <c r="N2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5" s="57"/>
      <c r="P2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5" s="57"/>
      <c r="R2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5" s="58"/>
      <c r="T2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5" s="58"/>
      <c r="V2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5" s="58"/>
      <c r="X2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5" s="58"/>
      <c r="Z2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5" s="121"/>
      <c r="AB25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5" s="58"/>
      <c r="AD2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5" s="58"/>
      <c r="AF2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5" s="58"/>
      <c r="AH2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5" s="58"/>
      <c r="AJ2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5" s="58"/>
      <c r="AL2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IF(Tableau_JUH[[#This Row],[Points]]&lt;&gt;0,RANK(Tableau_JUH[[#This Row],[Points]],Tableau_JUH[Points]),"")</f>
        <v/>
      </c>
      <c r="B26" s="45">
        <f t="array" ref="B26">INDEX(Tableau_JUH[[1]:[15]],ROW(C26)-5,$B$3)</f>
        <v>0</v>
      </c>
      <c r="C26" s="46">
        <f t="shared" si="0"/>
        <v>0</v>
      </c>
      <c r="D26" s="172" t="s">
        <v>1666</v>
      </c>
      <c r="E26" s="172" t="s">
        <v>426</v>
      </c>
      <c r="F26" s="172" t="s">
        <v>427</v>
      </c>
      <c r="G26" s="172" t="s">
        <v>106</v>
      </c>
      <c r="H26" s="171">
        <f t="shared" si="1"/>
        <v>0</v>
      </c>
      <c r="I26" s="53"/>
      <c r="J2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6" s="55"/>
      <c r="L2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6" s="56"/>
      <c r="N2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6" s="57"/>
      <c r="P2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6" s="57"/>
      <c r="R2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6" s="58"/>
      <c r="T2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6" s="58"/>
      <c r="V2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6" s="58"/>
      <c r="X2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6" s="58"/>
      <c r="Z2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6" s="121"/>
      <c r="AB26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6" s="58"/>
      <c r="AD2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6" s="58"/>
      <c r="AF2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6" s="58"/>
      <c r="AH2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6" s="58"/>
      <c r="AJ2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6" s="58"/>
      <c r="AL2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IF(Tableau_JUH[[#This Row],[Points]]&lt;&gt;0,RANK(Tableau_JUH[[#This Row],[Points]],Tableau_JUH[Points]),"")</f>
        <v/>
      </c>
      <c r="B27" s="45" cm="1">
        <f t="array" ref="B27">INDEX(Tableau_JUH[[1]:[15]],ROW(C27)-5,$B$3)</f>
        <v>0</v>
      </c>
      <c r="C27" s="89">
        <f t="shared" si="0"/>
        <v>0</v>
      </c>
      <c r="D27" s="172" t="s">
        <v>1667</v>
      </c>
      <c r="E27" s="172" t="s">
        <v>496</v>
      </c>
      <c r="F27" s="172" t="s">
        <v>415</v>
      </c>
      <c r="G27" s="172" t="s">
        <v>98</v>
      </c>
      <c r="H27" s="173">
        <f t="shared" si="1"/>
        <v>0</v>
      </c>
      <c r="I27" s="53"/>
      <c r="J27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7" s="55"/>
      <c r="L27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7" s="56"/>
      <c r="N27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7" s="55"/>
      <c r="P27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7" s="55"/>
      <c r="R27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7" s="104"/>
      <c r="T27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7" s="104"/>
      <c r="V27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7" s="104"/>
      <c r="X27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7" s="104"/>
      <c r="Z27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7" s="127"/>
      <c r="AB27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7" s="104"/>
      <c r="AD27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7" s="104"/>
      <c r="AF27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7" s="104"/>
      <c r="AH27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7" s="104"/>
      <c r="AJ27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7" s="104"/>
      <c r="AL27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>
        <f>IF(Tableau_JUH[[#This Row],[Points]]&lt;&gt;0,RANK(Tableau_JUH[[#This Row],[Points]],Tableau_JUH[Points]),"")</f>
        <v>3</v>
      </c>
      <c r="B28" s="45">
        <f t="array" ref="B28">INDEX(Tableau_JUH[[1]:[15]],ROW(C28)-5,$B$3)</f>
        <v>35</v>
      </c>
      <c r="C28" s="46">
        <f t="shared" si="0"/>
        <v>1</v>
      </c>
      <c r="D28" s="172" t="s">
        <v>1668</v>
      </c>
      <c r="E28" s="172" t="s">
        <v>498</v>
      </c>
      <c r="F28" s="172" t="s">
        <v>499</v>
      </c>
      <c r="G28" s="172" t="s">
        <v>36</v>
      </c>
      <c r="H28" s="171">
        <f t="shared" si="1"/>
        <v>35</v>
      </c>
      <c r="I28" s="53">
        <v>2</v>
      </c>
      <c r="J2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28" s="57"/>
      <c r="L2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8" s="60"/>
      <c r="N2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8" s="57"/>
      <c r="P2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8" s="57"/>
      <c r="R2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8" s="58"/>
      <c r="T2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8" s="58"/>
      <c r="V2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8" s="58"/>
      <c r="X2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8" s="58"/>
      <c r="Z2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8" s="121"/>
      <c r="AB28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8" s="58"/>
      <c r="AD2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8" s="58"/>
      <c r="AF2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8" s="58"/>
      <c r="AH2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8" s="58"/>
      <c r="AJ2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8" s="58"/>
      <c r="AL2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8" s="50">
        <f t="shared" si="2"/>
        <v>35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35</v>
      </c>
      <c r="BC28" s="50">
        <f t="shared" ref="BC28:BP28" si="40">BB28+LARGE($AM28:$BA28,BC$5)</f>
        <v>35</v>
      </c>
      <c r="BD28" s="50">
        <f t="shared" si="40"/>
        <v>35</v>
      </c>
      <c r="BE28" s="50">
        <f t="shared" si="40"/>
        <v>35</v>
      </c>
      <c r="BF28" s="50">
        <f t="shared" si="40"/>
        <v>35</v>
      </c>
      <c r="BG28" s="50">
        <f t="shared" si="40"/>
        <v>35</v>
      </c>
      <c r="BH28" s="50">
        <f t="shared" si="40"/>
        <v>35</v>
      </c>
      <c r="BI28" s="50">
        <f t="shared" si="40"/>
        <v>35</v>
      </c>
      <c r="BJ28" s="50">
        <f t="shared" si="40"/>
        <v>35</v>
      </c>
      <c r="BK28" s="50">
        <f t="shared" si="40"/>
        <v>35</v>
      </c>
      <c r="BL28" s="50">
        <f t="shared" si="40"/>
        <v>35</v>
      </c>
      <c r="BM28" s="50">
        <f t="shared" si="40"/>
        <v>35</v>
      </c>
      <c r="BN28" s="50">
        <f t="shared" si="40"/>
        <v>35</v>
      </c>
      <c r="BO28" s="50">
        <f t="shared" si="40"/>
        <v>35</v>
      </c>
      <c r="BP28" s="50">
        <f t="shared" si="40"/>
        <v>35</v>
      </c>
    </row>
    <row r="29" spans="1:68" ht="16.5" x14ac:dyDescent="0.35">
      <c r="A29" s="44" t="str">
        <f>IF(Tableau_JUH[[#This Row],[Points]]&lt;&gt;0,RANK(Tableau_JUH[[#This Row],[Points]],Tableau_JUH[Points]),"")</f>
        <v/>
      </c>
      <c r="B29" s="45" cm="1">
        <f t="array" ref="B29">INDEX(Tableau_JUH[[1]:[15]],ROW(C29)-5,$B$3)</f>
        <v>0</v>
      </c>
      <c r="C29" s="89">
        <f t="shared" si="0"/>
        <v>0</v>
      </c>
      <c r="D29" s="172" t="s">
        <v>1669</v>
      </c>
      <c r="E29" s="172" t="s">
        <v>432</v>
      </c>
      <c r="F29" s="172" t="s">
        <v>406</v>
      </c>
      <c r="G29" s="172" t="s">
        <v>36</v>
      </c>
      <c r="H29" s="173">
        <f t="shared" si="1"/>
        <v>0</v>
      </c>
      <c r="I29" s="53"/>
      <c r="J29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9" s="55"/>
      <c r="L29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9" s="56"/>
      <c r="N29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9" s="55"/>
      <c r="P29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9" s="55"/>
      <c r="R29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9" s="104"/>
      <c r="T29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9" s="104"/>
      <c r="V29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9" s="104"/>
      <c r="X29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9" s="104"/>
      <c r="Z29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9" s="127"/>
      <c r="AB29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9" s="104"/>
      <c r="AD29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9" s="104"/>
      <c r="AF29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9" s="104"/>
      <c r="AH29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9" s="104"/>
      <c r="AJ29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9" s="104"/>
      <c r="AL29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IF(Tableau_JUH[[#This Row],[Points]]&lt;&gt;0,RANK(Tableau_JUH[[#This Row],[Points]],Tableau_JUH[Points]),"")</f>
        <v/>
      </c>
      <c r="B30" s="45" cm="1">
        <f t="array" ref="B30">INDEX(Tableau_JUH[[1]:[15]],ROW(C30)-5,$B$3)</f>
        <v>0</v>
      </c>
      <c r="C30" s="89">
        <f t="shared" si="0"/>
        <v>0</v>
      </c>
      <c r="D30" s="172" t="s">
        <v>1670</v>
      </c>
      <c r="E30" s="172" t="s">
        <v>1671</v>
      </c>
      <c r="F30" s="172" t="s">
        <v>610</v>
      </c>
      <c r="G30" s="172" t="s">
        <v>16</v>
      </c>
      <c r="H30" s="173">
        <f t="shared" si="1"/>
        <v>0</v>
      </c>
      <c r="I30" s="53"/>
      <c r="J30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0" s="55"/>
      <c r="L30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0" s="56"/>
      <c r="N30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0" s="55"/>
      <c r="P30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0" s="55"/>
      <c r="R30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0" s="104"/>
      <c r="T30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0" s="104"/>
      <c r="V30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0" s="104"/>
      <c r="X30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0" s="104"/>
      <c r="Z30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0" s="127"/>
      <c r="AB30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0" s="104"/>
      <c r="AD30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0" s="104"/>
      <c r="AF30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0" s="104"/>
      <c r="AH30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0" s="104"/>
      <c r="AJ30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0" s="104"/>
      <c r="AL30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IF(Tableau_JUH[[#This Row],[Points]]&lt;&gt;0,RANK(Tableau_JUH[[#This Row],[Points]],Tableau_JUH[Points]),"")</f>
        <v/>
      </c>
      <c r="B31" s="45" cm="1">
        <f t="array" ref="B31">INDEX(Tableau_JUH[[1]:[15]],ROW(C31)-5,$B$3)</f>
        <v>0</v>
      </c>
      <c r="C31" s="89">
        <f t="shared" si="0"/>
        <v>0</v>
      </c>
      <c r="D31" s="172" t="s">
        <v>1672</v>
      </c>
      <c r="E31" s="172" t="s">
        <v>502</v>
      </c>
      <c r="F31" s="172" t="s">
        <v>503</v>
      </c>
      <c r="G31" s="172" t="s">
        <v>15</v>
      </c>
      <c r="H31" s="173">
        <f t="shared" si="1"/>
        <v>0</v>
      </c>
      <c r="I31" s="53"/>
      <c r="J31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1" s="55"/>
      <c r="L31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1" s="56"/>
      <c r="N31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1" s="55"/>
      <c r="P31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1" s="55"/>
      <c r="R31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1" s="104"/>
      <c r="T31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1" s="104"/>
      <c r="V31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1" s="104"/>
      <c r="X31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1" s="104"/>
      <c r="Z31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1" s="127"/>
      <c r="AB31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1" s="104"/>
      <c r="AD31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1" s="104"/>
      <c r="AF31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1" s="104"/>
      <c r="AH31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1" s="104"/>
      <c r="AJ31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1" s="104"/>
      <c r="AL31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IF(Tableau_JUH[[#This Row],[Points]]&lt;&gt;0,RANK(Tableau_JUH[[#This Row],[Points]],Tableau_JUH[Points]),"")</f>
        <v/>
      </c>
      <c r="B32" s="45" cm="1">
        <f t="array" ref="B32">INDEX(Tableau_JUH[[1]:[15]],ROW(C32)-5,$B$3)</f>
        <v>0</v>
      </c>
      <c r="C32" s="89">
        <f t="shared" si="0"/>
        <v>0</v>
      </c>
      <c r="D32" s="172" t="s">
        <v>1673</v>
      </c>
      <c r="E32" s="172" t="s">
        <v>504</v>
      </c>
      <c r="F32" s="172" t="s">
        <v>434</v>
      </c>
      <c r="G32" s="172" t="s">
        <v>16</v>
      </c>
      <c r="H32" s="173">
        <f t="shared" si="1"/>
        <v>0</v>
      </c>
      <c r="I32" s="53"/>
      <c r="J32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2" s="55"/>
      <c r="L32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2" s="56"/>
      <c r="N32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2" s="55"/>
      <c r="P32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2" s="55"/>
      <c r="R32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2" s="104"/>
      <c r="T32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2" s="104"/>
      <c r="V32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2" s="104"/>
      <c r="X32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2" s="104"/>
      <c r="Z32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2" s="127"/>
      <c r="AB32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2" s="104"/>
      <c r="AD32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2" s="104"/>
      <c r="AF32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2" s="104"/>
      <c r="AH32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2" s="104"/>
      <c r="AJ32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2" s="104"/>
      <c r="AL32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IF(Tableau_JUH[[#This Row],[Points]]&lt;&gt;0,RANK(Tableau_JUH[[#This Row],[Points]],Tableau_JUH[Points]),"")</f>
        <v/>
      </c>
      <c r="B33" s="45" cm="1">
        <f t="array" ref="B33">INDEX(Tableau_JUH[[1]:[15]],ROW(C33)-5,$B$3)</f>
        <v>0</v>
      </c>
      <c r="C33" s="89">
        <f t="shared" si="0"/>
        <v>0</v>
      </c>
      <c r="D33" s="172" t="s">
        <v>1674</v>
      </c>
      <c r="E33" s="172" t="s">
        <v>1675</v>
      </c>
      <c r="F33" s="172" t="s">
        <v>1676</v>
      </c>
      <c r="G33" s="172" t="s">
        <v>105</v>
      </c>
      <c r="H33" s="173">
        <f t="shared" si="1"/>
        <v>0</v>
      </c>
      <c r="I33" s="53"/>
      <c r="J33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3" s="55"/>
      <c r="L33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3" s="56"/>
      <c r="N33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3" s="55"/>
      <c r="P33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3" s="55"/>
      <c r="R33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3" s="104"/>
      <c r="T33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3" s="104"/>
      <c r="V33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3" s="104"/>
      <c r="X33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3" s="104"/>
      <c r="Z33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3" s="127"/>
      <c r="AB33" s="12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3" s="104"/>
      <c r="AD33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3" s="104"/>
      <c r="AF33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3" s="104"/>
      <c r="AH33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3" s="104"/>
      <c r="AJ33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3" s="104"/>
      <c r="AL33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IF(Tableau_JUH[[#This Row],[Points]]&lt;&gt;0,RANK(Tableau_JUH[[#This Row],[Points]],Tableau_JUH[Points]),"")</f>
        <v/>
      </c>
      <c r="B34" s="45">
        <f t="array" ref="B34">INDEX(Tableau_JUH[[1]:[15]],ROW(C34)-5,$B$3)</f>
        <v>0</v>
      </c>
      <c r="C34" s="46">
        <f t="shared" si="0"/>
        <v>0</v>
      </c>
      <c r="D34" s="172" t="s">
        <v>1677</v>
      </c>
      <c r="E34" s="172" t="s">
        <v>683</v>
      </c>
      <c r="F34" s="172" t="s">
        <v>1678</v>
      </c>
      <c r="G34" s="172" t="s">
        <v>97</v>
      </c>
      <c r="H34" s="171">
        <f t="shared" si="1"/>
        <v>0</v>
      </c>
      <c r="I34" s="53"/>
      <c r="J3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4" s="55"/>
      <c r="L3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4" s="56"/>
      <c r="N3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4" s="57"/>
      <c r="P3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4" s="57"/>
      <c r="R3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4" s="58"/>
      <c r="T3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4" s="58"/>
      <c r="V3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4" s="58"/>
      <c r="X3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4" s="58"/>
      <c r="Z3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4" s="121"/>
      <c r="AB34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4" s="58"/>
      <c r="AD3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4" s="58"/>
      <c r="AF3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4" s="58"/>
      <c r="AH3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4" s="58"/>
      <c r="AJ3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4" s="58"/>
      <c r="AL3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>
        <f>IF(Tableau_JUH[[#This Row],[Points]]&lt;&gt;0,RANK(Tableau_JUH[[#This Row],[Points]],Tableau_JUH[Points]),"")</f>
        <v>3</v>
      </c>
      <c r="B35" s="45">
        <f t="array" ref="B35">INDEX(Tableau_JUH[[1]:[15]],ROW(C35)-5,$B$3)</f>
        <v>35</v>
      </c>
      <c r="C35" s="46">
        <f t="shared" si="0"/>
        <v>1</v>
      </c>
      <c r="D35" s="172" t="s">
        <v>1679</v>
      </c>
      <c r="E35" s="172" t="s">
        <v>508</v>
      </c>
      <c r="F35" s="172" t="s">
        <v>509</v>
      </c>
      <c r="G35" s="172" t="s">
        <v>36</v>
      </c>
      <c r="H35" s="171">
        <f t="shared" si="1"/>
        <v>35</v>
      </c>
      <c r="I35" s="53">
        <v>2</v>
      </c>
      <c r="J3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35" s="55"/>
      <c r="L3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5" s="56"/>
      <c r="N3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5" s="57"/>
      <c r="P3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5" s="57"/>
      <c r="R3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5" s="58"/>
      <c r="T3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5" s="58"/>
      <c r="V3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5" s="58"/>
      <c r="X3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5" s="58"/>
      <c r="Z3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5" s="121"/>
      <c r="AB35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5" s="58"/>
      <c r="AD3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5" s="58"/>
      <c r="AF3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5" s="58"/>
      <c r="AH3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5" s="58"/>
      <c r="AJ3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5" s="58"/>
      <c r="AL3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5" s="50">
        <f t="shared" si="2"/>
        <v>35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35</v>
      </c>
      <c r="BC35" s="50">
        <f t="shared" ref="BC35:BP35" si="47">BB35+LARGE($AM35:$BA35,BC$5)</f>
        <v>35</v>
      </c>
      <c r="BD35" s="50">
        <f t="shared" si="47"/>
        <v>35</v>
      </c>
      <c r="BE35" s="50">
        <f t="shared" si="47"/>
        <v>35</v>
      </c>
      <c r="BF35" s="50">
        <f t="shared" si="47"/>
        <v>35</v>
      </c>
      <c r="BG35" s="50">
        <f t="shared" si="47"/>
        <v>35</v>
      </c>
      <c r="BH35" s="50">
        <f t="shared" si="47"/>
        <v>35</v>
      </c>
      <c r="BI35" s="50">
        <f t="shared" si="47"/>
        <v>35</v>
      </c>
      <c r="BJ35" s="50">
        <f t="shared" si="47"/>
        <v>35</v>
      </c>
      <c r="BK35" s="50">
        <f t="shared" si="47"/>
        <v>35</v>
      </c>
      <c r="BL35" s="50">
        <f t="shared" si="47"/>
        <v>35</v>
      </c>
      <c r="BM35" s="50">
        <f t="shared" si="47"/>
        <v>35</v>
      </c>
      <c r="BN35" s="50">
        <f t="shared" si="47"/>
        <v>35</v>
      </c>
      <c r="BO35" s="50">
        <f t="shared" si="47"/>
        <v>35</v>
      </c>
      <c r="BP35" s="50">
        <f t="shared" si="47"/>
        <v>35</v>
      </c>
    </row>
    <row r="36" spans="1:68" ht="16.5" x14ac:dyDescent="0.35">
      <c r="A36" s="44" t="str">
        <f>IF(Tableau_JUH[[#This Row],[Points]]&lt;&gt;0,RANK(Tableau_JUH[[#This Row],[Points]],Tableau_JUH[Points]),"")</f>
        <v/>
      </c>
      <c r="B36" s="45">
        <f t="array" ref="B36">INDEX(Tableau_JUH[[1]:[15]],ROW(C36)-5,$B$3)</f>
        <v>0</v>
      </c>
      <c r="C36" s="46">
        <f t="shared" si="0"/>
        <v>0</v>
      </c>
      <c r="D36" s="172" t="s">
        <v>1680</v>
      </c>
      <c r="E36" s="172" t="s">
        <v>435</v>
      </c>
      <c r="F36" s="172" t="s">
        <v>436</v>
      </c>
      <c r="G36" s="172" t="s">
        <v>28</v>
      </c>
      <c r="H36" s="171">
        <f t="shared" si="1"/>
        <v>0</v>
      </c>
      <c r="I36" s="53"/>
      <c r="J3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6" s="55"/>
      <c r="L3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6" s="56"/>
      <c r="N3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6" s="57"/>
      <c r="P3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6" s="57"/>
      <c r="R3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6" s="58"/>
      <c r="T3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6" s="58"/>
      <c r="V3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6" s="58"/>
      <c r="X3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6" s="58"/>
      <c r="Z3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6" s="121"/>
      <c r="AB36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6" s="58"/>
      <c r="AD3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6" s="58"/>
      <c r="AF3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6" s="58"/>
      <c r="AH3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6" s="58"/>
      <c r="AJ3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6" s="58"/>
      <c r="AL3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IF(Tableau_JUH[[#This Row],[Points]]&lt;&gt;0,RANK(Tableau_JUH[[#This Row],[Points]],Tableau_JUH[Points]),"")</f>
        <v/>
      </c>
      <c r="B37" s="45">
        <f t="array" ref="B37">INDEX(Tableau_JUH[[1]:[15]],ROW(C37)-5,$B$3)</f>
        <v>0</v>
      </c>
      <c r="C37" s="46">
        <f t="shared" si="0"/>
        <v>0</v>
      </c>
      <c r="D37" s="172" t="s">
        <v>1681</v>
      </c>
      <c r="E37" s="172" t="s">
        <v>437</v>
      </c>
      <c r="F37" s="172" t="s">
        <v>413</v>
      </c>
      <c r="G37" s="172" t="s">
        <v>94</v>
      </c>
      <c r="H37" s="171">
        <f t="shared" si="1"/>
        <v>0</v>
      </c>
      <c r="I37" s="53"/>
      <c r="J3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7" s="55"/>
      <c r="L3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7" s="56"/>
      <c r="N3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7" s="57"/>
      <c r="P3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7" s="57"/>
      <c r="R3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7" s="58"/>
      <c r="T3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7" s="58"/>
      <c r="V3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7" s="58"/>
      <c r="X3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7" s="58"/>
      <c r="Z3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7" s="121"/>
      <c r="AB37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7" s="58"/>
      <c r="AD3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7" s="58"/>
      <c r="AF3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7" s="58"/>
      <c r="AH3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7" s="58"/>
      <c r="AJ3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7" s="58"/>
      <c r="AL3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>
        <f>IF(Tableau_JUH[[#This Row],[Points]]&lt;&gt;0,RANK(Tableau_JUH[[#This Row],[Points]],Tableau_JUH[Points]),"")</f>
        <v>5</v>
      </c>
      <c r="B38" s="45">
        <f t="array" ref="B38">INDEX(Tableau_JUH[[1]:[15]],ROW(C38)-5,$B$3)</f>
        <v>20</v>
      </c>
      <c r="C38" s="46">
        <f t="shared" ref="C38:C62" si="50">COUNTA(I38,K38,M38,O38,Q38,S38,U38,W38,Y38,AA38,AC38,AE38,AG38,AI38,AK38)</f>
        <v>1</v>
      </c>
      <c r="D38" s="172" t="s">
        <v>1682</v>
      </c>
      <c r="E38" s="172" t="s">
        <v>510</v>
      </c>
      <c r="F38" s="172" t="s">
        <v>511</v>
      </c>
      <c r="G38" s="172" t="s">
        <v>12</v>
      </c>
      <c r="H38" s="171">
        <f t="shared" ref="H38:H62" si="51">J38+L38+N38+P38+R38+T38+V38+X38+Z38+AB38+AD38+AF38+AH38+AJ38+AL38</f>
        <v>20</v>
      </c>
      <c r="I38" s="53">
        <v>3</v>
      </c>
      <c r="J3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20</v>
      </c>
      <c r="K38" s="55"/>
      <c r="L3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8" s="56"/>
      <c r="N3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8" s="57"/>
      <c r="P3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8" s="57"/>
      <c r="R3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8" s="58"/>
      <c r="T3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8" s="58"/>
      <c r="V3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8" s="58"/>
      <c r="X3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8" s="58"/>
      <c r="Z3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8" s="121"/>
      <c r="AB38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8" s="58"/>
      <c r="AD3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8" s="58"/>
      <c r="AF3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8" s="58"/>
      <c r="AH3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8" s="58"/>
      <c r="AJ3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8" s="58"/>
      <c r="AL3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8" s="50">
        <f t="shared" ref="AM38:AM62" si="52">J38</f>
        <v>20</v>
      </c>
      <c r="AN38" s="31">
        <f t="shared" ref="AN38:AN62" si="53">L38</f>
        <v>0</v>
      </c>
      <c r="AO38" s="31">
        <f t="shared" ref="AO38:AO62" si="54">N38</f>
        <v>0</v>
      </c>
      <c r="AP38" s="31">
        <f t="shared" ref="AP38:AP62" si="55">P38</f>
        <v>0</v>
      </c>
      <c r="AQ38" s="31">
        <f t="shared" ref="AQ38:AQ62" si="56">R38</f>
        <v>0</v>
      </c>
      <c r="AR38" s="31">
        <f t="shared" ref="AR38:AR62" si="57">T38</f>
        <v>0</v>
      </c>
      <c r="AS38" s="31">
        <f t="shared" ref="AS38:AS62" si="58">V38</f>
        <v>0</v>
      </c>
      <c r="AT38" s="31">
        <f t="shared" ref="AT38:AT62" si="59">X38</f>
        <v>0</v>
      </c>
      <c r="AU38" s="31">
        <f t="shared" ref="AU38:AU62" si="60">Z38</f>
        <v>0</v>
      </c>
      <c r="AV38" s="31">
        <f t="shared" ref="AV38:AV62" si="61">AB38</f>
        <v>0</v>
      </c>
      <c r="AW38" s="31">
        <f t="shared" ref="AW38:AW62" si="62">AD38</f>
        <v>0</v>
      </c>
      <c r="AX38" s="31">
        <f t="shared" ref="AX38:AX62" si="63">AF38</f>
        <v>0</v>
      </c>
      <c r="AY38" s="31">
        <f t="shared" ref="AY38:AY62" si="64">AH38</f>
        <v>0</v>
      </c>
      <c r="AZ38" s="31">
        <f t="shared" ref="AZ38:AZ62" si="65">AJ38</f>
        <v>0</v>
      </c>
      <c r="BA38" s="31">
        <f t="shared" ref="BA38:BA62" si="66">AL38</f>
        <v>0</v>
      </c>
      <c r="BB38" s="31">
        <f t="shared" ref="BB38:BB62" si="67">LARGE($AM38:$BA38,BB$5)</f>
        <v>20</v>
      </c>
      <c r="BC38" s="50">
        <f t="shared" ref="BC38:BP38" si="68">BB38+LARGE($AM38:$BA38,BC$5)</f>
        <v>20</v>
      </c>
      <c r="BD38" s="50">
        <f t="shared" si="68"/>
        <v>20</v>
      </c>
      <c r="BE38" s="50">
        <f t="shared" si="68"/>
        <v>20</v>
      </c>
      <c r="BF38" s="50">
        <f t="shared" si="68"/>
        <v>20</v>
      </c>
      <c r="BG38" s="50">
        <f t="shared" si="68"/>
        <v>20</v>
      </c>
      <c r="BH38" s="50">
        <f t="shared" si="68"/>
        <v>20</v>
      </c>
      <c r="BI38" s="50">
        <f t="shared" si="68"/>
        <v>20</v>
      </c>
      <c r="BJ38" s="50">
        <f t="shared" si="68"/>
        <v>20</v>
      </c>
      <c r="BK38" s="50">
        <f t="shared" si="68"/>
        <v>20</v>
      </c>
      <c r="BL38" s="50">
        <f t="shared" si="68"/>
        <v>20</v>
      </c>
      <c r="BM38" s="50">
        <f t="shared" si="68"/>
        <v>20</v>
      </c>
      <c r="BN38" s="50">
        <f t="shared" si="68"/>
        <v>20</v>
      </c>
      <c r="BO38" s="50">
        <f t="shared" si="68"/>
        <v>20</v>
      </c>
      <c r="BP38" s="50">
        <f t="shared" si="68"/>
        <v>20</v>
      </c>
    </row>
    <row r="39" spans="1:68" ht="16.5" x14ac:dyDescent="0.35">
      <c r="A39" s="44" t="str">
        <f>IF(Tableau_JUH[[#This Row],[Points]]&lt;&gt;0,RANK(Tableau_JUH[[#This Row],[Points]],Tableau_JUH[Points]),"")</f>
        <v/>
      </c>
      <c r="B39" s="45">
        <f t="array" ref="B39">INDEX(Tableau_JUH[[1]:[15]],ROW(C39)-5,$B$3)</f>
        <v>0</v>
      </c>
      <c r="C39" s="46">
        <f t="shared" si="50"/>
        <v>1</v>
      </c>
      <c r="D39" s="47" t="s">
        <v>3</v>
      </c>
      <c r="E39" s="47" t="s">
        <v>1715</v>
      </c>
      <c r="F39" s="47" t="s">
        <v>450</v>
      </c>
      <c r="G39" s="47" t="s">
        <v>3</v>
      </c>
      <c r="H39" s="48">
        <f t="shared" si="51"/>
        <v>0</v>
      </c>
      <c r="I39" s="53">
        <v>4</v>
      </c>
      <c r="J3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9" s="55"/>
      <c r="L3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9" s="56"/>
      <c r="N3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9" s="57"/>
      <c r="P3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9" s="57"/>
      <c r="R3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9" s="58"/>
      <c r="T3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9" s="58"/>
      <c r="V3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9" s="58"/>
      <c r="X3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9" s="58"/>
      <c r="Z3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9" s="121"/>
      <c r="AB39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9" s="58"/>
      <c r="AD3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9" s="58"/>
      <c r="AF3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9" s="58"/>
      <c r="AH3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9" s="58"/>
      <c r="AJ3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9" s="58"/>
      <c r="AL3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IF(Tableau_JUH[[#This Row],[Points]]&lt;&gt;0,RANK(Tableau_JUH[[#This Row],[Points]],Tableau_JUH[Points]),"")</f>
        <v/>
      </c>
      <c r="B40" s="45">
        <f t="array" ref="B40">INDEX(Tableau_JUH[[1]:[15]],ROW(C40)-5,$B$3)</f>
        <v>0</v>
      </c>
      <c r="C40" s="46">
        <f t="shared" si="50"/>
        <v>0</v>
      </c>
      <c r="D40" s="47"/>
      <c r="E40" s="47"/>
      <c r="F40" s="47"/>
      <c r="G40" s="47"/>
      <c r="H40" s="48">
        <f t="shared" si="51"/>
        <v>0</v>
      </c>
      <c r="I40" s="53"/>
      <c r="J4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0" s="55"/>
      <c r="L4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0" s="56"/>
      <c r="N4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0" s="57"/>
      <c r="P4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0" s="57"/>
      <c r="R4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0" s="58"/>
      <c r="T4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0" s="58"/>
      <c r="V4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0" s="58"/>
      <c r="X4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0" s="58"/>
      <c r="Z4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0" s="121"/>
      <c r="AB40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0" s="58"/>
      <c r="AD4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0" s="58"/>
      <c r="AF4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0" s="58"/>
      <c r="AH4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0" s="58"/>
      <c r="AJ4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0" s="58"/>
      <c r="AL4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IF(Tableau_JUH[[#This Row],[Points]]&lt;&gt;0,RANK(Tableau_JUH[[#This Row],[Points]],Tableau_JUH[Points]),"")</f>
        <v/>
      </c>
      <c r="B41" s="45">
        <f t="array" ref="B41">INDEX(Tableau_JUH[[1]:[15]],ROW(C41)-5,$B$3)</f>
        <v>0</v>
      </c>
      <c r="C41" s="46">
        <f t="shared" si="50"/>
        <v>0</v>
      </c>
      <c r="D41" s="47"/>
      <c r="E41" s="47"/>
      <c r="F41" s="47"/>
      <c r="G41" s="47"/>
      <c r="H41" s="48">
        <f t="shared" si="51"/>
        <v>0</v>
      </c>
      <c r="I41" s="53"/>
      <c r="J4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1" s="55"/>
      <c r="L4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1" s="56"/>
      <c r="N4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1" s="57"/>
      <c r="P4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1" s="57"/>
      <c r="R4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1" s="58"/>
      <c r="T4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1" s="58"/>
      <c r="V4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1" s="58"/>
      <c r="X4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1" s="58"/>
      <c r="Z4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1" s="121"/>
      <c r="AB41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1" s="58"/>
      <c r="AD4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1" s="58"/>
      <c r="AF4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1" s="58"/>
      <c r="AH4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1" s="58"/>
      <c r="AJ4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1" s="58"/>
      <c r="AL4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IF(Tableau_JUH[[#This Row],[Points]]&lt;&gt;0,RANK(Tableau_JUH[[#This Row],[Points]],Tableau_JUH[Points]),"")</f>
        <v/>
      </c>
      <c r="B42" s="45">
        <f t="array" ref="B42">INDEX(Tableau_JUH[[1]:[15]],ROW(C42)-5,$B$3)</f>
        <v>0</v>
      </c>
      <c r="C42" s="46">
        <f t="shared" si="50"/>
        <v>0</v>
      </c>
      <c r="D42" s="47"/>
      <c r="E42" s="47"/>
      <c r="F42" s="47"/>
      <c r="G42" s="47"/>
      <c r="H42" s="48">
        <f t="shared" si="51"/>
        <v>0</v>
      </c>
      <c r="I42" s="53"/>
      <c r="J4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2" s="55"/>
      <c r="L4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2" s="56"/>
      <c r="N4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2" s="57"/>
      <c r="P4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2" s="57"/>
      <c r="R4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2" s="58"/>
      <c r="T4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2" s="58"/>
      <c r="V4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2" s="58"/>
      <c r="X4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2" s="58"/>
      <c r="Z4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2" s="121"/>
      <c r="AB42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2" s="58"/>
      <c r="AD4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2" s="58"/>
      <c r="AF4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2" s="58"/>
      <c r="AH4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2" s="58"/>
      <c r="AJ4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2" s="58"/>
      <c r="AL4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IF(Tableau_JUH[[#This Row],[Points]]&lt;&gt;0,RANK(Tableau_JUH[[#This Row],[Points]],Tableau_JUH[Points]),"")</f>
        <v/>
      </c>
      <c r="B43" s="45">
        <f t="array" ref="B43">INDEX(Tableau_JUH[[1]:[15]],ROW(C43)-5,$B$3)</f>
        <v>0</v>
      </c>
      <c r="C43" s="46">
        <f t="shared" si="50"/>
        <v>0</v>
      </c>
      <c r="D43" s="47"/>
      <c r="E43" s="47"/>
      <c r="F43" s="47"/>
      <c r="G43" s="47"/>
      <c r="H43" s="48">
        <f t="shared" si="51"/>
        <v>0</v>
      </c>
      <c r="I43" s="53"/>
      <c r="J4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3" s="55"/>
      <c r="L4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3" s="56"/>
      <c r="N4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3" s="57"/>
      <c r="P4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3" s="57"/>
      <c r="R4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3" s="58"/>
      <c r="T4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3" s="58"/>
      <c r="V4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3" s="58"/>
      <c r="X4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3" s="58"/>
      <c r="Z4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3" s="121"/>
      <c r="AB43" s="122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3" s="58"/>
      <c r="AD4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3" s="58"/>
      <c r="AF4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3" s="58"/>
      <c r="AH4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3" s="58"/>
      <c r="AJ4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3" s="58"/>
      <c r="AL4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IF(Tableau_JUH[[#This Row],[Points]]&lt;&gt;0,RANK(Tableau_JUH[[#This Row],[Points]],Tableau_JUH[Points]),"")</f>
        <v/>
      </c>
      <c r="B44" s="45">
        <f t="array" ref="B44">INDEX(Tableau_JUH[[1]:[15]],ROW(C44)-5,$B$3)</f>
        <v>0</v>
      </c>
      <c r="C44" s="46">
        <f t="shared" si="50"/>
        <v>0</v>
      </c>
      <c r="D44" s="90"/>
      <c r="E44" s="90"/>
      <c r="F44" s="90"/>
      <c r="G44" s="90"/>
      <c r="H44" s="82">
        <f t="shared" si="51"/>
        <v>0</v>
      </c>
      <c r="I44" s="85"/>
      <c r="J44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4" s="92"/>
      <c r="L44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4" s="91"/>
      <c r="N44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4" s="87"/>
      <c r="P44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4" s="87"/>
      <c r="R44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4" s="88"/>
      <c r="T44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4" s="88"/>
      <c r="V44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4" s="88"/>
      <c r="X44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4" s="88"/>
      <c r="Z44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4" s="123"/>
      <c r="AB44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4" s="88"/>
      <c r="AD44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4" s="88"/>
      <c r="AF44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4" s="88"/>
      <c r="AH44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4" s="88"/>
      <c r="AJ44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4" s="88"/>
      <c r="AL44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IF(Tableau_JUH[[#This Row],[Points]]&lt;&gt;0,RANK(Tableau_JUH[[#This Row],[Points]],Tableau_JUH[Points]),"")</f>
        <v/>
      </c>
      <c r="B45" s="45">
        <f t="array" ref="B45">INDEX(Tableau_JUH[[1]:[15]],ROW(C45)-5,$B$3)</f>
        <v>0</v>
      </c>
      <c r="C45" s="46">
        <f t="shared" si="50"/>
        <v>0</v>
      </c>
      <c r="D45" s="90"/>
      <c r="E45" s="90"/>
      <c r="F45" s="90"/>
      <c r="G45" s="90"/>
      <c r="H45" s="82">
        <f t="shared" si="51"/>
        <v>0</v>
      </c>
      <c r="I45" s="85"/>
      <c r="J45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5" s="92"/>
      <c r="L45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5" s="91"/>
      <c r="N45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5" s="87"/>
      <c r="P45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5" s="87"/>
      <c r="R45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5" s="88"/>
      <c r="T45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5" s="88"/>
      <c r="V45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5" s="88"/>
      <c r="X45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5" s="88"/>
      <c r="Z45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5" s="123"/>
      <c r="AB45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5" s="88"/>
      <c r="AD45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5" s="88"/>
      <c r="AF45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5" s="88"/>
      <c r="AH45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5" s="88"/>
      <c r="AJ45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5" s="88"/>
      <c r="AL45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IF(Tableau_JUH[[#This Row],[Points]]&lt;&gt;0,RANK(Tableau_JUH[[#This Row],[Points]],Tableau_JUH[Points]),"")</f>
        <v/>
      </c>
      <c r="B46" s="45">
        <f t="array" ref="B46">INDEX(Tableau_JUH[[1]:[15]],ROW(C46)-5,$B$3)</f>
        <v>0</v>
      </c>
      <c r="C46" s="46">
        <f t="shared" si="50"/>
        <v>0</v>
      </c>
      <c r="D46" s="90"/>
      <c r="E46" s="90"/>
      <c r="F46" s="90"/>
      <c r="G46" s="90"/>
      <c r="H46" s="82">
        <f t="shared" si="51"/>
        <v>0</v>
      </c>
      <c r="I46" s="85"/>
      <c r="J46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6" s="92"/>
      <c r="L46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6" s="91"/>
      <c r="N46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6" s="87"/>
      <c r="P46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6" s="87"/>
      <c r="R46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6" s="88"/>
      <c r="T46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6" s="88"/>
      <c r="V46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6" s="88"/>
      <c r="X46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6" s="88"/>
      <c r="Z46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6" s="123"/>
      <c r="AB46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6" s="88"/>
      <c r="AD46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6" s="88"/>
      <c r="AF46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6" s="88"/>
      <c r="AH46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6" s="88"/>
      <c r="AJ46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6" s="88"/>
      <c r="AL46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IF(Tableau_JUH[[#This Row],[Points]]&lt;&gt;0,RANK(Tableau_JUH[[#This Row],[Points]],Tableau_JUH[Points]),"")</f>
        <v/>
      </c>
      <c r="B47" s="45">
        <f t="array" ref="B47">INDEX(Tableau_JUH[[1]:[15]],ROW(C47)-5,$B$3)</f>
        <v>0</v>
      </c>
      <c r="C47" s="46">
        <f t="shared" si="50"/>
        <v>0</v>
      </c>
      <c r="D47" s="90"/>
      <c r="E47" s="90"/>
      <c r="F47" s="90"/>
      <c r="G47" s="90"/>
      <c r="H47" s="82">
        <f t="shared" si="51"/>
        <v>0</v>
      </c>
      <c r="I47" s="85"/>
      <c r="J47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7" s="92"/>
      <c r="L47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7" s="91"/>
      <c r="N47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7" s="87"/>
      <c r="P47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7" s="87"/>
      <c r="R47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7" s="88"/>
      <c r="T47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7" s="88"/>
      <c r="V47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7" s="88"/>
      <c r="X47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7" s="88"/>
      <c r="Z47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7" s="123"/>
      <c r="AB47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7" s="88"/>
      <c r="AD47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7" s="88"/>
      <c r="AF47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7" s="88"/>
      <c r="AH47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7" s="88"/>
      <c r="AJ47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7" s="88"/>
      <c r="AL47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IF(Tableau_JUH[[#This Row],[Points]]&lt;&gt;0,RANK(Tableau_JUH[[#This Row],[Points]],Tableau_JUH[Points]),"")</f>
        <v/>
      </c>
      <c r="B48" s="45">
        <f t="array" ref="B48">INDEX(Tableau_JUH[[1]:[15]],ROW(C48)-5,$B$3)</f>
        <v>0</v>
      </c>
      <c r="C48" s="46">
        <f t="shared" si="50"/>
        <v>0</v>
      </c>
      <c r="D48" s="90"/>
      <c r="E48" s="90"/>
      <c r="F48" s="90"/>
      <c r="G48" s="90"/>
      <c r="H48" s="82">
        <f t="shared" si="51"/>
        <v>0</v>
      </c>
      <c r="I48" s="85"/>
      <c r="J48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8" s="92"/>
      <c r="L48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8" s="91"/>
      <c r="N48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8" s="87"/>
      <c r="P48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8" s="87"/>
      <c r="R48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8" s="88"/>
      <c r="T48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8" s="88"/>
      <c r="V48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8" s="88"/>
      <c r="X48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8" s="88"/>
      <c r="Z48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8" s="123"/>
      <c r="AB48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8" s="88"/>
      <c r="AD48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8" s="88"/>
      <c r="AF48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8" s="88"/>
      <c r="AH48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8" s="88"/>
      <c r="AJ48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8" s="88"/>
      <c r="AL48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IF(Tableau_JUH[[#This Row],[Points]]&lt;&gt;0,RANK(Tableau_JUH[[#This Row],[Points]],Tableau_JUH[Points]),"")</f>
        <v/>
      </c>
      <c r="B49" s="45">
        <f t="array" ref="B49">INDEX(Tableau_JUH[[1]:[15]],ROW(C49)-5,$B$3)</f>
        <v>0</v>
      </c>
      <c r="C49" s="46">
        <f t="shared" si="50"/>
        <v>0</v>
      </c>
      <c r="D49" s="90"/>
      <c r="E49" s="90"/>
      <c r="F49" s="90"/>
      <c r="G49" s="90"/>
      <c r="H49" s="82">
        <f t="shared" si="51"/>
        <v>0</v>
      </c>
      <c r="I49" s="85"/>
      <c r="J49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9" s="92"/>
      <c r="L49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9" s="91"/>
      <c r="N49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9" s="87"/>
      <c r="P49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9" s="87"/>
      <c r="R49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9" s="88"/>
      <c r="T49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9" s="88"/>
      <c r="V49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9" s="88"/>
      <c r="X49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9" s="88"/>
      <c r="Z49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9" s="123"/>
      <c r="AB49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9" s="88"/>
      <c r="AD49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9" s="88"/>
      <c r="AF49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9" s="88"/>
      <c r="AH49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9" s="88"/>
      <c r="AJ49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9" s="88"/>
      <c r="AL49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IF(Tableau_JUH[[#This Row],[Points]]&lt;&gt;0,RANK(Tableau_JUH[[#This Row],[Points]],Tableau_JUH[Points]),"")</f>
        <v/>
      </c>
      <c r="B50" s="45">
        <f t="array" ref="B50">INDEX(Tableau_JUH[[1]:[15]],ROW(C50)-5,$B$3)</f>
        <v>0</v>
      </c>
      <c r="C50" s="46">
        <f t="shared" si="50"/>
        <v>0</v>
      </c>
      <c r="D50" s="90"/>
      <c r="E50" s="90"/>
      <c r="F50" s="90"/>
      <c r="G50" s="90"/>
      <c r="H50" s="82">
        <f t="shared" si="51"/>
        <v>0</v>
      </c>
      <c r="I50" s="85"/>
      <c r="J50" s="84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0" s="92"/>
      <c r="L50" s="84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0" s="91"/>
      <c r="N50" s="84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0" s="87"/>
      <c r="P50" s="84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0" s="87"/>
      <c r="R50" s="84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0" s="88"/>
      <c r="T50" s="84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0" s="88"/>
      <c r="V50" s="84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0" s="88"/>
      <c r="X50" s="84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0" s="88"/>
      <c r="Z50" s="84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0" s="123"/>
      <c r="AB50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0" s="88"/>
      <c r="AD50" s="84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0" s="88"/>
      <c r="AF50" s="84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0" s="88"/>
      <c r="AH50" s="84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0" s="88"/>
      <c r="AJ50" s="84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0" s="88"/>
      <c r="AL50" s="84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IF(Tableau_JUH[[#This Row],[Points]]&lt;&gt;0,RANK(Tableau_JUH[[#This Row],[Points]],Tableau_JUH[Points]),"")</f>
        <v/>
      </c>
      <c r="B51" s="45" cm="1">
        <f t="array" ref="B51">INDEX(Tableau_JUH[[1]:[15]],ROW(C51)-5,$B$3)</f>
        <v>0</v>
      </c>
      <c r="C51" s="89">
        <f t="shared" si="50"/>
        <v>0</v>
      </c>
      <c r="D51" s="90"/>
      <c r="E51" s="90"/>
      <c r="F51" s="90"/>
      <c r="G51" s="90"/>
      <c r="H51" s="95">
        <f t="shared" si="51"/>
        <v>0</v>
      </c>
      <c r="I51" s="85"/>
      <c r="J51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1" s="92"/>
      <c r="L51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1" s="91"/>
      <c r="N51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1" s="92"/>
      <c r="P51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1" s="92"/>
      <c r="R51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1" s="93"/>
      <c r="T51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1" s="93"/>
      <c r="V51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1" s="93"/>
      <c r="X51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1" s="93"/>
      <c r="Z51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1" s="125"/>
      <c r="AB5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1" s="93"/>
      <c r="AD51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1" s="93"/>
      <c r="AF51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1" s="93"/>
      <c r="AH51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1" s="93"/>
      <c r="AJ51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1" s="93"/>
      <c r="AL51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IF(Tableau_JUH[[#This Row],[Points]]&lt;&gt;0,RANK(Tableau_JUH[[#This Row],[Points]],Tableau_JUH[Points]),"")</f>
        <v/>
      </c>
      <c r="B52" s="45" cm="1">
        <f t="array" ref="B52">INDEX(Tableau_JUH[[1]:[15]],ROW(C52)-5,$B$3)</f>
        <v>0</v>
      </c>
      <c r="C52" s="89">
        <f t="shared" si="50"/>
        <v>0</v>
      </c>
      <c r="D52" s="90"/>
      <c r="E52" s="90"/>
      <c r="F52" s="90"/>
      <c r="G52" s="90"/>
      <c r="H52" s="95">
        <f t="shared" si="51"/>
        <v>0</v>
      </c>
      <c r="I52" s="85"/>
      <c r="J52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2" s="92"/>
      <c r="L52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2" s="91"/>
      <c r="N52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2" s="92"/>
      <c r="P52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2" s="92"/>
      <c r="R52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2" s="93"/>
      <c r="T52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2" s="93"/>
      <c r="V52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2" s="93"/>
      <c r="X52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2" s="93"/>
      <c r="Z52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2" s="125"/>
      <c r="AB5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2" s="93"/>
      <c r="AD52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2" s="93"/>
      <c r="AF52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2" s="93"/>
      <c r="AH52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2" s="93"/>
      <c r="AJ52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2" s="93"/>
      <c r="AL52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IF(Tableau_JUH[[#This Row],[Points]]&lt;&gt;0,RANK(Tableau_JUH[[#This Row],[Points]],Tableau_JUH[Points]),"")</f>
        <v/>
      </c>
      <c r="B53" s="45" cm="1">
        <f t="array" ref="B53">INDEX(Tableau_JUH[[1]:[15]],ROW(C53)-5,$B$3)</f>
        <v>0</v>
      </c>
      <c r="C53" s="89">
        <f t="shared" si="50"/>
        <v>0</v>
      </c>
      <c r="D53" s="90"/>
      <c r="E53" s="90"/>
      <c r="F53" s="90"/>
      <c r="G53" s="90"/>
      <c r="H53" s="95">
        <f t="shared" si="51"/>
        <v>0</v>
      </c>
      <c r="I53" s="85"/>
      <c r="J53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3" s="92"/>
      <c r="L53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3" s="91"/>
      <c r="N53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3" s="92"/>
      <c r="P53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3" s="92"/>
      <c r="R53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3" s="93"/>
      <c r="T53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3" s="93"/>
      <c r="V53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3" s="93"/>
      <c r="X53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3" s="93"/>
      <c r="Z53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3" s="125"/>
      <c r="AB5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3" s="93"/>
      <c r="AD53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3" s="93"/>
      <c r="AF53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3" s="93"/>
      <c r="AH53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3" s="93"/>
      <c r="AJ53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3" s="93"/>
      <c r="AL53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IF(Tableau_JUH[[#This Row],[Points]]&lt;&gt;0,RANK(Tableau_JUH[[#This Row],[Points]],Tableau_JUH[Points]),"")</f>
        <v/>
      </c>
      <c r="B54" s="45" cm="1">
        <f t="array" ref="B54">INDEX(Tableau_JUH[[1]:[15]],ROW(C54)-5,$B$3)</f>
        <v>0</v>
      </c>
      <c r="C54" s="89">
        <f t="shared" si="50"/>
        <v>0</v>
      </c>
      <c r="D54" s="90"/>
      <c r="E54" s="90"/>
      <c r="F54" s="90"/>
      <c r="G54" s="90"/>
      <c r="H54" s="95">
        <f t="shared" si="51"/>
        <v>0</v>
      </c>
      <c r="I54" s="85"/>
      <c r="J54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4" s="92"/>
      <c r="L54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4" s="91"/>
      <c r="N54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4" s="92"/>
      <c r="P54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4" s="92"/>
      <c r="R54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4" s="93"/>
      <c r="T54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4" s="93"/>
      <c r="V54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4" s="93"/>
      <c r="X54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4" s="93"/>
      <c r="Z54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4" s="125"/>
      <c r="AB5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4" s="93"/>
      <c r="AD54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4" s="93"/>
      <c r="AF54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4" s="93"/>
      <c r="AH54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4" s="93"/>
      <c r="AJ54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4" s="93"/>
      <c r="AL54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IF(Tableau_JUH[[#This Row],[Points]]&lt;&gt;0,RANK(Tableau_JUH[[#This Row],[Points]],Tableau_JUH[Points]),"")</f>
        <v/>
      </c>
      <c r="B55" s="45" cm="1">
        <f t="array" ref="B55">INDEX(Tableau_JUH[[1]:[15]],ROW(C55)-5,$B$3)</f>
        <v>0</v>
      </c>
      <c r="C55" s="89">
        <f t="shared" si="50"/>
        <v>0</v>
      </c>
      <c r="D55" s="90"/>
      <c r="E55" s="90"/>
      <c r="F55" s="90"/>
      <c r="G55" s="90"/>
      <c r="H55" s="95">
        <f t="shared" si="51"/>
        <v>0</v>
      </c>
      <c r="I55" s="85"/>
      <c r="J55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5" s="92"/>
      <c r="L55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5" s="91"/>
      <c r="N55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5" s="92"/>
      <c r="P55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5" s="92"/>
      <c r="R55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5" s="93"/>
      <c r="T55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5" s="93"/>
      <c r="V55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5" s="93"/>
      <c r="X55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5" s="93"/>
      <c r="Z55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5" s="125"/>
      <c r="AB5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5" s="93"/>
      <c r="AD55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5" s="93"/>
      <c r="AF55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5" s="93"/>
      <c r="AH55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5" s="93"/>
      <c r="AJ55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5" s="93"/>
      <c r="AL55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IF(Tableau_JUH[[#This Row],[Points]]&lt;&gt;0,RANK(Tableau_JUH[[#This Row],[Points]],Tableau_JUH[Points]),"")</f>
        <v/>
      </c>
      <c r="B56" s="45" cm="1">
        <f t="array" ref="B56">INDEX(Tableau_JUH[[1]:[15]],ROW(C56)-5,$B$3)</f>
        <v>0</v>
      </c>
      <c r="C56" s="89">
        <f t="shared" si="50"/>
        <v>0</v>
      </c>
      <c r="D56" s="90"/>
      <c r="E56" s="90"/>
      <c r="F56" s="90"/>
      <c r="G56" s="90"/>
      <c r="H56" s="95">
        <f t="shared" si="51"/>
        <v>0</v>
      </c>
      <c r="I56" s="85"/>
      <c r="J56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6" s="92"/>
      <c r="L56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6" s="91"/>
      <c r="N56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6" s="92"/>
      <c r="P56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6" s="92"/>
      <c r="R56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6" s="93"/>
      <c r="T56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6" s="93"/>
      <c r="V56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6" s="93"/>
      <c r="X56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6" s="93"/>
      <c r="Z56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6" s="125"/>
      <c r="AB5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6" s="93"/>
      <c r="AD56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6" s="93"/>
      <c r="AF56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6" s="93"/>
      <c r="AH56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6" s="93"/>
      <c r="AJ56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6" s="93"/>
      <c r="AL56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IF(Tableau_JUH[[#This Row],[Points]]&lt;&gt;0,RANK(Tableau_JUH[[#This Row],[Points]],Tableau_JUH[Points]),"")</f>
        <v/>
      </c>
      <c r="B57" s="45" cm="1">
        <f t="array" ref="B57">INDEX(Tableau_JUH[[1]:[15]],ROW(C57)-5,$B$3)</f>
        <v>0</v>
      </c>
      <c r="C57" s="89">
        <f t="shared" si="50"/>
        <v>0</v>
      </c>
      <c r="D57" s="90"/>
      <c r="E57" s="90"/>
      <c r="F57" s="90"/>
      <c r="G57" s="90"/>
      <c r="H57" s="95">
        <f t="shared" si="51"/>
        <v>0</v>
      </c>
      <c r="I57" s="85"/>
      <c r="J57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7" s="92"/>
      <c r="L57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7" s="91"/>
      <c r="N57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7" s="92"/>
      <c r="P57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7" s="92"/>
      <c r="R57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7" s="93"/>
      <c r="T57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7" s="93"/>
      <c r="V57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7" s="93"/>
      <c r="X57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7" s="93"/>
      <c r="Z57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7" s="125"/>
      <c r="AB5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7" s="93"/>
      <c r="AD57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7" s="93"/>
      <c r="AF57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7" s="93"/>
      <c r="AH57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7" s="93"/>
      <c r="AJ57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7" s="93"/>
      <c r="AL57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IF(Tableau_JUH[[#This Row],[Points]]&lt;&gt;0,RANK(Tableau_JUH[[#This Row],[Points]],Tableau_JUH[Points]),"")</f>
        <v/>
      </c>
      <c r="B58" s="45" cm="1">
        <f t="array" ref="B58">INDEX(Tableau_JUH[[1]:[15]],ROW(C58)-5,$B$3)</f>
        <v>0</v>
      </c>
      <c r="C58" s="89">
        <f t="shared" si="50"/>
        <v>0</v>
      </c>
      <c r="D58" s="90"/>
      <c r="E58" s="90"/>
      <c r="F58" s="90"/>
      <c r="G58" s="90"/>
      <c r="H58" s="95">
        <f t="shared" si="51"/>
        <v>0</v>
      </c>
      <c r="I58" s="85"/>
      <c r="J58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8" s="92"/>
      <c r="L58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8" s="91"/>
      <c r="N58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8" s="92"/>
      <c r="P58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8" s="92"/>
      <c r="R58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8" s="93"/>
      <c r="T58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8" s="93"/>
      <c r="V58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8" s="93"/>
      <c r="X58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8" s="93"/>
      <c r="Z58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8" s="125"/>
      <c r="AB5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8" s="93"/>
      <c r="AD58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8" s="93"/>
      <c r="AF58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8" s="93"/>
      <c r="AH58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8" s="93"/>
      <c r="AJ58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8" s="93"/>
      <c r="AL58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IF(Tableau_JUH[[#This Row],[Points]]&lt;&gt;0,RANK(Tableau_JUH[[#This Row],[Points]],Tableau_JUH[Points]),"")</f>
        <v/>
      </c>
      <c r="B59" s="45" cm="1">
        <f t="array" ref="B59">INDEX(Tableau_JUH[[1]:[15]],ROW(C59)-5,$B$3)</f>
        <v>0</v>
      </c>
      <c r="C59" s="89">
        <f t="shared" si="50"/>
        <v>0</v>
      </c>
      <c r="D59" s="90"/>
      <c r="E59" s="90"/>
      <c r="F59" s="90"/>
      <c r="G59" s="90"/>
      <c r="H59" s="95">
        <f t="shared" si="51"/>
        <v>0</v>
      </c>
      <c r="I59" s="85"/>
      <c r="J59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9" s="92"/>
      <c r="L59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9" s="91"/>
      <c r="N59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9" s="92"/>
      <c r="P59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9" s="92"/>
      <c r="R59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9" s="93"/>
      <c r="T59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9" s="93"/>
      <c r="V59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9" s="93"/>
      <c r="X59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9" s="93"/>
      <c r="Z59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9" s="125"/>
      <c r="AB5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9" s="93"/>
      <c r="AD59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9" s="93"/>
      <c r="AF59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9" s="93"/>
      <c r="AH59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9" s="93"/>
      <c r="AJ59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9" s="93"/>
      <c r="AL59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IF(Tableau_JUH[[#This Row],[Points]]&lt;&gt;0,RANK(Tableau_JUH[[#This Row],[Points]],Tableau_JUH[Points]),"")</f>
        <v/>
      </c>
      <c r="B60" s="45" cm="1">
        <f t="array" ref="B60">INDEX(Tableau_JUH[[1]:[15]],ROW(C60)-5,$B$3)</f>
        <v>0</v>
      </c>
      <c r="C60" s="89">
        <f t="shared" si="50"/>
        <v>0</v>
      </c>
      <c r="D60" s="90"/>
      <c r="E60" s="90"/>
      <c r="F60" s="90"/>
      <c r="G60" s="90"/>
      <c r="H60" s="95">
        <f t="shared" si="51"/>
        <v>0</v>
      </c>
      <c r="I60" s="85"/>
      <c r="J60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0" s="92"/>
      <c r="L60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0" s="91"/>
      <c r="N60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0" s="92"/>
      <c r="P60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0" s="92"/>
      <c r="R60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0" s="93"/>
      <c r="T60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0" s="93"/>
      <c r="V60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0" s="93"/>
      <c r="X60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0" s="93"/>
      <c r="Z60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0" s="125"/>
      <c r="AB6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0" s="93"/>
      <c r="AD60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0" s="93"/>
      <c r="AF60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0" s="93"/>
      <c r="AH60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0" s="93"/>
      <c r="AJ60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0" s="93"/>
      <c r="AL60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IF(Tableau_JUH[[#This Row],[Points]]&lt;&gt;0,RANK(Tableau_JUH[[#This Row],[Points]],Tableau_JUH[Points]),"")</f>
        <v/>
      </c>
      <c r="B61" s="45" cm="1">
        <f t="array" ref="B61">INDEX(Tableau_JUH[[1]:[15]],ROW(C61)-5,$B$3)</f>
        <v>0</v>
      </c>
      <c r="C61" s="89">
        <f t="shared" si="50"/>
        <v>0</v>
      </c>
      <c r="D61" s="90"/>
      <c r="E61" s="90"/>
      <c r="F61" s="90"/>
      <c r="G61" s="90"/>
      <c r="H61" s="95">
        <f t="shared" si="51"/>
        <v>0</v>
      </c>
      <c r="I61" s="85"/>
      <c r="J61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1" s="92"/>
      <c r="L61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1" s="91"/>
      <c r="N61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1" s="92"/>
      <c r="P61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1" s="92"/>
      <c r="R61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1" s="93"/>
      <c r="T61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1" s="93"/>
      <c r="V61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1" s="93"/>
      <c r="X61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1" s="93"/>
      <c r="Z61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1" s="125"/>
      <c r="AB6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1" s="93"/>
      <c r="AD61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1" s="93"/>
      <c r="AF61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1" s="93"/>
      <c r="AH61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1" s="93"/>
      <c r="AJ61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1" s="93"/>
      <c r="AL61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IF(Tableau_JUH[[#This Row],[Points]]&lt;&gt;0,RANK(Tableau_JUH[[#This Row],[Points]],Tableau_JUH[Points]),"")</f>
        <v/>
      </c>
      <c r="B62" s="45" cm="1">
        <f t="array" ref="B62">INDEX(Tableau_JUH[[1]:[15]],ROW(C62)-5,$B$3)</f>
        <v>0</v>
      </c>
      <c r="C62" s="89">
        <f t="shared" si="50"/>
        <v>0</v>
      </c>
      <c r="D62" s="90"/>
      <c r="E62" s="90"/>
      <c r="F62" s="90"/>
      <c r="G62" s="90"/>
      <c r="H62" s="95">
        <f t="shared" si="51"/>
        <v>0</v>
      </c>
      <c r="I62" s="85"/>
      <c r="J62" s="96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2" s="92"/>
      <c r="L62" s="96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2" s="91"/>
      <c r="N62" s="96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2" s="92"/>
      <c r="P62" s="96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2" s="92"/>
      <c r="R62" s="96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2" s="93"/>
      <c r="T62" s="96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2" s="93"/>
      <c r="V62" s="96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2" s="93"/>
      <c r="X62" s="96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2" s="93"/>
      <c r="Z62" s="96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2" s="125"/>
      <c r="AB6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2" s="93"/>
      <c r="AD62" s="96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2" s="93"/>
      <c r="AF62" s="96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2" s="93"/>
      <c r="AH62" s="96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2" s="93"/>
      <c r="AJ62" s="96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2" s="93"/>
      <c r="AL62" s="96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2:D43" xr:uid="{00000000-0002-0000-0D00-000000000000}">
      <formula1>IF(D42&lt;&gt;"",OFFSET(F_licences,MATCH(D42&amp;"*",F_licences,0)-1,,COUNTIF(F_licences,D42&amp;"*"),1),F_licences)</formula1>
    </dataValidation>
    <dataValidation type="list" allowBlank="1" showInputMessage="1" showErrorMessage="1" sqref="G42:G43" xr:uid="{00000000-0002-0000-0D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6"/>
  <dimension ref="A1:BF48"/>
  <sheetViews>
    <sheetView tabSelected="1" topLeftCell="A3" zoomScaleNormal="100" workbookViewId="0">
      <selection activeCell="I3" sqref="I3:K3"/>
    </sheetView>
  </sheetViews>
  <sheetFormatPr baseColWidth="10" defaultColWidth="11" defaultRowHeight="12.5" x14ac:dyDescent="0.25"/>
  <cols>
    <col min="1" max="1" width="21.81640625" style="31" customWidth="1"/>
    <col min="2" max="2" width="46.36328125" style="31" bestFit="1" customWidth="1"/>
    <col min="3" max="8" width="7.81640625" style="31" customWidth="1"/>
    <col min="9" max="9" width="8" style="31" bestFit="1" customWidth="1"/>
    <col min="10" max="38" width="7.81640625" style="31" customWidth="1"/>
    <col min="39" max="53" width="7.81640625" style="31" hidden="1" customWidth="1"/>
    <col min="54" max="57" width="11" style="31"/>
    <col min="58" max="58" width="31.453125" style="31" customWidth="1"/>
    <col min="59" max="16384" width="11" style="31"/>
  </cols>
  <sheetData>
    <row r="1" spans="1:54" ht="13" x14ac:dyDescent="0.3">
      <c r="F1" s="196" t="s">
        <v>749</v>
      </c>
      <c r="G1" s="196"/>
      <c r="H1" s="196"/>
      <c r="I1" s="202">
        <v>1</v>
      </c>
      <c r="J1" s="202"/>
      <c r="K1" s="202"/>
      <c r="L1" s="202">
        <v>2</v>
      </c>
      <c r="M1" s="202"/>
      <c r="N1" s="202"/>
      <c r="O1" s="202">
        <v>3</v>
      </c>
      <c r="P1" s="202"/>
      <c r="Q1" s="202"/>
      <c r="R1" s="202">
        <v>4</v>
      </c>
      <c r="S1" s="202"/>
      <c r="T1" s="202"/>
      <c r="U1" s="202">
        <v>5</v>
      </c>
      <c r="V1" s="202"/>
      <c r="W1" s="202"/>
      <c r="X1" s="202">
        <v>6</v>
      </c>
      <c r="Y1" s="202"/>
      <c r="Z1" s="202"/>
      <c r="AA1" s="202">
        <v>7</v>
      </c>
      <c r="AB1" s="202"/>
      <c r="AC1" s="202"/>
      <c r="AD1" s="202">
        <v>8</v>
      </c>
      <c r="AE1" s="202"/>
      <c r="AF1" s="202"/>
      <c r="AG1" s="202">
        <v>9</v>
      </c>
      <c r="AH1" s="202"/>
      <c r="AI1" s="202"/>
      <c r="AJ1" s="195">
        <v>10</v>
      </c>
      <c r="AK1" s="195"/>
      <c r="AL1" s="195"/>
      <c r="AM1" s="202">
        <v>11</v>
      </c>
      <c r="AN1" s="202"/>
      <c r="AO1" s="202"/>
      <c r="AP1" s="202">
        <v>12</v>
      </c>
      <c r="AQ1" s="202"/>
      <c r="AR1" s="202"/>
      <c r="AS1" s="202">
        <v>13</v>
      </c>
      <c r="AT1" s="202"/>
      <c r="AU1" s="202"/>
      <c r="AV1" s="202">
        <v>14</v>
      </c>
      <c r="AW1" s="202"/>
      <c r="AX1" s="202"/>
      <c r="AY1" s="202">
        <v>15</v>
      </c>
      <c r="AZ1" s="202"/>
      <c r="BA1" s="202"/>
    </row>
    <row r="2" spans="1:54" ht="14.5" x14ac:dyDescent="0.25">
      <c r="F2" s="197" t="s">
        <v>750</v>
      </c>
      <c r="G2" s="197"/>
      <c r="H2" s="197"/>
      <c r="I2" s="199">
        <f>IF(ISNA(VLOOKUP(I$1,Liste_epreuves[],2,FALSE)),"",VLOOKUP(I$1,Liste_epreuves[],2,FALSE))</f>
        <v>45675</v>
      </c>
      <c r="J2" s="199"/>
      <c r="K2" s="199"/>
      <c r="L2" s="199">
        <f>IF(ISNA(VLOOKUP(L$1,Liste_epreuves[],2,FALSE)),"",VLOOKUP(L$1,Liste_epreuves[],2,FALSE))</f>
        <v>45690</v>
      </c>
      <c r="M2" s="199"/>
      <c r="N2" s="199"/>
      <c r="O2" s="199">
        <f>IF(ISNA(VLOOKUP(O$1,Liste_epreuves[],2,FALSE)),"",VLOOKUP(O$1,Liste_epreuves[],2,FALSE))</f>
        <v>45718</v>
      </c>
      <c r="P2" s="199"/>
      <c r="Q2" s="199"/>
      <c r="R2" s="199">
        <f>IF(ISNA(VLOOKUP(R$1,Liste_epreuves[],2,FALSE)),"",VLOOKUP(R$1,Liste_epreuves[],2,FALSE))</f>
        <v>45753</v>
      </c>
      <c r="S2" s="199"/>
      <c r="T2" s="199"/>
      <c r="U2" s="199">
        <f>IF(ISNA(VLOOKUP(U$1,Liste_epreuves[],2,FALSE)),"",VLOOKUP(U$1,Liste_epreuves[],2,FALSE))</f>
        <v>45780</v>
      </c>
      <c r="V2" s="199"/>
      <c r="W2" s="199"/>
      <c r="X2" s="199" t="str">
        <f>IF(ISNA(VLOOKUP(X$1,Liste_epreuves[],2,FALSE)),"",VLOOKUP(X$1,Liste_epreuves[],2,FALSE))</f>
        <v>24&amp;25/05/2025</v>
      </c>
      <c r="Y2" s="199"/>
      <c r="Z2" s="199"/>
      <c r="AA2" s="199">
        <f>IF(ISNA(VLOOKUP(AA$1,Liste_epreuves[],2,FALSE)),"",VLOOKUP(AA$1,Liste_epreuves[],2,FALSE))</f>
        <v>45876</v>
      </c>
      <c r="AB2" s="199"/>
      <c r="AC2" s="199"/>
      <c r="AD2" s="199">
        <f>IF(ISNA(VLOOKUP(AD$1,Liste_epreuves[],2,FALSE)),"",VLOOKUP(AD$1,Liste_epreuves[],2,FALSE))</f>
        <v>45844</v>
      </c>
      <c r="AE2" s="199"/>
      <c r="AF2" s="199"/>
      <c r="AG2" s="199">
        <f>IF(ISNA(VLOOKUP(AG$1,Liste_epreuves[],2,FALSE)),"",VLOOKUP(AG$1,Liste_epreuves[],2,FALSE))</f>
        <v>45907</v>
      </c>
      <c r="AH2" s="199"/>
      <c r="AI2" s="199"/>
      <c r="AJ2" s="201">
        <f>IF(ISNA(VLOOKUP(AJ$1,Liste_epreuves[],2,FALSE)),"",VLOOKUP(AJ$1,Liste_epreuves[],2,FALSE))</f>
        <v>45928</v>
      </c>
      <c r="AK2" s="201"/>
      <c r="AL2" s="201"/>
      <c r="AM2" s="199">
        <f>IF(ISNA(VLOOKUP(AM$1,Liste_epreuves[],2,FALSE)),"",VLOOKUP(AM$1,Liste_epreuves[],2,FALSE))</f>
        <v>0</v>
      </c>
      <c r="AN2" s="199"/>
      <c r="AO2" s="199"/>
      <c r="AP2" s="199">
        <f>IF(ISNA(VLOOKUP(AP$1,Liste_epreuves[],2,FALSE)),"",VLOOKUP(AP$1,Liste_epreuves[],2,FALSE))</f>
        <v>0</v>
      </c>
      <c r="AQ2" s="199"/>
      <c r="AR2" s="199"/>
      <c r="AS2" s="199">
        <f>IF(ISNA(VLOOKUP(AS$1,Liste_epreuves[],2,FALSE)),"",VLOOKUP(AS$1,Liste_epreuves[],2,FALSE))</f>
        <v>0</v>
      </c>
      <c r="AT2" s="199"/>
      <c r="AU2" s="199"/>
      <c r="AV2" s="199">
        <f>IF(ISNA(VLOOKUP(AV$1,Liste_epreuves[],2,FALSE)),"",VLOOKUP(AV$1,Liste_epreuves[],2,FALSE))</f>
        <v>0</v>
      </c>
      <c r="AW2" s="199"/>
      <c r="AX2" s="199"/>
      <c r="AY2" s="199">
        <f>IF(ISNA(VLOOKUP(AY$1,Liste_epreuves[],2,FALSE)),"",VLOOKUP(AY$1,Liste_epreuves[],2,FALSE))</f>
        <v>0</v>
      </c>
      <c r="AZ2" s="199"/>
      <c r="BA2" s="199"/>
    </row>
    <row r="3" spans="1:54" ht="18" customHeight="1" x14ac:dyDescent="0.25">
      <c r="F3" s="198" t="s">
        <v>751</v>
      </c>
      <c r="G3" s="198"/>
      <c r="H3" s="198"/>
      <c r="I3" s="203" t="str">
        <f>IF(ISNA(VLOOKUP(I$1,Liste_epreuves[],3,FALSE)),"",VLOOKUP(I$1,Liste_epreuves[],3,FALSE))</f>
        <v>Bike &amp; Run</v>
      </c>
      <c r="J3" s="203"/>
      <c r="K3" s="203"/>
      <c r="L3" s="203" t="str">
        <f>IF(ISNA(VLOOKUP(L$1,Liste_epreuves[],3,FALSE)),"",VLOOKUP(L$1,Liste_epreuves[],3,FALSE))</f>
        <v>Class Triathlon</v>
      </c>
      <c r="M3" s="203"/>
      <c r="N3" s="203"/>
      <c r="O3" s="203" t="str">
        <f>IF(ISNA(VLOOKUP(O$1,Liste_epreuves[],3,FALSE)),"",VLOOKUP(O$1,Liste_epreuves[],3,FALSE))</f>
        <v>Duathlon</v>
      </c>
      <c r="P3" s="203"/>
      <c r="Q3" s="203"/>
      <c r="R3" s="203" t="str">
        <f>IF(ISNA(VLOOKUP(R$1,Liste_epreuves[],3,FALSE)),"",VLOOKUP(R$1,Liste_epreuves[],3,FALSE))</f>
        <v>Cross Duathlon</v>
      </c>
      <c r="S3" s="203"/>
      <c r="T3" s="203"/>
      <c r="U3" s="203" t="str">
        <f>IF(ISNA(VLOOKUP(U$1,Liste_epreuves[],3,FALSE)),"",VLOOKUP(U$1,Liste_epreuves[],3,FALSE))</f>
        <v>Triathlon</v>
      </c>
      <c r="V3" s="203"/>
      <c r="W3" s="203"/>
      <c r="X3" s="203" t="str">
        <f>IF(ISNA(VLOOKUP(X$1,Liste_epreuves[],3,FALSE)),"",VLOOKUP(X$1,Liste_epreuves[],3,FALSE))</f>
        <v>Triathlon</v>
      </c>
      <c r="Y3" s="203"/>
      <c r="Z3" s="203"/>
      <c r="AA3" s="203" t="str">
        <f>IF(ISNA(VLOOKUP(AA$1,Liste_epreuves[],3,FALSE)),"",VLOOKUP(AA$1,Liste_epreuves[],3,FALSE))</f>
        <v>Aquathlon</v>
      </c>
      <c r="AB3" s="203"/>
      <c r="AC3" s="203"/>
      <c r="AD3" s="203" t="str">
        <f>IF(ISNA(VLOOKUP(AD$1,Liste_epreuves[],3,FALSE)),"",VLOOKUP(AD$1,Liste_epreuves[],3,FALSE))</f>
        <v>Triathlon</v>
      </c>
      <c r="AE3" s="203"/>
      <c r="AF3" s="203"/>
      <c r="AG3" s="203" t="str">
        <f>IF(ISNA(VLOOKUP(AG$1,Liste_epreuves[],3,FALSE)),"",VLOOKUP(AG$1,Liste_epreuves[],3,FALSE))</f>
        <v>Triathlon</v>
      </c>
      <c r="AH3" s="203"/>
      <c r="AI3" s="203"/>
      <c r="AJ3" s="200" t="str">
        <f>IF(ISNA(VLOOKUP(AJ$1,Liste_epreuves[],3,FALSE)),"",VLOOKUP(AJ$1,Liste_epreuves[],3,FALSE))</f>
        <v>Triathlon</v>
      </c>
      <c r="AK3" s="200"/>
      <c r="AL3" s="200"/>
      <c r="AM3" s="203">
        <f>IF(ISNA(VLOOKUP(AM$1,Liste_epreuves[],3,FALSE)),"",VLOOKUP(AM$1,Liste_epreuves[],3,FALSE))</f>
        <v>0</v>
      </c>
      <c r="AN3" s="203"/>
      <c r="AO3" s="203"/>
      <c r="AP3" s="203">
        <f>IF(ISNA(VLOOKUP(AP$1,Liste_epreuves[],3,FALSE)),"",VLOOKUP(AP$1,Liste_epreuves[],3,FALSE))</f>
        <v>0</v>
      </c>
      <c r="AQ3" s="203"/>
      <c r="AR3" s="203"/>
      <c r="AS3" s="203">
        <f>IF(ISNA(VLOOKUP(AS$1,Liste_epreuves[],3,FALSE)),"",VLOOKUP(AS$1,Liste_epreuves[],3,FALSE))</f>
        <v>0</v>
      </c>
      <c r="AT3" s="203"/>
      <c r="AU3" s="203"/>
      <c r="AV3" s="203">
        <f>IF(ISNA(VLOOKUP(AV$1,Liste_epreuves[],3,FALSE)),"",VLOOKUP(AV$1,Liste_epreuves[],3,FALSE))</f>
        <v>0</v>
      </c>
      <c r="AW3" s="203"/>
      <c r="AX3" s="203"/>
      <c r="AY3" s="203">
        <f>IF(ISNA(VLOOKUP(AY$1,Liste_epreuves[],3,FALSE)),"",VLOOKUP(AY$1,Liste_epreuves[],3,FALSE))</f>
        <v>0</v>
      </c>
      <c r="AZ3" s="203"/>
      <c r="BA3" s="203"/>
    </row>
    <row r="4" spans="1:54" ht="14.5" x14ac:dyDescent="0.25">
      <c r="F4" s="197" t="s">
        <v>752</v>
      </c>
      <c r="G4" s="197"/>
      <c r="H4" s="197"/>
      <c r="I4" s="203" t="str">
        <f>IF(ISNA(VLOOKUP(I$1,Liste_epreuves[],4,FALSE)),"",VLOOKUP(I$1,Liste_epreuves[],4,FALSE))</f>
        <v>Saint Avertin</v>
      </c>
      <c r="J4" s="203"/>
      <c r="K4" s="203"/>
      <c r="L4" s="203" t="str">
        <f>IF(ISNA(VLOOKUP(L$1,Liste_epreuves[],4,FALSE)),"",VLOOKUP(L$1,Liste_epreuves[],4,FALSE))</f>
        <v>Châteauroux</v>
      </c>
      <c r="M4" s="203"/>
      <c r="N4" s="203"/>
      <c r="O4" s="203" t="str">
        <f>IF(ISNA(VLOOKUP(O$1,Liste_epreuves[],4,FALSE)),"",VLOOKUP(O$1,Liste_epreuves[],4,FALSE))</f>
        <v>Saint Cyr-sur-Loire</v>
      </c>
      <c r="P4" s="203"/>
      <c r="Q4" s="203"/>
      <c r="R4" s="203" t="str">
        <f>IF(ISNA(VLOOKUP(R$1,Liste_epreuves[],4,FALSE)),"",VLOOKUP(R$1,Liste_epreuves[],4,FALSE))</f>
        <v>Château-Renault</v>
      </c>
      <c r="S4" s="203"/>
      <c r="T4" s="203"/>
      <c r="U4" s="203" t="str">
        <f>IF(ISNA(VLOOKUP(U$1,Liste_epreuves[],4,FALSE)),"",VLOOKUP(U$1,Liste_epreuves[],4,FALSE))</f>
        <v>Suèvres</v>
      </c>
      <c r="V4" s="203"/>
      <c r="W4" s="203"/>
      <c r="X4" s="203" t="str">
        <f>IF(ISNA(VLOOKUP(X$1,Liste_epreuves[],4,FALSE)),"",VLOOKUP(X$1,Liste_epreuves[],4,FALSE))</f>
        <v>Villiers-sur-Loir</v>
      </c>
      <c r="Y4" s="203"/>
      <c r="Z4" s="203"/>
      <c r="AA4" s="203" t="str">
        <f>IF(ISNA(VLOOKUP(AA$1,Liste_epreuves[],4,FALSE)),"",VLOOKUP(AA$1,Liste_epreuves[],4,FALSE))</f>
        <v>Saint Laurent-Nouan</v>
      </c>
      <c r="AB4" s="203"/>
      <c r="AC4" s="203"/>
      <c r="AD4" s="203" t="str">
        <f>IF(ISNA(VLOOKUP(AD$1,Liste_epreuves[],4,FALSE)),"",VLOOKUP(AD$1,Liste_epreuves[],4,FALSE))</f>
        <v>Saint George-sur-Eure</v>
      </c>
      <c r="AE4" s="203"/>
      <c r="AF4" s="203"/>
      <c r="AG4" s="203" t="str">
        <f>IF(ISNA(VLOOKUP(AG$1,Liste_epreuves[],4,FALSE)),"",VLOOKUP(AG$1,Liste_epreuves[],4,FALSE))</f>
        <v>Joué-les-Tours</v>
      </c>
      <c r="AH4" s="203"/>
      <c r="AI4" s="203"/>
      <c r="AJ4" s="200" t="str">
        <f>IF(ISNA(VLOOKUP(AJ$1,Liste_epreuves[],4,FALSE)),"",VLOOKUP(AJ$1,Liste_epreuves[],4,FALSE))</f>
        <v>La Chapelle d'Angillon</v>
      </c>
      <c r="AK4" s="200"/>
      <c r="AL4" s="200"/>
      <c r="AM4" s="203">
        <f>IF(ISNA(VLOOKUP(AM$1,Liste_epreuves[],4,FALSE)),"",VLOOKUP(AM$1,Liste_epreuves[],4,FALSE))</f>
        <v>0</v>
      </c>
      <c r="AN4" s="203"/>
      <c r="AO4" s="203"/>
      <c r="AP4" s="203">
        <f>IF(ISNA(VLOOKUP(AP$1,Liste_epreuves[],4,FALSE)),"",VLOOKUP(AP$1,Liste_epreuves[],4,FALSE))</f>
        <v>0</v>
      </c>
      <c r="AQ4" s="203"/>
      <c r="AR4" s="203"/>
      <c r="AS4" s="203">
        <f>IF(ISNA(VLOOKUP(AS$1,Liste_epreuves[],4,FALSE)),"",VLOOKUP(AS$1,Liste_epreuves[],4,FALSE))</f>
        <v>0</v>
      </c>
      <c r="AT4" s="203"/>
      <c r="AU4" s="203"/>
      <c r="AV4" s="203">
        <f>IF(ISNA(VLOOKUP(AV$1,Liste_epreuves[],4,FALSE)),"",VLOOKUP(AV$1,Liste_epreuves[],4,FALSE))</f>
        <v>0</v>
      </c>
      <c r="AW4" s="203"/>
      <c r="AX4" s="203"/>
      <c r="AY4" s="203">
        <f>IF(ISNA(VLOOKUP(AY$1,Liste_epreuves[],4,FALSE)),"",VLOOKUP(AY$1,Liste_epreuves[],4,FALSE))</f>
        <v>0</v>
      </c>
      <c r="AZ4" s="203"/>
      <c r="BA4" s="203"/>
    </row>
    <row r="5" spans="1:54" ht="125" x14ac:dyDescent="0.25">
      <c r="A5" s="63" t="s">
        <v>27</v>
      </c>
      <c r="B5" s="63" t="s">
        <v>21</v>
      </c>
      <c r="C5" s="64" t="s">
        <v>10</v>
      </c>
      <c r="D5" s="64" t="s">
        <v>734</v>
      </c>
      <c r="E5" s="64" t="s">
        <v>7</v>
      </c>
      <c r="F5" s="94" t="s">
        <v>8</v>
      </c>
      <c r="G5" s="65" t="s">
        <v>9</v>
      </c>
      <c r="H5" s="66" t="s">
        <v>11</v>
      </c>
      <c r="I5" s="67" t="s">
        <v>828</v>
      </c>
      <c r="J5" s="67" t="s">
        <v>829</v>
      </c>
      <c r="K5" s="66" t="s">
        <v>779</v>
      </c>
      <c r="L5" s="67" t="s">
        <v>818</v>
      </c>
      <c r="M5" s="67" t="s">
        <v>830</v>
      </c>
      <c r="N5" s="66" t="s">
        <v>753</v>
      </c>
      <c r="O5" s="67" t="s">
        <v>831</v>
      </c>
      <c r="P5" s="67" t="s">
        <v>819</v>
      </c>
      <c r="Q5" s="66" t="s">
        <v>781</v>
      </c>
      <c r="R5" s="67" t="s">
        <v>832</v>
      </c>
      <c r="S5" s="67" t="s">
        <v>833</v>
      </c>
      <c r="T5" s="66" t="s">
        <v>755</v>
      </c>
      <c r="U5" s="67" t="s">
        <v>820</v>
      </c>
      <c r="V5" s="67" t="s">
        <v>834</v>
      </c>
      <c r="W5" s="66" t="s">
        <v>783</v>
      </c>
      <c r="X5" s="67" t="s">
        <v>835</v>
      </c>
      <c r="Y5" s="67" t="s">
        <v>821</v>
      </c>
      <c r="Z5" s="66" t="s">
        <v>757</v>
      </c>
      <c r="AA5" s="67" t="s">
        <v>836</v>
      </c>
      <c r="AB5" s="67" t="s">
        <v>837</v>
      </c>
      <c r="AC5" s="66" t="s">
        <v>785</v>
      </c>
      <c r="AD5" s="67" t="s">
        <v>822</v>
      </c>
      <c r="AE5" s="67" t="s">
        <v>838</v>
      </c>
      <c r="AF5" s="66" t="s">
        <v>759</v>
      </c>
      <c r="AG5" s="67" t="s">
        <v>839</v>
      </c>
      <c r="AH5" s="67" t="s">
        <v>823</v>
      </c>
      <c r="AI5" s="66" t="s">
        <v>787</v>
      </c>
      <c r="AJ5" s="137" t="s">
        <v>840</v>
      </c>
      <c r="AK5" s="137" t="s">
        <v>841</v>
      </c>
      <c r="AL5" s="138" t="s">
        <v>761</v>
      </c>
      <c r="AM5" s="67" t="s">
        <v>824</v>
      </c>
      <c r="AN5" s="67" t="s">
        <v>842</v>
      </c>
      <c r="AO5" s="66" t="s">
        <v>789</v>
      </c>
      <c r="AP5" s="67" t="s">
        <v>843</v>
      </c>
      <c r="AQ5" s="67" t="s">
        <v>825</v>
      </c>
      <c r="AR5" s="66" t="s">
        <v>763</v>
      </c>
      <c r="AS5" s="67" t="s">
        <v>844</v>
      </c>
      <c r="AT5" s="67" t="s">
        <v>845</v>
      </c>
      <c r="AU5" s="66" t="s">
        <v>791</v>
      </c>
      <c r="AV5" s="67" t="s">
        <v>826</v>
      </c>
      <c r="AW5" s="67" t="s">
        <v>846</v>
      </c>
      <c r="AX5" s="66" t="s">
        <v>765</v>
      </c>
      <c r="AY5" s="67" t="s">
        <v>847</v>
      </c>
      <c r="AZ5" s="67" t="s">
        <v>827</v>
      </c>
      <c r="BA5" s="66" t="s">
        <v>793</v>
      </c>
    </row>
    <row r="6" spans="1:54" ht="15" customHeight="1" x14ac:dyDescent="0.3">
      <c r="A6" s="68">
        <f>RANK(Classement_clubs[[#This Row],[TOTAL POINTS]],Classement_clubs[TOTAL POINTS])</f>
        <v>1</v>
      </c>
      <c r="B6" s="77" t="s">
        <v>36</v>
      </c>
      <c r="C6" s="101">
        <v>103</v>
      </c>
      <c r="D6" s="101">
        <v>52</v>
      </c>
      <c r="E6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63</v>
      </c>
      <c r="F6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1272.8446601941746</v>
      </c>
      <c r="G6" s="69">
        <f>IF(Classement_clubs[[#This Row],[TOTAL DES ENGAGES]]=0,0,Classement_clubs[[#This Row],[TOTAL POINTS]]/Classement_clubs[[#This Row],[TOTAL DES ENGAGES]])</f>
        <v>20.203883495145629</v>
      </c>
      <c r="H6" s="69">
        <f>IF(Classement_clubs[[#This Row],[Nombre de jeunes
 licenciés (Ecole de tri)]]=0,0,Classement_clubs[[#This Row],[TOTAL POINTS]]/Classement_clubs[[#This Row],[Nombre de jeunes
 licenciés (Ecole de tri)]])</f>
        <v>12.357715147516258</v>
      </c>
      <c r="I6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63</v>
      </c>
      <c r="J6" s="69">
        <f>IF(Classement_clubs[[#This Row],[Nombre de jeunes
 licenciés (Ecole de tri)]]=0,0,Classement_clubs[[#This Row],[Engagés1]]/Classement_clubs[[#This Row],[Nombre de jeunes
 licenciés (Ecole de tri)]])</f>
        <v>0.61165048543689315</v>
      </c>
      <c r="K6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1272.8446601941746</v>
      </c>
      <c r="L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6" s="71">
        <f>IF(Classement_clubs[[#This Row],[Nombre de jeunes BE à JU]]=0,0,Classement_clubs[[#This Row],[Engagés2]]/Classement_clubs[[#This Row],[Nombre de jeunes BE à JU]])</f>
        <v>0</v>
      </c>
      <c r="N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6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6" s="69">
        <f>IF(Classement_clubs[[#This Row],[Nombre de jeunes
 licenciés (Ecole de tri)]]=0,0,Classement_clubs[[#This Row],[Engagés3]]/Classement_clubs[[#This Row],[Nombre de jeunes
 licenciés (Ecole de tri)]])</f>
        <v>0</v>
      </c>
      <c r="Q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6" s="71">
        <f>IF(Classement_clubs[[#This Row],[Nombre de jeunes
 licenciés (Ecole de tri)]]=0,0,Classement_clubs[[#This Row],[Engagés4]]/Classement_clubs[[#This Row],[Nombre de jeunes
 licenciés (Ecole de tri)]])</f>
        <v>0</v>
      </c>
      <c r="T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6" s="71">
        <f>IF(Classement_clubs[[#This Row],[Nombre de jeunes
 licenciés (Ecole de tri)]]=0,0,Classement_clubs[[#This Row],[Engagés5]]/Classement_clubs[[#This Row],[Nombre de jeunes
 licenciés (Ecole de tri)]])</f>
        <v>0</v>
      </c>
      <c r="W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6" s="71">
        <f>IF(Classement_clubs[[#This Row],[Nombre de jeunes
 licenciés (Ecole de tri)]]=0,0,Classement_clubs[[#This Row],[Engagés6]]/Classement_clubs[[#This Row],[Nombre de jeunes
 licenciés (Ecole de tri)]])</f>
        <v>0</v>
      </c>
      <c r="Z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6" s="71">
        <f>IF(Classement_clubs[[#This Row],[Nombre de jeunes
 licenciés (Ecole de tri)]]=0,0,Classement_clubs[[#This Row],[Engagés7]]/Classement_clubs[[#This Row],[Nombre de jeunes
 licenciés (Ecole de tri)]])</f>
        <v>0</v>
      </c>
      <c r="AC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6" s="71">
        <f>IF(Classement_clubs[[#This Row],[Nombre de jeunes
 licenciés (Ecole de tri)]]=0,0,Classement_clubs[[#This Row],[Engagés8]]/Classement_clubs[[#This Row],[Nombre de jeunes
 licenciés (Ecole de tri)]])</f>
        <v>0</v>
      </c>
      <c r="AF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6" s="71">
        <f>IF(Classement_clubs[[#This Row],[Nombre de jeunes
 licenciés (Ecole de tri)]]=0,0,Classement_clubs[[#This Row],[Engagés9]]/Classement_clubs[[#This Row],[Nombre de jeunes
 licenciés (Ecole de tri)]])</f>
        <v>0</v>
      </c>
      <c r="AI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6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6" s="139">
        <f>IF(Classement_clubs[[#This Row],[Nombre de jeunes
 licenciés (Ecole de tri)]]=0,0,Classement_clubs[[#This Row],[Engagés10]]/Classement_clubs[[#This Row],[Nombre de jeunes
 licenciés (Ecole de tri)]])</f>
        <v>0</v>
      </c>
      <c r="AL6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6" s="70">
        <f>IF(Classement_clubs[[#This Row],[Nombre de jeunes
 licenciés (Ecole de tri)]]=0,0,Classement_clubs[[#This Row],[Engagés11]]/Classement_clubs[[#This Row],[Nombre de jeunes
 licenciés (Ecole de tri)]])</f>
        <v>0</v>
      </c>
      <c r="AO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6" s="70">
        <f>IF(Classement_clubs[[#This Row],[Nombre de jeunes
 licenciés (Ecole de tri)]]=0,0,Classement_clubs[[#This Row],[Engagés12]]/Classement_clubs[[#This Row],[Nombre de jeunes
 licenciés (Ecole de tri)]])</f>
        <v>0</v>
      </c>
      <c r="AR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6" s="70">
        <f>IF(Classement_clubs[[#This Row],[Nombre de jeunes
 licenciés (Ecole de tri)]]=0,0,Classement_clubs[[#This Row],[Engagés13]]/Classement_clubs[[#This Row],[Nombre de jeunes
 licenciés (Ecole de tri)]])</f>
        <v>0</v>
      </c>
      <c r="AU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6" s="70">
        <f>IF(Classement_clubs[[#This Row],[Nombre de jeunes
 licenciés (Ecole de tri)]]=0,0,Classement_clubs[[#This Row],[Engagés14]]/Classement_clubs[[#This Row],[Nombre de jeunes
 licenciés (Ecole de tri)]])</f>
        <v>0</v>
      </c>
      <c r="AX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6" s="70">
        <f>IF(Classement_clubs[[#This Row],[Nombre de jeunes
 licenciés (Ecole de tri)]]=0,0,Classement_clubs[[#This Row],[Engagés15]]/Classement_clubs[[#This Row],[Nombre de jeunes
 licenciés (Ecole de tri)]])</f>
        <v>0</v>
      </c>
      <c r="BA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6" s="50"/>
    </row>
    <row r="7" spans="1:54" ht="13.5" x14ac:dyDescent="0.3">
      <c r="A7" s="68">
        <f>RANK(Classement_clubs[[#This Row],[TOTAL POINTS]],Classement_clubs[TOTAL POINTS])</f>
        <v>2</v>
      </c>
      <c r="B7" s="77" t="s">
        <v>12</v>
      </c>
      <c r="C7" s="101">
        <v>89</v>
      </c>
      <c r="D7" s="101">
        <v>61</v>
      </c>
      <c r="E7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56</v>
      </c>
      <c r="F7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1164.6741573033707</v>
      </c>
      <c r="G7" s="69">
        <f>IF(Classement_clubs[[#This Row],[TOTAL DES ENGAGES]]=0,0,Classement_clubs[[#This Row],[TOTAL POINTS]]/Classement_clubs[[#This Row],[TOTAL DES ENGAGES]])</f>
        <v>20.797752808988765</v>
      </c>
      <c r="H7" s="69">
        <f>IF(Classement_clubs[[#This Row],[Nombre de jeunes
 licenciés (Ecole de tri)]]=0,0,Classement_clubs[[#This Row],[TOTAL POINTS]]/Classement_clubs[[#This Row],[Nombre de jeunes
 licenciés (Ecole de tri)]])</f>
        <v>13.086226486554727</v>
      </c>
      <c r="I7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56</v>
      </c>
      <c r="J7" s="69">
        <f>IF(Classement_clubs[[#This Row],[Nombre de jeunes
 licenciés (Ecole de tri)]]=0,0,Classement_clubs[[#This Row],[Engagés1]]/Classement_clubs[[#This Row],[Nombre de jeunes
 licenciés (Ecole de tri)]])</f>
        <v>0.6292134831460674</v>
      </c>
      <c r="K7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1164.6741573033707</v>
      </c>
      <c r="L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7" s="71">
        <f>IF(Classement_clubs[[#This Row],[Nombre de jeunes BE à JU]]=0,0,Classement_clubs[[#This Row],[Engagés2]]/Classement_clubs[[#This Row],[Nombre de jeunes BE à JU]])</f>
        <v>0</v>
      </c>
      <c r="N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7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7" s="69">
        <f>IF(Classement_clubs[[#This Row],[Nombre de jeunes
 licenciés (Ecole de tri)]]=0,0,Classement_clubs[[#This Row],[Engagés3]]/Classement_clubs[[#This Row],[Nombre de jeunes
 licenciés (Ecole de tri)]])</f>
        <v>0</v>
      </c>
      <c r="Q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7" s="71">
        <f>IF(Classement_clubs[[#This Row],[Nombre de jeunes
 licenciés (Ecole de tri)]]=0,0,Classement_clubs[[#This Row],[Engagés4]]/Classement_clubs[[#This Row],[Nombre de jeunes
 licenciés (Ecole de tri)]])</f>
        <v>0</v>
      </c>
      <c r="T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7" s="71">
        <f>IF(Classement_clubs[[#This Row],[Nombre de jeunes
 licenciés (Ecole de tri)]]=0,0,Classement_clubs[[#This Row],[Engagés5]]/Classement_clubs[[#This Row],[Nombre de jeunes
 licenciés (Ecole de tri)]])</f>
        <v>0</v>
      </c>
      <c r="W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7" s="71">
        <f>IF(Classement_clubs[[#This Row],[Nombre de jeunes
 licenciés (Ecole de tri)]]=0,0,Classement_clubs[[#This Row],[Engagés6]]/Classement_clubs[[#This Row],[Nombre de jeunes
 licenciés (Ecole de tri)]])</f>
        <v>0</v>
      </c>
      <c r="Z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7" s="71">
        <f>IF(Classement_clubs[[#This Row],[Nombre de jeunes
 licenciés (Ecole de tri)]]=0,0,Classement_clubs[[#This Row],[Engagés7]]/Classement_clubs[[#This Row],[Nombre de jeunes
 licenciés (Ecole de tri)]])</f>
        <v>0</v>
      </c>
      <c r="AC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7" s="71">
        <f>IF(Classement_clubs[[#This Row],[Nombre de jeunes
 licenciés (Ecole de tri)]]=0,0,Classement_clubs[[#This Row],[Engagés8]]/Classement_clubs[[#This Row],[Nombre de jeunes
 licenciés (Ecole de tri)]])</f>
        <v>0</v>
      </c>
      <c r="AF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7" s="71">
        <f>IF(Classement_clubs[[#This Row],[Nombre de jeunes
 licenciés (Ecole de tri)]]=0,0,Classement_clubs[[#This Row],[Engagés9]]/Classement_clubs[[#This Row],[Nombre de jeunes
 licenciés (Ecole de tri)]])</f>
        <v>0</v>
      </c>
      <c r="AI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7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7" s="139">
        <f>IF(Classement_clubs[[#This Row],[Nombre de jeunes
 licenciés (Ecole de tri)]]=0,0,Classement_clubs[[#This Row],[Engagés10]]/Classement_clubs[[#This Row],[Nombre de jeunes
 licenciés (Ecole de tri)]])</f>
        <v>0</v>
      </c>
      <c r="AL7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7" s="70">
        <f>IF(Classement_clubs[[#This Row],[Nombre de jeunes
 licenciés (Ecole de tri)]]=0,0,Classement_clubs[[#This Row],[Engagés11]]/Classement_clubs[[#This Row],[Nombre de jeunes
 licenciés (Ecole de tri)]])</f>
        <v>0</v>
      </c>
      <c r="AO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7" s="70">
        <f>IF(Classement_clubs[[#This Row],[Nombre de jeunes
 licenciés (Ecole de tri)]]=0,0,Classement_clubs[[#This Row],[Engagés12]]/Classement_clubs[[#This Row],[Nombre de jeunes
 licenciés (Ecole de tri)]])</f>
        <v>0</v>
      </c>
      <c r="AR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7" s="70">
        <f>IF(Classement_clubs[[#This Row],[Nombre de jeunes
 licenciés (Ecole de tri)]]=0,0,Classement_clubs[[#This Row],[Engagés13]]/Classement_clubs[[#This Row],[Nombre de jeunes
 licenciés (Ecole de tri)]])</f>
        <v>0</v>
      </c>
      <c r="AU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7" s="70">
        <f>IF(Classement_clubs[[#This Row],[Nombre de jeunes
 licenciés (Ecole de tri)]]=0,0,Classement_clubs[[#This Row],[Engagés14]]/Classement_clubs[[#This Row],[Nombre de jeunes
 licenciés (Ecole de tri)]])</f>
        <v>0</v>
      </c>
      <c r="AX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7" s="70">
        <f>IF(Classement_clubs[[#This Row],[Nombre de jeunes
 licenciés (Ecole de tri)]]=0,0,Classement_clubs[[#This Row],[Engagés15]]/Classement_clubs[[#This Row],[Nombre de jeunes
 licenciés (Ecole de tri)]])</f>
        <v>0</v>
      </c>
      <c r="BA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7" s="50"/>
    </row>
    <row r="8" spans="1:54" ht="13.5" x14ac:dyDescent="0.3">
      <c r="A8" s="68">
        <f>RANK(Classement_clubs[[#This Row],[TOTAL POINTS]],Classement_clubs[TOTAL POINTS])</f>
        <v>7</v>
      </c>
      <c r="B8" s="77" t="s">
        <v>106</v>
      </c>
      <c r="C8" s="101">
        <v>70</v>
      </c>
      <c r="D8" s="101">
        <v>31</v>
      </c>
      <c r="E8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18</v>
      </c>
      <c r="F8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110.05714285714285</v>
      </c>
      <c r="G8" s="69">
        <f>IF(Classement_clubs[[#This Row],[TOTAL DES ENGAGES]]=0,0,Classement_clubs[[#This Row],[TOTAL POINTS]]/Classement_clubs[[#This Row],[TOTAL DES ENGAGES]])</f>
        <v>6.1142857142857139</v>
      </c>
      <c r="H8" s="69">
        <f>IF(Classement_clubs[[#This Row],[Nombre de jeunes
 licenciés (Ecole de tri)]]=0,0,Classement_clubs[[#This Row],[TOTAL POINTS]]/Classement_clubs[[#This Row],[Nombre de jeunes
 licenciés (Ecole de tri)]])</f>
        <v>1.5722448979591837</v>
      </c>
      <c r="I8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18</v>
      </c>
      <c r="J8" s="69">
        <f>IF(Classement_clubs[[#This Row],[Nombre de jeunes
 licenciés (Ecole de tri)]]=0,0,Classement_clubs[[#This Row],[Engagés1]]/Classement_clubs[[#This Row],[Nombre de jeunes
 licenciés (Ecole de tri)]])</f>
        <v>0.25714285714285712</v>
      </c>
      <c r="K8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110.05714285714285</v>
      </c>
      <c r="L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8" s="71">
        <f>IF(Classement_clubs[[#This Row],[Nombre de jeunes BE à JU]]=0,0,Classement_clubs[[#This Row],[Engagés2]]/Classement_clubs[[#This Row],[Nombre de jeunes BE à JU]])</f>
        <v>0</v>
      </c>
      <c r="N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8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8" s="69">
        <f>IF(Classement_clubs[[#This Row],[Nombre de jeunes
 licenciés (Ecole de tri)]]=0,0,Classement_clubs[[#This Row],[Engagés3]]/Classement_clubs[[#This Row],[Nombre de jeunes
 licenciés (Ecole de tri)]])</f>
        <v>0</v>
      </c>
      <c r="Q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8" s="71">
        <f>IF(Classement_clubs[[#This Row],[Nombre de jeunes
 licenciés (Ecole de tri)]]=0,0,Classement_clubs[[#This Row],[Engagés4]]/Classement_clubs[[#This Row],[Nombre de jeunes
 licenciés (Ecole de tri)]])</f>
        <v>0</v>
      </c>
      <c r="T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8" s="71">
        <f>IF(Classement_clubs[[#This Row],[Nombre de jeunes
 licenciés (Ecole de tri)]]=0,0,Classement_clubs[[#This Row],[Engagés5]]/Classement_clubs[[#This Row],[Nombre de jeunes
 licenciés (Ecole de tri)]])</f>
        <v>0</v>
      </c>
      <c r="W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8" s="71">
        <f>IF(Classement_clubs[[#This Row],[Nombre de jeunes
 licenciés (Ecole de tri)]]=0,0,Classement_clubs[[#This Row],[Engagés6]]/Classement_clubs[[#This Row],[Nombre de jeunes
 licenciés (Ecole de tri)]])</f>
        <v>0</v>
      </c>
      <c r="Z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8" s="71">
        <f>IF(Classement_clubs[[#This Row],[Nombre de jeunes
 licenciés (Ecole de tri)]]=0,0,Classement_clubs[[#This Row],[Engagés7]]/Classement_clubs[[#This Row],[Nombre de jeunes
 licenciés (Ecole de tri)]])</f>
        <v>0</v>
      </c>
      <c r="AC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8" s="71">
        <f>IF(Classement_clubs[[#This Row],[Nombre de jeunes
 licenciés (Ecole de tri)]]=0,0,Classement_clubs[[#This Row],[Engagés8]]/Classement_clubs[[#This Row],[Nombre de jeunes
 licenciés (Ecole de tri)]])</f>
        <v>0</v>
      </c>
      <c r="AF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8" s="71">
        <f>IF(Classement_clubs[[#This Row],[Nombre de jeunes
 licenciés (Ecole de tri)]]=0,0,Classement_clubs[[#This Row],[Engagés9]]/Classement_clubs[[#This Row],[Nombre de jeunes
 licenciés (Ecole de tri)]])</f>
        <v>0</v>
      </c>
      <c r="AI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8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8" s="139">
        <f>IF(Classement_clubs[[#This Row],[Nombre de jeunes
 licenciés (Ecole de tri)]]=0,0,Classement_clubs[[#This Row],[Engagés10]]/Classement_clubs[[#This Row],[Nombre de jeunes
 licenciés (Ecole de tri)]])</f>
        <v>0</v>
      </c>
      <c r="AL8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8" s="70">
        <f>IF(Classement_clubs[[#This Row],[Nombre de jeunes
 licenciés (Ecole de tri)]]=0,0,Classement_clubs[[#This Row],[Engagés11]]/Classement_clubs[[#This Row],[Nombre de jeunes
 licenciés (Ecole de tri)]])</f>
        <v>0</v>
      </c>
      <c r="AO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8" s="70">
        <f>IF(Classement_clubs[[#This Row],[Nombre de jeunes
 licenciés (Ecole de tri)]]=0,0,Classement_clubs[[#This Row],[Engagés12]]/Classement_clubs[[#This Row],[Nombre de jeunes
 licenciés (Ecole de tri)]])</f>
        <v>0</v>
      </c>
      <c r="AR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8" s="70">
        <f>IF(Classement_clubs[[#This Row],[Nombre de jeunes
 licenciés (Ecole de tri)]]=0,0,Classement_clubs[[#This Row],[Engagés13]]/Classement_clubs[[#This Row],[Nombre de jeunes
 licenciés (Ecole de tri)]])</f>
        <v>0</v>
      </c>
      <c r="AU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8" s="70">
        <f>IF(Classement_clubs[[#This Row],[Nombre de jeunes
 licenciés (Ecole de tri)]]=0,0,Classement_clubs[[#This Row],[Engagés14]]/Classement_clubs[[#This Row],[Nombre de jeunes
 licenciés (Ecole de tri)]])</f>
        <v>0</v>
      </c>
      <c r="AX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8" s="70">
        <f>IF(Classement_clubs[[#This Row],[Nombre de jeunes
 licenciés (Ecole de tri)]]=0,0,Classement_clubs[[#This Row],[Engagés15]]/Classement_clubs[[#This Row],[Nombre de jeunes
 licenciés (Ecole de tri)]])</f>
        <v>0</v>
      </c>
      <c r="BA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8" s="50"/>
    </row>
    <row r="9" spans="1:54" ht="13.5" x14ac:dyDescent="0.3">
      <c r="A9" s="68">
        <f>RANK(Classement_clubs[[#This Row],[TOTAL POINTS]],Classement_clubs[TOTAL POINTS])</f>
        <v>3</v>
      </c>
      <c r="B9" s="77" t="s">
        <v>35</v>
      </c>
      <c r="C9" s="101">
        <v>49</v>
      </c>
      <c r="D9" s="101">
        <v>40</v>
      </c>
      <c r="E9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35</v>
      </c>
      <c r="F9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658.57142857142856</v>
      </c>
      <c r="G9" s="69">
        <f>IF(Classement_clubs[[#This Row],[TOTAL DES ENGAGES]]=0,0,Classement_clubs[[#This Row],[TOTAL POINTS]]/Classement_clubs[[#This Row],[TOTAL DES ENGAGES]])</f>
        <v>18.816326530612244</v>
      </c>
      <c r="H9" s="69">
        <f>IF(Classement_clubs[[#This Row],[Nombre de jeunes
 licenciés (Ecole de tri)]]=0,0,Classement_clubs[[#This Row],[TOTAL POINTS]]/Classement_clubs[[#This Row],[Nombre de jeunes
 licenciés (Ecole de tri)]])</f>
        <v>13.440233236151602</v>
      </c>
      <c r="I9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35</v>
      </c>
      <c r="J9" s="69">
        <f>IF(Classement_clubs[[#This Row],[Nombre de jeunes
 licenciés (Ecole de tri)]]=0,0,Classement_clubs[[#This Row],[Engagés1]]/Classement_clubs[[#This Row],[Nombre de jeunes
 licenciés (Ecole de tri)]])</f>
        <v>0.7142857142857143</v>
      </c>
      <c r="K9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658.57142857142856</v>
      </c>
      <c r="L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9" s="71">
        <f>IF(Classement_clubs[[#This Row],[Nombre de jeunes BE à JU]]=0,0,Classement_clubs[[#This Row],[Engagés2]]/Classement_clubs[[#This Row],[Nombre de jeunes BE à JU]])</f>
        <v>0</v>
      </c>
      <c r="N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9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9" s="69">
        <f>IF(Classement_clubs[[#This Row],[Nombre de jeunes
 licenciés (Ecole de tri)]]=0,0,Classement_clubs[[#This Row],[Engagés3]]/Classement_clubs[[#This Row],[Nombre de jeunes
 licenciés (Ecole de tri)]])</f>
        <v>0</v>
      </c>
      <c r="Q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9" s="71">
        <f>IF(Classement_clubs[[#This Row],[Nombre de jeunes
 licenciés (Ecole de tri)]]=0,0,Classement_clubs[[#This Row],[Engagés4]]/Classement_clubs[[#This Row],[Nombre de jeunes
 licenciés (Ecole de tri)]])</f>
        <v>0</v>
      </c>
      <c r="T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9" s="71">
        <f>IF(Classement_clubs[[#This Row],[Nombre de jeunes
 licenciés (Ecole de tri)]]=0,0,Classement_clubs[[#This Row],[Engagés5]]/Classement_clubs[[#This Row],[Nombre de jeunes
 licenciés (Ecole de tri)]])</f>
        <v>0</v>
      </c>
      <c r="W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9" s="71">
        <f>IF(Classement_clubs[[#This Row],[Nombre de jeunes
 licenciés (Ecole de tri)]]=0,0,Classement_clubs[[#This Row],[Engagés6]]/Classement_clubs[[#This Row],[Nombre de jeunes
 licenciés (Ecole de tri)]])</f>
        <v>0</v>
      </c>
      <c r="Z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9" s="71">
        <f>IF(Classement_clubs[[#This Row],[Nombre de jeunes
 licenciés (Ecole de tri)]]=0,0,Classement_clubs[[#This Row],[Engagés7]]/Classement_clubs[[#This Row],[Nombre de jeunes
 licenciés (Ecole de tri)]])</f>
        <v>0</v>
      </c>
      <c r="AC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9" s="71">
        <f>IF(Classement_clubs[[#This Row],[Nombre de jeunes
 licenciés (Ecole de tri)]]=0,0,Classement_clubs[[#This Row],[Engagés8]]/Classement_clubs[[#This Row],[Nombre de jeunes
 licenciés (Ecole de tri)]])</f>
        <v>0</v>
      </c>
      <c r="AF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9" s="71">
        <f>IF(Classement_clubs[[#This Row],[Nombre de jeunes
 licenciés (Ecole de tri)]]=0,0,Classement_clubs[[#This Row],[Engagés9]]/Classement_clubs[[#This Row],[Nombre de jeunes
 licenciés (Ecole de tri)]])</f>
        <v>0</v>
      </c>
      <c r="AI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9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9" s="139">
        <f>IF(Classement_clubs[[#This Row],[Nombre de jeunes
 licenciés (Ecole de tri)]]=0,0,Classement_clubs[[#This Row],[Engagés10]]/Classement_clubs[[#This Row],[Nombre de jeunes
 licenciés (Ecole de tri)]])</f>
        <v>0</v>
      </c>
      <c r="AL9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9" s="70">
        <f>IF(Classement_clubs[[#This Row],[Nombre de jeunes
 licenciés (Ecole de tri)]]=0,0,Classement_clubs[[#This Row],[Engagés11]]/Classement_clubs[[#This Row],[Nombre de jeunes
 licenciés (Ecole de tri)]])</f>
        <v>0</v>
      </c>
      <c r="AO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9" s="70">
        <f>IF(Classement_clubs[[#This Row],[Nombre de jeunes
 licenciés (Ecole de tri)]]=0,0,Classement_clubs[[#This Row],[Engagés12]]/Classement_clubs[[#This Row],[Nombre de jeunes
 licenciés (Ecole de tri)]])</f>
        <v>0</v>
      </c>
      <c r="AR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9" s="70">
        <f>IF(Classement_clubs[[#This Row],[Nombre de jeunes
 licenciés (Ecole de tri)]]=0,0,Classement_clubs[[#This Row],[Engagés13]]/Classement_clubs[[#This Row],[Nombre de jeunes
 licenciés (Ecole de tri)]])</f>
        <v>0</v>
      </c>
      <c r="AU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9" s="70">
        <f>IF(Classement_clubs[[#This Row],[Nombre de jeunes
 licenciés (Ecole de tri)]]=0,0,Classement_clubs[[#This Row],[Engagés14]]/Classement_clubs[[#This Row],[Nombre de jeunes
 licenciés (Ecole de tri)]])</f>
        <v>0</v>
      </c>
      <c r="AX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9" s="70">
        <f>IF(Classement_clubs[[#This Row],[Nombre de jeunes
 licenciés (Ecole de tri)]]=0,0,Classement_clubs[[#This Row],[Engagés15]]/Classement_clubs[[#This Row],[Nombre de jeunes
 licenciés (Ecole de tri)]])</f>
        <v>0</v>
      </c>
      <c r="BA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9" s="50"/>
    </row>
    <row r="10" spans="1:54" ht="13.5" x14ac:dyDescent="0.3">
      <c r="A10" s="68">
        <f>RANK(Classement_clubs[[#This Row],[TOTAL POINTS]],Classement_clubs[TOTAL POINTS])</f>
        <v>14</v>
      </c>
      <c r="B10" s="77" t="s">
        <v>105</v>
      </c>
      <c r="C10" s="101">
        <v>38</v>
      </c>
      <c r="D10" s="101">
        <v>23</v>
      </c>
      <c r="E10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10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10" s="69">
        <f>IF(Classement_clubs[[#This Row],[TOTAL DES ENGAGES]]=0,0,Classement_clubs[[#This Row],[TOTAL POINTS]]/Classement_clubs[[#This Row],[TOTAL DES ENGAGES]])</f>
        <v>0</v>
      </c>
      <c r="H10" s="69">
        <f>IF(Classement_clubs[[#This Row],[Nombre de jeunes
 licenciés (Ecole de tri)]]=0,0,Classement_clubs[[#This Row],[TOTAL POINTS]]/Classement_clubs[[#This Row],[Nombre de jeunes
 licenciés (Ecole de tri)]])</f>
        <v>0</v>
      </c>
      <c r="I10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0" s="69">
        <f>IF(Classement_clubs[[#This Row],[Nombre de jeunes
 licenciés (Ecole de tri)]]=0,0,Classement_clubs[[#This Row],[Engagés1]]/Classement_clubs[[#This Row],[Nombre de jeunes
 licenciés (Ecole de tri)]])</f>
        <v>0</v>
      </c>
      <c r="K10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0" s="71">
        <f>IF(Classement_clubs[[#This Row],[Nombre de jeunes BE à JU]]=0,0,Classement_clubs[[#This Row],[Engagés2]]/Classement_clubs[[#This Row],[Nombre de jeunes BE à JU]])</f>
        <v>0</v>
      </c>
      <c r="N1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0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0" s="69">
        <f>IF(Classement_clubs[[#This Row],[Nombre de jeunes
 licenciés (Ecole de tri)]]=0,0,Classement_clubs[[#This Row],[Engagés3]]/Classement_clubs[[#This Row],[Nombre de jeunes
 licenciés (Ecole de tri)]])</f>
        <v>0</v>
      </c>
      <c r="Q1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0" s="71">
        <f>IF(Classement_clubs[[#This Row],[Nombre de jeunes
 licenciés (Ecole de tri)]]=0,0,Classement_clubs[[#This Row],[Engagés4]]/Classement_clubs[[#This Row],[Nombre de jeunes
 licenciés (Ecole de tri)]])</f>
        <v>0</v>
      </c>
      <c r="T10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0" s="71">
        <f>IF(Classement_clubs[[#This Row],[Nombre de jeunes
 licenciés (Ecole de tri)]]=0,0,Classement_clubs[[#This Row],[Engagés5]]/Classement_clubs[[#This Row],[Nombre de jeunes
 licenciés (Ecole de tri)]])</f>
        <v>0</v>
      </c>
      <c r="W1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0" s="71">
        <f>IF(Classement_clubs[[#This Row],[Nombre de jeunes
 licenciés (Ecole de tri)]]=0,0,Classement_clubs[[#This Row],[Engagés6]]/Classement_clubs[[#This Row],[Nombre de jeunes
 licenciés (Ecole de tri)]])</f>
        <v>0</v>
      </c>
      <c r="Z1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0" s="71">
        <f>IF(Classement_clubs[[#This Row],[Nombre de jeunes
 licenciés (Ecole de tri)]]=0,0,Classement_clubs[[#This Row],[Engagés7]]/Classement_clubs[[#This Row],[Nombre de jeunes
 licenciés (Ecole de tri)]])</f>
        <v>0</v>
      </c>
      <c r="AC1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0" s="71">
        <f>IF(Classement_clubs[[#This Row],[Nombre de jeunes
 licenciés (Ecole de tri)]]=0,0,Classement_clubs[[#This Row],[Engagés8]]/Classement_clubs[[#This Row],[Nombre de jeunes
 licenciés (Ecole de tri)]])</f>
        <v>0</v>
      </c>
      <c r="AF1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0" s="71">
        <f>IF(Classement_clubs[[#This Row],[Nombre de jeunes
 licenciés (Ecole de tri)]]=0,0,Classement_clubs[[#This Row],[Engagés9]]/Classement_clubs[[#This Row],[Nombre de jeunes
 licenciés (Ecole de tri)]])</f>
        <v>0</v>
      </c>
      <c r="AI1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0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0" s="139">
        <f>IF(Classement_clubs[[#This Row],[Nombre de jeunes
 licenciés (Ecole de tri)]]=0,0,Classement_clubs[[#This Row],[Engagés10]]/Classement_clubs[[#This Row],[Nombre de jeunes
 licenciés (Ecole de tri)]])</f>
        <v>0</v>
      </c>
      <c r="AL10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0" s="70">
        <f>IF(Classement_clubs[[#This Row],[Nombre de jeunes
 licenciés (Ecole de tri)]]=0,0,Classement_clubs[[#This Row],[Engagés11]]/Classement_clubs[[#This Row],[Nombre de jeunes
 licenciés (Ecole de tri)]])</f>
        <v>0</v>
      </c>
      <c r="AO1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0" s="70">
        <f>IF(Classement_clubs[[#This Row],[Nombre de jeunes
 licenciés (Ecole de tri)]]=0,0,Classement_clubs[[#This Row],[Engagés12]]/Classement_clubs[[#This Row],[Nombre de jeunes
 licenciés (Ecole de tri)]])</f>
        <v>0</v>
      </c>
      <c r="AR1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0" s="70">
        <f>IF(Classement_clubs[[#This Row],[Nombre de jeunes
 licenciés (Ecole de tri)]]=0,0,Classement_clubs[[#This Row],[Engagés13]]/Classement_clubs[[#This Row],[Nombre de jeunes
 licenciés (Ecole de tri)]])</f>
        <v>0</v>
      </c>
      <c r="AU1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0" s="70">
        <f>IF(Classement_clubs[[#This Row],[Nombre de jeunes
 licenciés (Ecole de tri)]]=0,0,Classement_clubs[[#This Row],[Engagés14]]/Classement_clubs[[#This Row],[Nombre de jeunes
 licenciés (Ecole de tri)]])</f>
        <v>0</v>
      </c>
      <c r="AX1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0" s="70">
        <f>IF(Classement_clubs[[#This Row],[Nombre de jeunes
 licenciés (Ecole de tri)]]=0,0,Classement_clubs[[#This Row],[Engagés15]]/Classement_clubs[[#This Row],[Nombre de jeunes
 licenciés (Ecole de tri)]])</f>
        <v>0</v>
      </c>
      <c r="BA1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0" s="50"/>
    </row>
    <row r="11" spans="1:54" ht="13.5" x14ac:dyDescent="0.3">
      <c r="A11" s="68">
        <f>RANK(Classement_clubs[[#This Row],[TOTAL POINTS]],Classement_clubs[TOTAL POINTS])</f>
        <v>9</v>
      </c>
      <c r="B11" s="77" t="s">
        <v>32</v>
      </c>
      <c r="C11" s="101">
        <v>7</v>
      </c>
      <c r="D11" s="101">
        <v>6</v>
      </c>
      <c r="E11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11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85.714285714285722</v>
      </c>
      <c r="G11" s="69">
        <f>IF(Classement_clubs[[#This Row],[TOTAL DES ENGAGES]]=0,0,Classement_clubs[[#This Row],[TOTAL POINTS]]/Classement_clubs[[#This Row],[TOTAL DES ENGAGES]])</f>
        <v>17.142857142857146</v>
      </c>
      <c r="H11" s="69">
        <f>IF(Classement_clubs[[#This Row],[Nombre de jeunes
 licenciés (Ecole de tri)]]=0,0,Classement_clubs[[#This Row],[TOTAL POINTS]]/Classement_clubs[[#This Row],[Nombre de jeunes
 licenciés (Ecole de tri)]])</f>
        <v>12.244897959183675</v>
      </c>
      <c r="I11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</v>
      </c>
      <c r="J11" s="69">
        <f>IF(Classement_clubs[[#This Row],[Nombre de jeunes
 licenciés (Ecole de tri)]]=0,0,Classement_clubs[[#This Row],[Engagés1]]/Classement_clubs[[#This Row],[Nombre de jeunes
 licenciés (Ecole de tri)]])</f>
        <v>0.7142857142857143</v>
      </c>
      <c r="K11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85.714285714285722</v>
      </c>
      <c r="L1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1" s="71">
        <f>IF(Classement_clubs[[#This Row],[Nombre de jeunes BE à JU]]=0,0,Classement_clubs[[#This Row],[Engagés2]]/Classement_clubs[[#This Row],[Nombre de jeunes BE à JU]])</f>
        <v>0</v>
      </c>
      <c r="N1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1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1" s="69">
        <f>IF(Classement_clubs[[#This Row],[Nombre de jeunes
 licenciés (Ecole de tri)]]=0,0,Classement_clubs[[#This Row],[Engagés3]]/Classement_clubs[[#This Row],[Nombre de jeunes
 licenciés (Ecole de tri)]])</f>
        <v>0</v>
      </c>
      <c r="Q1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1" s="71">
        <f>IF(Classement_clubs[[#This Row],[Nombre de jeunes
 licenciés (Ecole de tri)]]=0,0,Classement_clubs[[#This Row],[Engagés4]]/Classement_clubs[[#This Row],[Nombre de jeunes
 licenciés (Ecole de tri)]])</f>
        <v>0</v>
      </c>
      <c r="T11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1" s="71">
        <f>IF(Classement_clubs[[#This Row],[Nombre de jeunes
 licenciés (Ecole de tri)]]=0,0,Classement_clubs[[#This Row],[Engagés5]]/Classement_clubs[[#This Row],[Nombre de jeunes
 licenciés (Ecole de tri)]])</f>
        <v>0</v>
      </c>
      <c r="W1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1" s="71">
        <f>IF(Classement_clubs[[#This Row],[Nombre de jeunes
 licenciés (Ecole de tri)]]=0,0,Classement_clubs[[#This Row],[Engagés6]]/Classement_clubs[[#This Row],[Nombre de jeunes
 licenciés (Ecole de tri)]])</f>
        <v>0</v>
      </c>
      <c r="Z1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1" s="71">
        <f>IF(Classement_clubs[[#This Row],[Nombre de jeunes
 licenciés (Ecole de tri)]]=0,0,Classement_clubs[[#This Row],[Engagés7]]/Classement_clubs[[#This Row],[Nombre de jeunes
 licenciés (Ecole de tri)]])</f>
        <v>0</v>
      </c>
      <c r="AC1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1" s="71">
        <f>IF(Classement_clubs[[#This Row],[Nombre de jeunes
 licenciés (Ecole de tri)]]=0,0,Classement_clubs[[#This Row],[Engagés8]]/Classement_clubs[[#This Row],[Nombre de jeunes
 licenciés (Ecole de tri)]])</f>
        <v>0</v>
      </c>
      <c r="AF1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1" s="71">
        <f>IF(Classement_clubs[[#This Row],[Nombre de jeunes
 licenciés (Ecole de tri)]]=0,0,Classement_clubs[[#This Row],[Engagés9]]/Classement_clubs[[#This Row],[Nombre de jeunes
 licenciés (Ecole de tri)]])</f>
        <v>0</v>
      </c>
      <c r="AI1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1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1" s="139">
        <f>IF(Classement_clubs[[#This Row],[Nombre de jeunes
 licenciés (Ecole de tri)]]=0,0,Classement_clubs[[#This Row],[Engagés10]]/Classement_clubs[[#This Row],[Nombre de jeunes
 licenciés (Ecole de tri)]])</f>
        <v>0</v>
      </c>
      <c r="AL11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1" s="70">
        <f>IF(Classement_clubs[[#This Row],[Nombre de jeunes
 licenciés (Ecole de tri)]]=0,0,Classement_clubs[[#This Row],[Engagés11]]/Classement_clubs[[#This Row],[Nombre de jeunes
 licenciés (Ecole de tri)]])</f>
        <v>0</v>
      </c>
      <c r="AO1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1" s="70">
        <f>IF(Classement_clubs[[#This Row],[Nombre de jeunes
 licenciés (Ecole de tri)]]=0,0,Classement_clubs[[#This Row],[Engagés12]]/Classement_clubs[[#This Row],[Nombre de jeunes
 licenciés (Ecole de tri)]])</f>
        <v>0</v>
      </c>
      <c r="AR1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1" s="70">
        <f>IF(Classement_clubs[[#This Row],[Nombre de jeunes
 licenciés (Ecole de tri)]]=0,0,Classement_clubs[[#This Row],[Engagés13]]/Classement_clubs[[#This Row],[Nombre de jeunes
 licenciés (Ecole de tri)]])</f>
        <v>0</v>
      </c>
      <c r="AU1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1" s="70">
        <f>IF(Classement_clubs[[#This Row],[Nombre de jeunes
 licenciés (Ecole de tri)]]=0,0,Classement_clubs[[#This Row],[Engagés14]]/Classement_clubs[[#This Row],[Nombre de jeunes
 licenciés (Ecole de tri)]])</f>
        <v>0</v>
      </c>
      <c r="AX1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1" s="70">
        <f>IF(Classement_clubs[[#This Row],[Nombre de jeunes
 licenciés (Ecole de tri)]]=0,0,Classement_clubs[[#This Row],[Engagés15]]/Classement_clubs[[#This Row],[Nombre de jeunes
 licenciés (Ecole de tri)]])</f>
        <v>0</v>
      </c>
      <c r="BA1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1" s="50"/>
    </row>
    <row r="12" spans="1:54" ht="13.5" x14ac:dyDescent="0.3">
      <c r="A12" s="68">
        <f>RANK(Classement_clubs[[#This Row],[TOTAL POINTS]],Classement_clubs[TOTAL POINTS])</f>
        <v>6</v>
      </c>
      <c r="B12" s="77" t="s">
        <v>33</v>
      </c>
      <c r="C12" s="101">
        <v>24</v>
      </c>
      <c r="D12" s="101">
        <v>17</v>
      </c>
      <c r="E12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13</v>
      </c>
      <c r="F12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111.04166666666666</v>
      </c>
      <c r="G12" s="69">
        <f>IF(Classement_clubs[[#This Row],[TOTAL DES ENGAGES]]=0,0,Classement_clubs[[#This Row],[TOTAL POINTS]]/Classement_clubs[[#This Row],[TOTAL DES ENGAGES]])</f>
        <v>8.5416666666666661</v>
      </c>
      <c r="H12" s="69">
        <f>IF(Classement_clubs[[#This Row],[Nombre de jeunes
 licenciés (Ecole de tri)]]=0,0,Classement_clubs[[#This Row],[TOTAL POINTS]]/Classement_clubs[[#This Row],[Nombre de jeunes
 licenciés (Ecole de tri)]])</f>
        <v>4.6267361111111107</v>
      </c>
      <c r="I12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13</v>
      </c>
      <c r="J12" s="69">
        <f>IF(Classement_clubs[[#This Row],[Nombre de jeunes
 licenciés (Ecole de tri)]]=0,0,Classement_clubs[[#This Row],[Engagés1]]/Classement_clubs[[#This Row],[Nombre de jeunes
 licenciés (Ecole de tri)]])</f>
        <v>0.54166666666666663</v>
      </c>
      <c r="K12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111.04166666666666</v>
      </c>
      <c r="L1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2" s="71">
        <f>IF(Classement_clubs[[#This Row],[Nombre de jeunes BE à JU]]=0,0,Classement_clubs[[#This Row],[Engagés2]]/Classement_clubs[[#This Row],[Nombre de jeunes BE à JU]])</f>
        <v>0</v>
      </c>
      <c r="N1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2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2" s="69">
        <f>IF(Classement_clubs[[#This Row],[Nombre de jeunes
 licenciés (Ecole de tri)]]=0,0,Classement_clubs[[#This Row],[Engagés3]]/Classement_clubs[[#This Row],[Nombre de jeunes
 licenciés (Ecole de tri)]])</f>
        <v>0</v>
      </c>
      <c r="Q1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2" s="71">
        <f>IF(Classement_clubs[[#This Row],[Nombre de jeunes
 licenciés (Ecole de tri)]]=0,0,Classement_clubs[[#This Row],[Engagés4]]/Classement_clubs[[#This Row],[Nombre de jeunes
 licenciés (Ecole de tri)]])</f>
        <v>0</v>
      </c>
      <c r="T12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2" s="71">
        <f>IF(Classement_clubs[[#This Row],[Nombre de jeunes
 licenciés (Ecole de tri)]]=0,0,Classement_clubs[[#This Row],[Engagés5]]/Classement_clubs[[#This Row],[Nombre de jeunes
 licenciés (Ecole de tri)]])</f>
        <v>0</v>
      </c>
      <c r="W1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2" s="71">
        <f>IF(Classement_clubs[[#This Row],[Nombre de jeunes
 licenciés (Ecole de tri)]]=0,0,Classement_clubs[[#This Row],[Engagés6]]/Classement_clubs[[#This Row],[Nombre de jeunes
 licenciés (Ecole de tri)]])</f>
        <v>0</v>
      </c>
      <c r="Z1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2" s="71">
        <f>IF(Classement_clubs[[#This Row],[Nombre de jeunes
 licenciés (Ecole de tri)]]=0,0,Classement_clubs[[#This Row],[Engagés7]]/Classement_clubs[[#This Row],[Nombre de jeunes
 licenciés (Ecole de tri)]])</f>
        <v>0</v>
      </c>
      <c r="AC1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2" s="71">
        <f>IF(Classement_clubs[[#This Row],[Nombre de jeunes
 licenciés (Ecole de tri)]]=0,0,Classement_clubs[[#This Row],[Engagés8]]/Classement_clubs[[#This Row],[Nombre de jeunes
 licenciés (Ecole de tri)]])</f>
        <v>0</v>
      </c>
      <c r="AF1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2" s="71">
        <f>IF(Classement_clubs[[#This Row],[Nombre de jeunes
 licenciés (Ecole de tri)]]=0,0,Classement_clubs[[#This Row],[Engagés9]]/Classement_clubs[[#This Row],[Nombre de jeunes
 licenciés (Ecole de tri)]])</f>
        <v>0</v>
      </c>
      <c r="AI1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2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2" s="139">
        <f>IF(Classement_clubs[[#This Row],[Nombre de jeunes
 licenciés (Ecole de tri)]]=0,0,Classement_clubs[[#This Row],[Engagés10]]/Classement_clubs[[#This Row],[Nombre de jeunes
 licenciés (Ecole de tri)]])</f>
        <v>0</v>
      </c>
      <c r="AL12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2" s="70">
        <f>IF(Classement_clubs[[#This Row],[Nombre de jeunes
 licenciés (Ecole de tri)]]=0,0,Classement_clubs[[#This Row],[Engagés11]]/Classement_clubs[[#This Row],[Nombre de jeunes
 licenciés (Ecole de tri)]])</f>
        <v>0</v>
      </c>
      <c r="AO1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2" s="70">
        <f>IF(Classement_clubs[[#This Row],[Nombre de jeunes
 licenciés (Ecole de tri)]]=0,0,Classement_clubs[[#This Row],[Engagés12]]/Classement_clubs[[#This Row],[Nombre de jeunes
 licenciés (Ecole de tri)]])</f>
        <v>0</v>
      </c>
      <c r="AR1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2" s="70">
        <f>IF(Classement_clubs[[#This Row],[Nombre de jeunes
 licenciés (Ecole de tri)]]=0,0,Classement_clubs[[#This Row],[Engagés13]]/Classement_clubs[[#This Row],[Nombre de jeunes
 licenciés (Ecole de tri)]])</f>
        <v>0</v>
      </c>
      <c r="AU1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2" s="70">
        <f>IF(Classement_clubs[[#This Row],[Nombre de jeunes
 licenciés (Ecole de tri)]]=0,0,Classement_clubs[[#This Row],[Engagés14]]/Classement_clubs[[#This Row],[Nombre de jeunes
 licenciés (Ecole de tri)]])</f>
        <v>0</v>
      </c>
      <c r="AX1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2" s="70">
        <f>IF(Classement_clubs[[#This Row],[Nombre de jeunes
 licenciés (Ecole de tri)]]=0,0,Classement_clubs[[#This Row],[Engagés15]]/Classement_clubs[[#This Row],[Nombre de jeunes
 licenciés (Ecole de tri)]])</f>
        <v>0</v>
      </c>
      <c r="BA1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2" s="50"/>
    </row>
    <row r="13" spans="1:54" ht="13.5" x14ac:dyDescent="0.3">
      <c r="A13" s="68">
        <f>RANK(Classement_clubs[[#This Row],[TOTAL POINTS]],Classement_clubs[TOTAL POINTS])</f>
        <v>4</v>
      </c>
      <c r="B13" s="77" t="s">
        <v>14</v>
      </c>
      <c r="C13" s="101">
        <v>41</v>
      </c>
      <c r="D13" s="101">
        <v>27</v>
      </c>
      <c r="E13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16</v>
      </c>
      <c r="F13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154.14634146341464</v>
      </c>
      <c r="G13" s="69">
        <f>IF(Classement_clubs[[#This Row],[TOTAL DES ENGAGES]]=0,0,Classement_clubs[[#This Row],[TOTAL POINTS]]/Classement_clubs[[#This Row],[TOTAL DES ENGAGES]])</f>
        <v>9.6341463414634152</v>
      </c>
      <c r="H13" s="69">
        <f>IF(Classement_clubs[[#This Row],[Nombre de jeunes
 licenciés (Ecole de tri)]]=0,0,Classement_clubs[[#This Row],[TOTAL POINTS]]/Classement_clubs[[#This Row],[Nombre de jeunes
 licenciés (Ecole de tri)]])</f>
        <v>3.759666864961333</v>
      </c>
      <c r="I13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16</v>
      </c>
      <c r="J13" s="69">
        <f>IF(Classement_clubs[[#This Row],[Nombre de jeunes
 licenciés (Ecole de tri)]]=0,0,Classement_clubs[[#This Row],[Engagés1]]/Classement_clubs[[#This Row],[Nombre de jeunes
 licenciés (Ecole de tri)]])</f>
        <v>0.3902439024390244</v>
      </c>
      <c r="K13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154.14634146341464</v>
      </c>
      <c r="L1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3" s="71">
        <f>IF(Classement_clubs[[#This Row],[Nombre de jeunes BE à JU]]=0,0,Classement_clubs[[#This Row],[Engagés2]]/Classement_clubs[[#This Row],[Nombre de jeunes BE à JU]])</f>
        <v>0</v>
      </c>
      <c r="N1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3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3" s="69">
        <f>IF(Classement_clubs[[#This Row],[Nombre de jeunes
 licenciés (Ecole de tri)]]=0,0,Classement_clubs[[#This Row],[Engagés3]]/Classement_clubs[[#This Row],[Nombre de jeunes
 licenciés (Ecole de tri)]])</f>
        <v>0</v>
      </c>
      <c r="Q1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3" s="71">
        <f>IF(Classement_clubs[[#This Row],[Nombre de jeunes
 licenciés (Ecole de tri)]]=0,0,Classement_clubs[[#This Row],[Engagés4]]/Classement_clubs[[#This Row],[Nombre de jeunes
 licenciés (Ecole de tri)]])</f>
        <v>0</v>
      </c>
      <c r="T13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3" s="71">
        <f>IF(Classement_clubs[[#This Row],[Nombre de jeunes
 licenciés (Ecole de tri)]]=0,0,Classement_clubs[[#This Row],[Engagés5]]/Classement_clubs[[#This Row],[Nombre de jeunes
 licenciés (Ecole de tri)]])</f>
        <v>0</v>
      </c>
      <c r="W1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3" s="71">
        <f>IF(Classement_clubs[[#This Row],[Nombre de jeunes
 licenciés (Ecole de tri)]]=0,0,Classement_clubs[[#This Row],[Engagés6]]/Classement_clubs[[#This Row],[Nombre de jeunes
 licenciés (Ecole de tri)]])</f>
        <v>0</v>
      </c>
      <c r="Z1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3" s="71">
        <f>IF(Classement_clubs[[#This Row],[Nombre de jeunes
 licenciés (Ecole de tri)]]=0,0,Classement_clubs[[#This Row],[Engagés7]]/Classement_clubs[[#This Row],[Nombre de jeunes
 licenciés (Ecole de tri)]])</f>
        <v>0</v>
      </c>
      <c r="AC1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3" s="71">
        <f>IF(Classement_clubs[[#This Row],[Nombre de jeunes
 licenciés (Ecole de tri)]]=0,0,Classement_clubs[[#This Row],[Engagés8]]/Classement_clubs[[#This Row],[Nombre de jeunes
 licenciés (Ecole de tri)]])</f>
        <v>0</v>
      </c>
      <c r="AF1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3" s="71">
        <f>IF(Classement_clubs[[#This Row],[Nombre de jeunes
 licenciés (Ecole de tri)]]=0,0,Classement_clubs[[#This Row],[Engagés9]]/Classement_clubs[[#This Row],[Nombre de jeunes
 licenciés (Ecole de tri)]])</f>
        <v>0</v>
      </c>
      <c r="AI1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3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3" s="139">
        <f>IF(Classement_clubs[[#This Row],[Nombre de jeunes
 licenciés (Ecole de tri)]]=0,0,Classement_clubs[[#This Row],[Engagés10]]/Classement_clubs[[#This Row],[Nombre de jeunes
 licenciés (Ecole de tri)]])</f>
        <v>0</v>
      </c>
      <c r="AL13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3" s="70">
        <f>IF(Classement_clubs[[#This Row],[Nombre de jeunes
 licenciés (Ecole de tri)]]=0,0,Classement_clubs[[#This Row],[Engagés11]]/Classement_clubs[[#This Row],[Nombre de jeunes
 licenciés (Ecole de tri)]])</f>
        <v>0</v>
      </c>
      <c r="AO1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3" s="70">
        <f>IF(Classement_clubs[[#This Row],[Nombre de jeunes
 licenciés (Ecole de tri)]]=0,0,Classement_clubs[[#This Row],[Engagés12]]/Classement_clubs[[#This Row],[Nombre de jeunes
 licenciés (Ecole de tri)]])</f>
        <v>0</v>
      </c>
      <c r="AR1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3" s="70">
        <f>IF(Classement_clubs[[#This Row],[Nombre de jeunes
 licenciés (Ecole de tri)]]=0,0,Classement_clubs[[#This Row],[Engagés13]]/Classement_clubs[[#This Row],[Nombre de jeunes
 licenciés (Ecole de tri)]])</f>
        <v>0</v>
      </c>
      <c r="AU1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3" s="70">
        <f>IF(Classement_clubs[[#This Row],[Nombre de jeunes
 licenciés (Ecole de tri)]]=0,0,Classement_clubs[[#This Row],[Engagés14]]/Classement_clubs[[#This Row],[Nombre de jeunes
 licenciés (Ecole de tri)]])</f>
        <v>0</v>
      </c>
      <c r="AX1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3" s="70">
        <f>IF(Classement_clubs[[#This Row],[Nombre de jeunes
 licenciés (Ecole de tri)]]=0,0,Classement_clubs[[#This Row],[Engagés15]]/Classement_clubs[[#This Row],[Nombre de jeunes
 licenciés (Ecole de tri)]])</f>
        <v>0</v>
      </c>
      <c r="BA1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3" s="50"/>
    </row>
    <row r="14" spans="1:54" ht="13.5" x14ac:dyDescent="0.3">
      <c r="A14" s="68">
        <f>RANK(Classement_clubs[[#This Row],[TOTAL POINTS]],Classement_clubs[TOTAL POINTS])</f>
        <v>5</v>
      </c>
      <c r="B14" s="77" t="s">
        <v>15</v>
      </c>
      <c r="C14" s="101">
        <v>49</v>
      </c>
      <c r="D14" s="101">
        <v>29</v>
      </c>
      <c r="E14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18</v>
      </c>
      <c r="F14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150.24489795918367</v>
      </c>
      <c r="G14" s="69">
        <f>IF(Classement_clubs[[#This Row],[TOTAL DES ENGAGES]]=0,0,Classement_clubs[[#This Row],[TOTAL POINTS]]/Classement_clubs[[#This Row],[TOTAL DES ENGAGES]])</f>
        <v>8.3469387755102034</v>
      </c>
      <c r="H14" s="69">
        <f>IF(Classement_clubs[[#This Row],[Nombre de jeunes
 licenciés (Ecole de tri)]]=0,0,Classement_clubs[[#This Row],[TOTAL POINTS]]/Classement_clubs[[#This Row],[Nombre de jeunes
 licenciés (Ecole de tri)]])</f>
        <v>3.0662224073302791</v>
      </c>
      <c r="I14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18</v>
      </c>
      <c r="J14" s="69">
        <f>IF(Classement_clubs[[#This Row],[Nombre de jeunes
 licenciés (Ecole de tri)]]=0,0,Classement_clubs[[#This Row],[Engagés1]]/Classement_clubs[[#This Row],[Nombre de jeunes
 licenciés (Ecole de tri)]])</f>
        <v>0.36734693877551022</v>
      </c>
      <c r="K14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150.24489795918367</v>
      </c>
      <c r="L1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4" s="71">
        <f>IF(Classement_clubs[[#This Row],[Nombre de jeunes BE à JU]]=0,0,Classement_clubs[[#This Row],[Engagés2]]/Classement_clubs[[#This Row],[Nombre de jeunes BE à JU]])</f>
        <v>0</v>
      </c>
      <c r="N1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4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4" s="69">
        <f>IF(Classement_clubs[[#This Row],[Nombre de jeunes
 licenciés (Ecole de tri)]]=0,0,Classement_clubs[[#This Row],[Engagés3]]/Classement_clubs[[#This Row],[Nombre de jeunes
 licenciés (Ecole de tri)]])</f>
        <v>0</v>
      </c>
      <c r="Q1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4" s="71">
        <f>IF(Classement_clubs[[#This Row],[Nombre de jeunes
 licenciés (Ecole de tri)]]=0,0,Classement_clubs[[#This Row],[Engagés4]]/Classement_clubs[[#This Row],[Nombre de jeunes
 licenciés (Ecole de tri)]])</f>
        <v>0</v>
      </c>
      <c r="T14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4" s="71">
        <f>IF(Classement_clubs[[#This Row],[Nombre de jeunes
 licenciés (Ecole de tri)]]=0,0,Classement_clubs[[#This Row],[Engagés5]]/Classement_clubs[[#This Row],[Nombre de jeunes
 licenciés (Ecole de tri)]])</f>
        <v>0</v>
      </c>
      <c r="W1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4" s="71">
        <f>IF(Classement_clubs[[#This Row],[Nombre de jeunes
 licenciés (Ecole de tri)]]=0,0,Classement_clubs[[#This Row],[Engagés6]]/Classement_clubs[[#This Row],[Nombre de jeunes
 licenciés (Ecole de tri)]])</f>
        <v>0</v>
      </c>
      <c r="Z1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4" s="71">
        <f>IF(Classement_clubs[[#This Row],[Nombre de jeunes
 licenciés (Ecole de tri)]]=0,0,Classement_clubs[[#This Row],[Engagés7]]/Classement_clubs[[#This Row],[Nombre de jeunes
 licenciés (Ecole de tri)]])</f>
        <v>0</v>
      </c>
      <c r="AC1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4" s="71">
        <f>IF(Classement_clubs[[#This Row],[Nombre de jeunes
 licenciés (Ecole de tri)]]=0,0,Classement_clubs[[#This Row],[Engagés8]]/Classement_clubs[[#This Row],[Nombre de jeunes
 licenciés (Ecole de tri)]])</f>
        <v>0</v>
      </c>
      <c r="AF1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4" s="71">
        <f>IF(Classement_clubs[[#This Row],[Nombre de jeunes
 licenciés (Ecole de tri)]]=0,0,Classement_clubs[[#This Row],[Engagés9]]/Classement_clubs[[#This Row],[Nombre de jeunes
 licenciés (Ecole de tri)]])</f>
        <v>0</v>
      </c>
      <c r="AI1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4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4" s="139">
        <f>IF(Classement_clubs[[#This Row],[Nombre de jeunes
 licenciés (Ecole de tri)]]=0,0,Classement_clubs[[#This Row],[Engagés10]]/Classement_clubs[[#This Row],[Nombre de jeunes
 licenciés (Ecole de tri)]])</f>
        <v>0</v>
      </c>
      <c r="AL14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4" s="70">
        <f>IF(Classement_clubs[[#This Row],[Nombre de jeunes
 licenciés (Ecole de tri)]]=0,0,Classement_clubs[[#This Row],[Engagés11]]/Classement_clubs[[#This Row],[Nombre de jeunes
 licenciés (Ecole de tri)]])</f>
        <v>0</v>
      </c>
      <c r="AO1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4" s="70">
        <f>IF(Classement_clubs[[#This Row],[Nombre de jeunes
 licenciés (Ecole de tri)]]=0,0,Classement_clubs[[#This Row],[Engagés12]]/Classement_clubs[[#This Row],[Nombre de jeunes
 licenciés (Ecole de tri)]])</f>
        <v>0</v>
      </c>
      <c r="AR1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4" s="70">
        <f>IF(Classement_clubs[[#This Row],[Nombre de jeunes
 licenciés (Ecole de tri)]]=0,0,Classement_clubs[[#This Row],[Engagés13]]/Classement_clubs[[#This Row],[Nombre de jeunes
 licenciés (Ecole de tri)]])</f>
        <v>0</v>
      </c>
      <c r="AU1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4" s="70">
        <f>IF(Classement_clubs[[#This Row],[Nombre de jeunes
 licenciés (Ecole de tri)]]=0,0,Classement_clubs[[#This Row],[Engagés14]]/Classement_clubs[[#This Row],[Nombre de jeunes
 licenciés (Ecole de tri)]])</f>
        <v>0</v>
      </c>
      <c r="AX1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4" s="70">
        <f>IF(Classement_clubs[[#This Row],[Nombre de jeunes
 licenciés (Ecole de tri)]]=0,0,Classement_clubs[[#This Row],[Engagés15]]/Classement_clubs[[#This Row],[Nombre de jeunes
 licenciés (Ecole de tri)]])</f>
        <v>0</v>
      </c>
      <c r="BA1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4" s="50"/>
    </row>
    <row r="15" spans="1:54" ht="13.5" x14ac:dyDescent="0.3">
      <c r="A15" s="68">
        <f>RANK(Classement_clubs[[#This Row],[TOTAL POINTS]],Classement_clubs[TOTAL POINTS])</f>
        <v>14</v>
      </c>
      <c r="B15" s="77" t="s">
        <v>16</v>
      </c>
      <c r="C15" s="101">
        <v>17</v>
      </c>
      <c r="D15" s="101">
        <v>13</v>
      </c>
      <c r="E15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15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15" s="69">
        <f>IF(Classement_clubs[[#This Row],[TOTAL DES ENGAGES]]=0,0,Classement_clubs[[#This Row],[TOTAL POINTS]]/Classement_clubs[[#This Row],[TOTAL DES ENGAGES]])</f>
        <v>0</v>
      </c>
      <c r="H15" s="69">
        <f>IF(Classement_clubs[[#This Row],[Nombre de jeunes
 licenciés (Ecole de tri)]]=0,0,Classement_clubs[[#This Row],[TOTAL POINTS]]/Classement_clubs[[#This Row],[Nombre de jeunes
 licenciés (Ecole de tri)]])</f>
        <v>0</v>
      </c>
      <c r="I15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5" s="69">
        <f>IF(Classement_clubs[[#This Row],[Nombre de jeunes
 licenciés (Ecole de tri)]]=0,0,Classement_clubs[[#This Row],[Engagés1]]/Classement_clubs[[#This Row],[Nombre de jeunes
 licenciés (Ecole de tri)]])</f>
        <v>0</v>
      </c>
      <c r="K15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5" s="71">
        <f>IF(Classement_clubs[[#This Row],[Nombre de jeunes BE à JU]]=0,0,Classement_clubs[[#This Row],[Engagés2]]/Classement_clubs[[#This Row],[Nombre de jeunes BE à JU]])</f>
        <v>0</v>
      </c>
      <c r="N1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5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5" s="69">
        <f>IF(Classement_clubs[[#This Row],[Nombre de jeunes
 licenciés (Ecole de tri)]]=0,0,Classement_clubs[[#This Row],[Engagés3]]/Classement_clubs[[#This Row],[Nombre de jeunes
 licenciés (Ecole de tri)]])</f>
        <v>0</v>
      </c>
      <c r="Q1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5" s="71">
        <f>IF(Classement_clubs[[#This Row],[Nombre de jeunes
 licenciés (Ecole de tri)]]=0,0,Classement_clubs[[#This Row],[Engagés4]]/Classement_clubs[[#This Row],[Nombre de jeunes
 licenciés (Ecole de tri)]])</f>
        <v>0</v>
      </c>
      <c r="T15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5" s="71">
        <f>IF(Classement_clubs[[#This Row],[Nombre de jeunes
 licenciés (Ecole de tri)]]=0,0,Classement_clubs[[#This Row],[Engagés5]]/Classement_clubs[[#This Row],[Nombre de jeunes
 licenciés (Ecole de tri)]])</f>
        <v>0</v>
      </c>
      <c r="W1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5" s="71">
        <f>IF(Classement_clubs[[#This Row],[Nombre de jeunes
 licenciés (Ecole de tri)]]=0,0,Classement_clubs[[#This Row],[Engagés6]]/Classement_clubs[[#This Row],[Nombre de jeunes
 licenciés (Ecole de tri)]])</f>
        <v>0</v>
      </c>
      <c r="Z1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5" s="71">
        <f>IF(Classement_clubs[[#This Row],[Nombre de jeunes
 licenciés (Ecole de tri)]]=0,0,Classement_clubs[[#This Row],[Engagés7]]/Classement_clubs[[#This Row],[Nombre de jeunes
 licenciés (Ecole de tri)]])</f>
        <v>0</v>
      </c>
      <c r="AC1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5" s="71">
        <f>IF(Classement_clubs[[#This Row],[Nombre de jeunes
 licenciés (Ecole de tri)]]=0,0,Classement_clubs[[#This Row],[Engagés8]]/Classement_clubs[[#This Row],[Nombre de jeunes
 licenciés (Ecole de tri)]])</f>
        <v>0</v>
      </c>
      <c r="AF1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5" s="71">
        <f>IF(Classement_clubs[[#This Row],[Nombre de jeunes
 licenciés (Ecole de tri)]]=0,0,Classement_clubs[[#This Row],[Engagés9]]/Classement_clubs[[#This Row],[Nombre de jeunes
 licenciés (Ecole de tri)]])</f>
        <v>0</v>
      </c>
      <c r="AI1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5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5" s="139">
        <f>IF(Classement_clubs[[#This Row],[Nombre de jeunes
 licenciés (Ecole de tri)]]=0,0,Classement_clubs[[#This Row],[Engagés10]]/Classement_clubs[[#This Row],[Nombre de jeunes
 licenciés (Ecole de tri)]])</f>
        <v>0</v>
      </c>
      <c r="AL15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5" s="70">
        <f>IF(Classement_clubs[[#This Row],[Nombre de jeunes
 licenciés (Ecole de tri)]]=0,0,Classement_clubs[[#This Row],[Engagés11]]/Classement_clubs[[#This Row],[Nombre de jeunes
 licenciés (Ecole de tri)]])</f>
        <v>0</v>
      </c>
      <c r="AO1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5" s="70">
        <f>IF(Classement_clubs[[#This Row],[Nombre de jeunes
 licenciés (Ecole de tri)]]=0,0,Classement_clubs[[#This Row],[Engagés12]]/Classement_clubs[[#This Row],[Nombre de jeunes
 licenciés (Ecole de tri)]])</f>
        <v>0</v>
      </c>
      <c r="AR1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5" s="70">
        <f>IF(Classement_clubs[[#This Row],[Nombre de jeunes
 licenciés (Ecole de tri)]]=0,0,Classement_clubs[[#This Row],[Engagés13]]/Classement_clubs[[#This Row],[Nombre de jeunes
 licenciés (Ecole de tri)]])</f>
        <v>0</v>
      </c>
      <c r="AU1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5" s="70">
        <f>IF(Classement_clubs[[#This Row],[Nombre de jeunes
 licenciés (Ecole de tri)]]=0,0,Classement_clubs[[#This Row],[Engagés14]]/Classement_clubs[[#This Row],[Nombre de jeunes
 licenciés (Ecole de tri)]])</f>
        <v>0</v>
      </c>
      <c r="AX1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5" s="70">
        <f>IF(Classement_clubs[[#This Row],[Nombre de jeunes
 licenciés (Ecole de tri)]]=0,0,Classement_clubs[[#This Row],[Engagés15]]/Classement_clubs[[#This Row],[Nombre de jeunes
 licenciés (Ecole de tri)]])</f>
        <v>0</v>
      </c>
      <c r="BA1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5" s="50"/>
    </row>
    <row r="16" spans="1:54" ht="13.5" x14ac:dyDescent="0.3">
      <c r="A16" s="68">
        <f>RANK(Classement_clubs[[#This Row],[TOTAL POINTS]],Classement_clubs[TOTAL POINTS])</f>
        <v>11</v>
      </c>
      <c r="B16" s="77" t="s">
        <v>45</v>
      </c>
      <c r="C16" s="101">
        <v>15</v>
      </c>
      <c r="D16" s="101">
        <v>11</v>
      </c>
      <c r="E16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</v>
      </c>
      <c r="F16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32.666666666666664</v>
      </c>
      <c r="G16" s="69">
        <f>IF(Classement_clubs[[#This Row],[TOTAL DES ENGAGES]]=0,0,Classement_clubs[[#This Row],[TOTAL POINTS]]/Classement_clubs[[#This Row],[TOTAL DES ENGAGES]])</f>
        <v>4.6666666666666661</v>
      </c>
      <c r="H16" s="69">
        <f>IF(Classement_clubs[[#This Row],[Nombre de jeunes
 licenciés (Ecole de tri)]]=0,0,Classement_clubs[[#This Row],[TOTAL POINTS]]/Classement_clubs[[#This Row],[Nombre de jeunes
 licenciés (Ecole de tri)]])</f>
        <v>2.1777777777777776</v>
      </c>
      <c r="I16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7</v>
      </c>
      <c r="J16" s="69">
        <f>IF(Classement_clubs[[#This Row],[Nombre de jeunes
 licenciés (Ecole de tri)]]=0,0,Classement_clubs[[#This Row],[Engagés1]]/Classement_clubs[[#This Row],[Nombre de jeunes
 licenciés (Ecole de tri)]])</f>
        <v>0.46666666666666667</v>
      </c>
      <c r="K16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32.666666666666664</v>
      </c>
      <c r="L1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6" s="71">
        <f>IF(Classement_clubs[[#This Row],[Nombre de jeunes BE à JU]]=0,0,Classement_clubs[[#This Row],[Engagés2]]/Classement_clubs[[#This Row],[Nombre de jeunes BE à JU]])</f>
        <v>0</v>
      </c>
      <c r="N1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6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6" s="69">
        <f>IF(Classement_clubs[[#This Row],[Nombre de jeunes
 licenciés (Ecole de tri)]]=0,0,Classement_clubs[[#This Row],[Engagés3]]/Classement_clubs[[#This Row],[Nombre de jeunes
 licenciés (Ecole de tri)]])</f>
        <v>0</v>
      </c>
      <c r="Q1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6" s="71">
        <f>IF(Classement_clubs[[#This Row],[Nombre de jeunes
 licenciés (Ecole de tri)]]=0,0,Classement_clubs[[#This Row],[Engagés4]]/Classement_clubs[[#This Row],[Nombre de jeunes
 licenciés (Ecole de tri)]])</f>
        <v>0</v>
      </c>
      <c r="T1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6" s="71">
        <f>IF(Classement_clubs[[#This Row],[Nombre de jeunes
 licenciés (Ecole de tri)]]=0,0,Classement_clubs[[#This Row],[Engagés5]]/Classement_clubs[[#This Row],[Nombre de jeunes
 licenciés (Ecole de tri)]])</f>
        <v>0</v>
      </c>
      <c r="W1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6" s="71">
        <f>IF(Classement_clubs[[#This Row],[Nombre de jeunes
 licenciés (Ecole de tri)]]=0,0,Classement_clubs[[#This Row],[Engagés6]]/Classement_clubs[[#This Row],[Nombre de jeunes
 licenciés (Ecole de tri)]])</f>
        <v>0</v>
      </c>
      <c r="Z1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6" s="71">
        <f>IF(Classement_clubs[[#This Row],[Nombre de jeunes
 licenciés (Ecole de tri)]]=0,0,Classement_clubs[[#This Row],[Engagés7]]/Classement_clubs[[#This Row],[Nombre de jeunes
 licenciés (Ecole de tri)]])</f>
        <v>0</v>
      </c>
      <c r="AC1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6" s="71">
        <f>IF(Classement_clubs[[#This Row],[Nombre de jeunes
 licenciés (Ecole de tri)]]=0,0,Classement_clubs[[#This Row],[Engagés8]]/Classement_clubs[[#This Row],[Nombre de jeunes
 licenciés (Ecole de tri)]])</f>
        <v>0</v>
      </c>
      <c r="AF1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6" s="71">
        <f>IF(Classement_clubs[[#This Row],[Nombre de jeunes
 licenciés (Ecole de tri)]]=0,0,Classement_clubs[[#This Row],[Engagés9]]/Classement_clubs[[#This Row],[Nombre de jeunes
 licenciés (Ecole de tri)]])</f>
        <v>0</v>
      </c>
      <c r="AI1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6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6" s="139">
        <f>IF(Classement_clubs[[#This Row],[Nombre de jeunes
 licenciés (Ecole de tri)]]=0,0,Classement_clubs[[#This Row],[Engagés10]]/Classement_clubs[[#This Row],[Nombre de jeunes
 licenciés (Ecole de tri)]])</f>
        <v>0</v>
      </c>
      <c r="AL16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6" s="70">
        <f>IF(Classement_clubs[[#This Row],[Nombre de jeunes
 licenciés (Ecole de tri)]]=0,0,Classement_clubs[[#This Row],[Engagés11]]/Classement_clubs[[#This Row],[Nombre de jeunes
 licenciés (Ecole de tri)]])</f>
        <v>0</v>
      </c>
      <c r="AO1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6" s="70">
        <f>IF(Classement_clubs[[#This Row],[Nombre de jeunes
 licenciés (Ecole de tri)]]=0,0,Classement_clubs[[#This Row],[Engagés12]]/Classement_clubs[[#This Row],[Nombre de jeunes
 licenciés (Ecole de tri)]])</f>
        <v>0</v>
      </c>
      <c r="AR1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6" s="70">
        <f>IF(Classement_clubs[[#This Row],[Nombre de jeunes
 licenciés (Ecole de tri)]]=0,0,Classement_clubs[[#This Row],[Engagés13]]/Classement_clubs[[#This Row],[Nombre de jeunes
 licenciés (Ecole de tri)]])</f>
        <v>0</v>
      </c>
      <c r="AU1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6" s="70">
        <f>IF(Classement_clubs[[#This Row],[Nombre de jeunes
 licenciés (Ecole de tri)]]=0,0,Classement_clubs[[#This Row],[Engagés14]]/Classement_clubs[[#This Row],[Nombre de jeunes
 licenciés (Ecole de tri)]])</f>
        <v>0</v>
      </c>
      <c r="AX1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6" s="70">
        <f>IF(Classement_clubs[[#This Row],[Nombre de jeunes
 licenciés (Ecole de tri)]]=0,0,Classement_clubs[[#This Row],[Engagés15]]/Classement_clubs[[#This Row],[Nombre de jeunes
 licenciés (Ecole de tri)]])</f>
        <v>0</v>
      </c>
      <c r="BA1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6" s="50"/>
    </row>
    <row r="17" spans="1:54" ht="13.5" x14ac:dyDescent="0.3">
      <c r="A17" s="68">
        <f>RANK(Classement_clubs[[#This Row],[TOTAL POINTS]],Classement_clubs[TOTAL POINTS])</f>
        <v>8</v>
      </c>
      <c r="B17" s="77" t="s">
        <v>108</v>
      </c>
      <c r="C17" s="101">
        <v>18</v>
      </c>
      <c r="D17" s="101">
        <v>16</v>
      </c>
      <c r="E17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12</v>
      </c>
      <c r="F17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101.33333333333333</v>
      </c>
      <c r="G17" s="69">
        <f>IF(Classement_clubs[[#This Row],[TOTAL DES ENGAGES]]=0,0,Classement_clubs[[#This Row],[TOTAL POINTS]]/Classement_clubs[[#This Row],[TOTAL DES ENGAGES]])</f>
        <v>8.4444444444444446</v>
      </c>
      <c r="H17" s="69">
        <f>IF(Classement_clubs[[#This Row],[Nombre de jeunes
 licenciés (Ecole de tri)]]=0,0,Classement_clubs[[#This Row],[TOTAL POINTS]]/Classement_clubs[[#This Row],[Nombre de jeunes
 licenciés (Ecole de tri)]])</f>
        <v>5.6296296296296298</v>
      </c>
      <c r="I17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12</v>
      </c>
      <c r="J17" s="69">
        <f>IF(Classement_clubs[[#This Row],[Nombre de jeunes
 licenciés (Ecole de tri)]]=0,0,Classement_clubs[[#This Row],[Engagés1]]/Classement_clubs[[#This Row],[Nombre de jeunes
 licenciés (Ecole de tri)]])</f>
        <v>0.66666666666666663</v>
      </c>
      <c r="K17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101.33333333333333</v>
      </c>
      <c r="L1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7" s="71">
        <f>IF(Classement_clubs[[#This Row],[Nombre de jeunes BE à JU]]=0,0,Classement_clubs[[#This Row],[Engagés2]]/Classement_clubs[[#This Row],[Nombre de jeunes BE à JU]])</f>
        <v>0</v>
      </c>
      <c r="N1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7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7" s="69">
        <f>IF(Classement_clubs[[#This Row],[Nombre de jeunes
 licenciés (Ecole de tri)]]=0,0,Classement_clubs[[#This Row],[Engagés3]]/Classement_clubs[[#This Row],[Nombre de jeunes
 licenciés (Ecole de tri)]])</f>
        <v>0</v>
      </c>
      <c r="Q1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7" s="71">
        <f>IF(Classement_clubs[[#This Row],[Nombre de jeunes
 licenciés (Ecole de tri)]]=0,0,Classement_clubs[[#This Row],[Engagés4]]/Classement_clubs[[#This Row],[Nombre de jeunes
 licenciés (Ecole de tri)]])</f>
        <v>0</v>
      </c>
      <c r="T1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7" s="71">
        <f>IF(Classement_clubs[[#This Row],[Nombre de jeunes
 licenciés (Ecole de tri)]]=0,0,Classement_clubs[[#This Row],[Engagés5]]/Classement_clubs[[#This Row],[Nombre de jeunes
 licenciés (Ecole de tri)]])</f>
        <v>0</v>
      </c>
      <c r="W1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7" s="71">
        <f>IF(Classement_clubs[[#This Row],[Nombre de jeunes
 licenciés (Ecole de tri)]]=0,0,Classement_clubs[[#This Row],[Engagés6]]/Classement_clubs[[#This Row],[Nombre de jeunes
 licenciés (Ecole de tri)]])</f>
        <v>0</v>
      </c>
      <c r="Z1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7" s="71">
        <f>IF(Classement_clubs[[#This Row],[Nombre de jeunes
 licenciés (Ecole de tri)]]=0,0,Classement_clubs[[#This Row],[Engagés7]]/Classement_clubs[[#This Row],[Nombre de jeunes
 licenciés (Ecole de tri)]])</f>
        <v>0</v>
      </c>
      <c r="AC1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7" s="71">
        <f>IF(Classement_clubs[[#This Row],[Nombre de jeunes
 licenciés (Ecole de tri)]]=0,0,Classement_clubs[[#This Row],[Engagés8]]/Classement_clubs[[#This Row],[Nombre de jeunes
 licenciés (Ecole de tri)]])</f>
        <v>0</v>
      </c>
      <c r="AF1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7" s="71">
        <f>IF(Classement_clubs[[#This Row],[Nombre de jeunes
 licenciés (Ecole de tri)]]=0,0,Classement_clubs[[#This Row],[Engagés9]]/Classement_clubs[[#This Row],[Nombre de jeunes
 licenciés (Ecole de tri)]])</f>
        <v>0</v>
      </c>
      <c r="AI1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7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7" s="139">
        <f>IF(Classement_clubs[[#This Row],[Nombre de jeunes
 licenciés (Ecole de tri)]]=0,0,Classement_clubs[[#This Row],[Engagés10]]/Classement_clubs[[#This Row],[Nombre de jeunes
 licenciés (Ecole de tri)]])</f>
        <v>0</v>
      </c>
      <c r="AL17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7" s="70">
        <f>IF(Classement_clubs[[#This Row],[Nombre de jeunes
 licenciés (Ecole de tri)]]=0,0,Classement_clubs[[#This Row],[Engagés11]]/Classement_clubs[[#This Row],[Nombre de jeunes
 licenciés (Ecole de tri)]])</f>
        <v>0</v>
      </c>
      <c r="AO1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7" s="70">
        <f>IF(Classement_clubs[[#This Row],[Nombre de jeunes
 licenciés (Ecole de tri)]]=0,0,Classement_clubs[[#This Row],[Engagés12]]/Classement_clubs[[#This Row],[Nombre de jeunes
 licenciés (Ecole de tri)]])</f>
        <v>0</v>
      </c>
      <c r="AR1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7" s="70">
        <f>IF(Classement_clubs[[#This Row],[Nombre de jeunes
 licenciés (Ecole de tri)]]=0,0,Classement_clubs[[#This Row],[Engagés13]]/Classement_clubs[[#This Row],[Nombre de jeunes
 licenciés (Ecole de tri)]])</f>
        <v>0</v>
      </c>
      <c r="AU1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7" s="70">
        <f>IF(Classement_clubs[[#This Row],[Nombre de jeunes
 licenciés (Ecole de tri)]]=0,0,Classement_clubs[[#This Row],[Engagés14]]/Classement_clubs[[#This Row],[Nombre de jeunes
 licenciés (Ecole de tri)]])</f>
        <v>0</v>
      </c>
      <c r="AX1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7" s="70">
        <f>IF(Classement_clubs[[#This Row],[Nombre de jeunes
 licenciés (Ecole de tri)]]=0,0,Classement_clubs[[#This Row],[Engagés15]]/Classement_clubs[[#This Row],[Nombre de jeunes
 licenciés (Ecole de tri)]])</f>
        <v>0</v>
      </c>
      <c r="BA1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7" s="50"/>
    </row>
    <row r="18" spans="1:54" ht="13.5" x14ac:dyDescent="0.3">
      <c r="A18" s="68">
        <f>RANK(Classement_clubs[[#This Row],[TOTAL POINTS]],Classement_clubs[TOTAL POINTS])</f>
        <v>13</v>
      </c>
      <c r="B18" s="77" t="s">
        <v>37</v>
      </c>
      <c r="C18" s="101">
        <v>21</v>
      </c>
      <c r="D18" s="101">
        <v>12</v>
      </c>
      <c r="E18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</v>
      </c>
      <c r="F18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1.9047619047619047</v>
      </c>
      <c r="G18" s="69">
        <f>IF(Classement_clubs[[#This Row],[TOTAL DES ENGAGES]]=0,0,Classement_clubs[[#This Row],[TOTAL POINTS]]/Classement_clubs[[#This Row],[TOTAL DES ENGAGES]])</f>
        <v>0.95238095238095233</v>
      </c>
      <c r="H18" s="69">
        <f>IF(Classement_clubs[[#This Row],[Nombre de jeunes
 licenciés (Ecole de tri)]]=0,0,Classement_clubs[[#This Row],[TOTAL POINTS]]/Classement_clubs[[#This Row],[Nombre de jeunes
 licenciés (Ecole de tri)]])</f>
        <v>9.0702947845804988E-2</v>
      </c>
      <c r="I18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</v>
      </c>
      <c r="J18" s="69">
        <f>IF(Classement_clubs[[#This Row],[Nombre de jeunes
 licenciés (Ecole de tri)]]=0,0,Classement_clubs[[#This Row],[Engagés1]]/Classement_clubs[[#This Row],[Nombre de jeunes
 licenciés (Ecole de tri)]])</f>
        <v>9.5238095238095233E-2</v>
      </c>
      <c r="K18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1.9047619047619047</v>
      </c>
      <c r="L1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8" s="71">
        <f>IF(Classement_clubs[[#This Row],[Nombre de jeunes BE à JU]]=0,0,Classement_clubs[[#This Row],[Engagés2]]/Classement_clubs[[#This Row],[Nombre de jeunes BE à JU]])</f>
        <v>0</v>
      </c>
      <c r="N1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8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8" s="69">
        <f>IF(Classement_clubs[[#This Row],[Nombre de jeunes
 licenciés (Ecole de tri)]]=0,0,Classement_clubs[[#This Row],[Engagés3]]/Classement_clubs[[#This Row],[Nombre de jeunes
 licenciés (Ecole de tri)]])</f>
        <v>0</v>
      </c>
      <c r="Q1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8" s="71">
        <f>IF(Classement_clubs[[#This Row],[Nombre de jeunes
 licenciés (Ecole de tri)]]=0,0,Classement_clubs[[#This Row],[Engagés4]]/Classement_clubs[[#This Row],[Nombre de jeunes
 licenciés (Ecole de tri)]])</f>
        <v>0</v>
      </c>
      <c r="T1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8" s="71">
        <f>IF(Classement_clubs[[#This Row],[Nombre de jeunes
 licenciés (Ecole de tri)]]=0,0,Classement_clubs[[#This Row],[Engagés5]]/Classement_clubs[[#This Row],[Nombre de jeunes
 licenciés (Ecole de tri)]])</f>
        <v>0</v>
      </c>
      <c r="W1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8" s="71">
        <f>IF(Classement_clubs[[#This Row],[Nombre de jeunes
 licenciés (Ecole de tri)]]=0,0,Classement_clubs[[#This Row],[Engagés6]]/Classement_clubs[[#This Row],[Nombre de jeunes
 licenciés (Ecole de tri)]])</f>
        <v>0</v>
      </c>
      <c r="Z1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8" s="71">
        <f>IF(Classement_clubs[[#This Row],[Nombre de jeunes
 licenciés (Ecole de tri)]]=0,0,Classement_clubs[[#This Row],[Engagés7]]/Classement_clubs[[#This Row],[Nombre de jeunes
 licenciés (Ecole de tri)]])</f>
        <v>0</v>
      </c>
      <c r="AC1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8" s="71">
        <f>IF(Classement_clubs[[#This Row],[Nombre de jeunes
 licenciés (Ecole de tri)]]=0,0,Classement_clubs[[#This Row],[Engagés8]]/Classement_clubs[[#This Row],[Nombre de jeunes
 licenciés (Ecole de tri)]])</f>
        <v>0</v>
      </c>
      <c r="AF1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8" s="71">
        <f>IF(Classement_clubs[[#This Row],[Nombre de jeunes
 licenciés (Ecole de tri)]]=0,0,Classement_clubs[[#This Row],[Engagés9]]/Classement_clubs[[#This Row],[Nombre de jeunes
 licenciés (Ecole de tri)]])</f>
        <v>0</v>
      </c>
      <c r="AI1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8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8" s="139">
        <f>IF(Classement_clubs[[#This Row],[Nombre de jeunes
 licenciés (Ecole de tri)]]=0,0,Classement_clubs[[#This Row],[Engagés10]]/Classement_clubs[[#This Row],[Nombre de jeunes
 licenciés (Ecole de tri)]])</f>
        <v>0</v>
      </c>
      <c r="AL18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8" s="70">
        <f>IF(Classement_clubs[[#This Row],[Nombre de jeunes
 licenciés (Ecole de tri)]]=0,0,Classement_clubs[[#This Row],[Engagés11]]/Classement_clubs[[#This Row],[Nombre de jeunes
 licenciés (Ecole de tri)]])</f>
        <v>0</v>
      </c>
      <c r="AO1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8" s="70">
        <f>IF(Classement_clubs[[#This Row],[Nombre de jeunes
 licenciés (Ecole de tri)]]=0,0,Classement_clubs[[#This Row],[Engagés12]]/Classement_clubs[[#This Row],[Nombre de jeunes
 licenciés (Ecole de tri)]])</f>
        <v>0</v>
      </c>
      <c r="AR1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8" s="70">
        <f>IF(Classement_clubs[[#This Row],[Nombre de jeunes
 licenciés (Ecole de tri)]]=0,0,Classement_clubs[[#This Row],[Engagés13]]/Classement_clubs[[#This Row],[Nombre de jeunes
 licenciés (Ecole de tri)]])</f>
        <v>0</v>
      </c>
      <c r="AU1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8" s="70">
        <f>IF(Classement_clubs[[#This Row],[Nombre de jeunes
 licenciés (Ecole de tri)]]=0,0,Classement_clubs[[#This Row],[Engagés14]]/Classement_clubs[[#This Row],[Nombre de jeunes
 licenciés (Ecole de tri)]])</f>
        <v>0</v>
      </c>
      <c r="AX1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8" s="70">
        <f>IF(Classement_clubs[[#This Row],[Nombre de jeunes
 licenciés (Ecole de tri)]]=0,0,Classement_clubs[[#This Row],[Engagés15]]/Classement_clubs[[#This Row],[Nombre de jeunes
 licenciés (Ecole de tri)]])</f>
        <v>0</v>
      </c>
      <c r="BA1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8" s="50"/>
    </row>
    <row r="19" spans="1:54" ht="13.5" x14ac:dyDescent="0.3">
      <c r="A19" s="68">
        <f>RANK(Classement_clubs[[#This Row],[TOTAL POINTS]],Classement_clubs[TOTAL POINTS])</f>
        <v>14</v>
      </c>
      <c r="B19" s="77" t="s">
        <v>95</v>
      </c>
      <c r="C19" s="101">
        <v>13</v>
      </c>
      <c r="D19" s="101">
        <v>9</v>
      </c>
      <c r="E19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19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19" s="69">
        <f>IF(Classement_clubs[[#This Row],[TOTAL DES ENGAGES]]=0,0,Classement_clubs[[#This Row],[TOTAL POINTS]]/Classement_clubs[[#This Row],[TOTAL DES ENGAGES]])</f>
        <v>0</v>
      </c>
      <c r="H19" s="69">
        <f>IF(Classement_clubs[[#This Row],[Nombre de jeunes
 licenciés (Ecole de tri)]]=0,0,Classement_clubs[[#This Row],[TOTAL POINTS]]/Classement_clubs[[#This Row],[Nombre de jeunes
 licenciés (Ecole de tri)]])</f>
        <v>0</v>
      </c>
      <c r="I19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9" s="69">
        <f>IF(Classement_clubs[[#This Row],[Nombre de jeunes
 licenciés (Ecole de tri)]]=0,0,Classement_clubs[[#This Row],[Engagés1]]/Classement_clubs[[#This Row],[Nombre de jeunes
 licenciés (Ecole de tri)]])</f>
        <v>0</v>
      </c>
      <c r="K19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19" s="71">
        <f>IF(Classement_clubs[[#This Row],[Nombre de jeunes BE à JU]]=0,0,Classement_clubs[[#This Row],[Engagés2]]/Classement_clubs[[#This Row],[Nombre de jeunes BE à JU]])</f>
        <v>0</v>
      </c>
      <c r="N1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19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19" s="69">
        <f>IF(Classement_clubs[[#This Row],[Nombre de jeunes
 licenciés (Ecole de tri)]]=0,0,Classement_clubs[[#This Row],[Engagés3]]/Classement_clubs[[#This Row],[Nombre de jeunes
 licenciés (Ecole de tri)]])</f>
        <v>0</v>
      </c>
      <c r="Q1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1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9" s="71">
        <f>IF(Classement_clubs[[#This Row],[Nombre de jeunes
 licenciés (Ecole de tri)]]=0,0,Classement_clubs[[#This Row],[Engagés4]]/Classement_clubs[[#This Row],[Nombre de jeunes
 licenciés (Ecole de tri)]])</f>
        <v>0</v>
      </c>
      <c r="T1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19" s="71">
        <f>IF(Classement_clubs[[#This Row],[Nombre de jeunes
 licenciés (Ecole de tri)]]=0,0,Classement_clubs[[#This Row],[Engagés5]]/Classement_clubs[[#This Row],[Nombre de jeunes
 licenciés (Ecole de tri)]])</f>
        <v>0</v>
      </c>
      <c r="W1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1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9" s="71">
        <f>IF(Classement_clubs[[#This Row],[Nombre de jeunes
 licenciés (Ecole de tri)]]=0,0,Classement_clubs[[#This Row],[Engagés6]]/Classement_clubs[[#This Row],[Nombre de jeunes
 licenciés (Ecole de tri)]])</f>
        <v>0</v>
      </c>
      <c r="Z1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9" s="71">
        <f>IF(Classement_clubs[[#This Row],[Nombre de jeunes
 licenciés (Ecole de tri)]]=0,0,Classement_clubs[[#This Row],[Engagés7]]/Classement_clubs[[#This Row],[Nombre de jeunes
 licenciés (Ecole de tri)]])</f>
        <v>0</v>
      </c>
      <c r="AC1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9" s="71">
        <f>IF(Classement_clubs[[#This Row],[Nombre de jeunes
 licenciés (Ecole de tri)]]=0,0,Classement_clubs[[#This Row],[Engagés8]]/Classement_clubs[[#This Row],[Nombre de jeunes
 licenciés (Ecole de tri)]])</f>
        <v>0</v>
      </c>
      <c r="AF1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9" s="71">
        <f>IF(Classement_clubs[[#This Row],[Nombre de jeunes
 licenciés (Ecole de tri)]]=0,0,Classement_clubs[[#This Row],[Engagés9]]/Classement_clubs[[#This Row],[Nombre de jeunes
 licenciés (Ecole de tri)]])</f>
        <v>0</v>
      </c>
      <c r="AI1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9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9" s="139">
        <f>IF(Classement_clubs[[#This Row],[Nombre de jeunes
 licenciés (Ecole de tri)]]=0,0,Classement_clubs[[#This Row],[Engagés10]]/Classement_clubs[[#This Row],[Nombre de jeunes
 licenciés (Ecole de tri)]])</f>
        <v>0</v>
      </c>
      <c r="AL19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9" s="70">
        <f>IF(Classement_clubs[[#This Row],[Nombre de jeunes
 licenciés (Ecole de tri)]]=0,0,Classement_clubs[[#This Row],[Engagés11]]/Classement_clubs[[#This Row],[Nombre de jeunes
 licenciés (Ecole de tri)]])</f>
        <v>0</v>
      </c>
      <c r="AO1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9" s="70">
        <f>IF(Classement_clubs[[#This Row],[Nombre de jeunes
 licenciés (Ecole de tri)]]=0,0,Classement_clubs[[#This Row],[Engagés12]]/Classement_clubs[[#This Row],[Nombre de jeunes
 licenciés (Ecole de tri)]])</f>
        <v>0</v>
      </c>
      <c r="AR1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9" s="70">
        <f>IF(Classement_clubs[[#This Row],[Nombre de jeunes
 licenciés (Ecole de tri)]]=0,0,Classement_clubs[[#This Row],[Engagés13]]/Classement_clubs[[#This Row],[Nombre de jeunes
 licenciés (Ecole de tri)]])</f>
        <v>0</v>
      </c>
      <c r="AU1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9" s="70">
        <f>IF(Classement_clubs[[#This Row],[Nombre de jeunes
 licenciés (Ecole de tri)]]=0,0,Classement_clubs[[#This Row],[Engagés14]]/Classement_clubs[[#This Row],[Nombre de jeunes
 licenciés (Ecole de tri)]])</f>
        <v>0</v>
      </c>
      <c r="AX1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9" s="70">
        <f>IF(Classement_clubs[[#This Row],[Nombre de jeunes
 licenciés (Ecole de tri)]]=0,0,Classement_clubs[[#This Row],[Engagés15]]/Classement_clubs[[#This Row],[Nombre de jeunes
 licenciés (Ecole de tri)]])</f>
        <v>0</v>
      </c>
      <c r="BA1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9" s="50"/>
    </row>
    <row r="20" spans="1:54" ht="13.5" x14ac:dyDescent="0.3">
      <c r="A20" s="68">
        <f>RANK(Classement_clubs[[#This Row],[TOTAL POINTS]],Classement_clubs[TOTAL POINTS])</f>
        <v>14</v>
      </c>
      <c r="B20" s="77" t="s">
        <v>98</v>
      </c>
      <c r="C20" s="101">
        <v>1</v>
      </c>
      <c r="D20" s="101">
        <v>1</v>
      </c>
      <c r="E20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0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0" s="69">
        <f>IF(Classement_clubs[[#This Row],[TOTAL DES ENGAGES]]=0,0,Classement_clubs[[#This Row],[TOTAL POINTS]]/Classement_clubs[[#This Row],[TOTAL DES ENGAGES]])</f>
        <v>0</v>
      </c>
      <c r="H20" s="69">
        <f>IF(Classement_clubs[[#This Row],[Nombre de jeunes
 licenciés (Ecole de tri)]]=0,0,Classement_clubs[[#This Row],[TOTAL POINTS]]/Classement_clubs[[#This Row],[Nombre de jeunes
 licenciés (Ecole de tri)]])</f>
        <v>0</v>
      </c>
      <c r="I20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0" s="69">
        <f>IF(Classement_clubs[[#This Row],[Nombre de jeunes
 licenciés (Ecole de tri)]]=0,0,Classement_clubs[[#This Row],[Engagés1]]/Classement_clubs[[#This Row],[Nombre de jeunes
 licenciés (Ecole de tri)]])</f>
        <v>0</v>
      </c>
      <c r="K20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0" s="71">
        <f>IF(Classement_clubs[[#This Row],[Nombre de jeunes BE à JU]]=0,0,Classement_clubs[[#This Row],[Engagés2]]/Classement_clubs[[#This Row],[Nombre de jeunes BE à JU]])</f>
        <v>0</v>
      </c>
      <c r="N2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0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0" s="69">
        <f>IF(Classement_clubs[[#This Row],[Nombre de jeunes
 licenciés (Ecole de tri)]]=0,0,Classement_clubs[[#This Row],[Engagés3]]/Classement_clubs[[#This Row],[Nombre de jeunes
 licenciés (Ecole de tri)]])</f>
        <v>0</v>
      </c>
      <c r="Q2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0" s="71">
        <f>IF(Classement_clubs[[#This Row],[Nombre de jeunes
 licenciés (Ecole de tri)]]=0,0,Classement_clubs[[#This Row],[Engagés4]]/Classement_clubs[[#This Row],[Nombre de jeunes
 licenciés (Ecole de tri)]])</f>
        <v>0</v>
      </c>
      <c r="T2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0" s="71">
        <f>IF(Classement_clubs[[#This Row],[Nombre de jeunes
 licenciés (Ecole de tri)]]=0,0,Classement_clubs[[#This Row],[Engagés5]]/Classement_clubs[[#This Row],[Nombre de jeunes
 licenciés (Ecole de tri)]])</f>
        <v>0</v>
      </c>
      <c r="W2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0" s="71">
        <f>IF(Classement_clubs[[#This Row],[Nombre de jeunes
 licenciés (Ecole de tri)]]=0,0,Classement_clubs[[#This Row],[Engagés6]]/Classement_clubs[[#This Row],[Nombre de jeunes
 licenciés (Ecole de tri)]])</f>
        <v>0</v>
      </c>
      <c r="Z2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0" s="71">
        <f>IF(Classement_clubs[[#This Row],[Nombre de jeunes
 licenciés (Ecole de tri)]]=0,0,Classement_clubs[[#This Row],[Engagés7]]/Classement_clubs[[#This Row],[Nombre de jeunes
 licenciés (Ecole de tri)]])</f>
        <v>0</v>
      </c>
      <c r="AC2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0" s="71">
        <f>IF(Classement_clubs[[#This Row],[Nombre de jeunes
 licenciés (Ecole de tri)]]=0,0,Classement_clubs[[#This Row],[Engagés8]]/Classement_clubs[[#This Row],[Nombre de jeunes
 licenciés (Ecole de tri)]])</f>
        <v>0</v>
      </c>
      <c r="AF2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0" s="71">
        <f>IF(Classement_clubs[[#This Row],[Nombre de jeunes
 licenciés (Ecole de tri)]]=0,0,Classement_clubs[[#This Row],[Engagés9]]/Classement_clubs[[#This Row],[Nombre de jeunes
 licenciés (Ecole de tri)]])</f>
        <v>0</v>
      </c>
      <c r="AI2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0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0" s="139">
        <f>IF(Classement_clubs[[#This Row],[Nombre de jeunes
 licenciés (Ecole de tri)]]=0,0,Classement_clubs[[#This Row],[Engagés10]]/Classement_clubs[[#This Row],[Nombre de jeunes
 licenciés (Ecole de tri)]])</f>
        <v>0</v>
      </c>
      <c r="AL20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0" s="70">
        <f>IF(Classement_clubs[[#This Row],[Nombre de jeunes
 licenciés (Ecole de tri)]]=0,0,Classement_clubs[[#This Row],[Engagés11]]/Classement_clubs[[#This Row],[Nombre de jeunes
 licenciés (Ecole de tri)]])</f>
        <v>0</v>
      </c>
      <c r="AO2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0" s="70">
        <f>IF(Classement_clubs[[#This Row],[Nombre de jeunes
 licenciés (Ecole de tri)]]=0,0,Classement_clubs[[#This Row],[Engagés12]]/Classement_clubs[[#This Row],[Nombre de jeunes
 licenciés (Ecole de tri)]])</f>
        <v>0</v>
      </c>
      <c r="AR2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0" s="70">
        <f>IF(Classement_clubs[[#This Row],[Nombre de jeunes
 licenciés (Ecole de tri)]]=0,0,Classement_clubs[[#This Row],[Engagés13]]/Classement_clubs[[#This Row],[Nombre de jeunes
 licenciés (Ecole de tri)]])</f>
        <v>0</v>
      </c>
      <c r="AU2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0" s="70">
        <f>IF(Classement_clubs[[#This Row],[Nombre de jeunes
 licenciés (Ecole de tri)]]=0,0,Classement_clubs[[#This Row],[Engagés14]]/Classement_clubs[[#This Row],[Nombre de jeunes
 licenciés (Ecole de tri)]])</f>
        <v>0</v>
      </c>
      <c r="AX2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0" s="70">
        <f>IF(Classement_clubs[[#This Row],[Nombre de jeunes
 licenciés (Ecole de tri)]]=0,0,Classement_clubs[[#This Row],[Engagés15]]/Classement_clubs[[#This Row],[Nombre de jeunes
 licenciés (Ecole de tri)]])</f>
        <v>0</v>
      </c>
      <c r="BA2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0" s="50"/>
    </row>
    <row r="21" spans="1:54" ht="13.5" x14ac:dyDescent="0.3">
      <c r="A21" s="68">
        <f>RANK(Classement_clubs[[#This Row],[TOTAL POINTS]],Classement_clubs[TOTAL POINTS])</f>
        <v>10</v>
      </c>
      <c r="B21" s="77" t="s">
        <v>100</v>
      </c>
      <c r="C21" s="101">
        <v>5</v>
      </c>
      <c r="D21" s="101">
        <v>1</v>
      </c>
      <c r="E21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21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36.800000000000004</v>
      </c>
      <c r="G21" s="69">
        <f>IF(Classement_clubs[[#This Row],[TOTAL DES ENGAGES]]=0,0,Classement_clubs[[#This Row],[TOTAL POINTS]]/Classement_clubs[[#This Row],[TOTAL DES ENGAGES]])</f>
        <v>9.2000000000000011</v>
      </c>
      <c r="H21" s="69">
        <f>IF(Classement_clubs[[#This Row],[Nombre de jeunes
 licenciés (Ecole de tri)]]=0,0,Classement_clubs[[#This Row],[TOTAL POINTS]]/Classement_clubs[[#This Row],[Nombre de jeunes
 licenciés (Ecole de tri)]])</f>
        <v>7.3600000000000012</v>
      </c>
      <c r="I21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21" s="69">
        <f>IF(Classement_clubs[[#This Row],[Nombre de jeunes
 licenciés (Ecole de tri)]]=0,0,Classement_clubs[[#This Row],[Engagés1]]/Classement_clubs[[#This Row],[Nombre de jeunes
 licenciés (Ecole de tri)]])</f>
        <v>0.8</v>
      </c>
      <c r="K21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36.800000000000004</v>
      </c>
      <c r="L2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1" s="71">
        <f>IF(Classement_clubs[[#This Row],[Nombre de jeunes BE à JU]]=0,0,Classement_clubs[[#This Row],[Engagés2]]/Classement_clubs[[#This Row],[Nombre de jeunes BE à JU]])</f>
        <v>0</v>
      </c>
      <c r="N2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1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1" s="69">
        <f>IF(Classement_clubs[[#This Row],[Nombre de jeunes
 licenciés (Ecole de tri)]]=0,0,Classement_clubs[[#This Row],[Engagés3]]/Classement_clubs[[#This Row],[Nombre de jeunes
 licenciés (Ecole de tri)]])</f>
        <v>0</v>
      </c>
      <c r="Q2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1" s="71">
        <f>IF(Classement_clubs[[#This Row],[Nombre de jeunes
 licenciés (Ecole de tri)]]=0,0,Classement_clubs[[#This Row],[Engagés4]]/Classement_clubs[[#This Row],[Nombre de jeunes
 licenciés (Ecole de tri)]])</f>
        <v>0</v>
      </c>
      <c r="T2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1" s="71">
        <f>IF(Classement_clubs[[#This Row],[Nombre de jeunes
 licenciés (Ecole de tri)]]=0,0,Classement_clubs[[#This Row],[Engagés5]]/Classement_clubs[[#This Row],[Nombre de jeunes
 licenciés (Ecole de tri)]])</f>
        <v>0</v>
      </c>
      <c r="W2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1" s="71">
        <f>IF(Classement_clubs[[#This Row],[Nombre de jeunes
 licenciés (Ecole de tri)]]=0,0,Classement_clubs[[#This Row],[Engagés6]]/Classement_clubs[[#This Row],[Nombre de jeunes
 licenciés (Ecole de tri)]])</f>
        <v>0</v>
      </c>
      <c r="Z2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1" s="71">
        <f>IF(Classement_clubs[[#This Row],[Nombre de jeunes
 licenciés (Ecole de tri)]]=0,0,Classement_clubs[[#This Row],[Engagés7]]/Classement_clubs[[#This Row],[Nombre de jeunes
 licenciés (Ecole de tri)]])</f>
        <v>0</v>
      </c>
      <c r="AC2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1" s="71">
        <f>IF(Classement_clubs[[#This Row],[Nombre de jeunes
 licenciés (Ecole de tri)]]=0,0,Classement_clubs[[#This Row],[Engagés8]]/Classement_clubs[[#This Row],[Nombre de jeunes
 licenciés (Ecole de tri)]])</f>
        <v>0</v>
      </c>
      <c r="AF2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1" s="71">
        <f>IF(Classement_clubs[[#This Row],[Nombre de jeunes
 licenciés (Ecole de tri)]]=0,0,Classement_clubs[[#This Row],[Engagés9]]/Classement_clubs[[#This Row],[Nombre de jeunes
 licenciés (Ecole de tri)]])</f>
        <v>0</v>
      </c>
      <c r="AI2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1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1" s="139">
        <f>IF(Classement_clubs[[#This Row],[Nombre de jeunes
 licenciés (Ecole de tri)]]=0,0,Classement_clubs[[#This Row],[Engagés10]]/Classement_clubs[[#This Row],[Nombre de jeunes
 licenciés (Ecole de tri)]])</f>
        <v>0</v>
      </c>
      <c r="AL21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1" s="70">
        <f>IF(Classement_clubs[[#This Row],[Nombre de jeunes
 licenciés (Ecole de tri)]]=0,0,Classement_clubs[[#This Row],[Engagés11]]/Classement_clubs[[#This Row],[Nombre de jeunes
 licenciés (Ecole de tri)]])</f>
        <v>0</v>
      </c>
      <c r="AO2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1" s="70">
        <f>IF(Classement_clubs[[#This Row],[Nombre de jeunes
 licenciés (Ecole de tri)]]=0,0,Classement_clubs[[#This Row],[Engagés12]]/Classement_clubs[[#This Row],[Nombre de jeunes
 licenciés (Ecole de tri)]])</f>
        <v>0</v>
      </c>
      <c r="AR2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1" s="70">
        <f>IF(Classement_clubs[[#This Row],[Nombre de jeunes
 licenciés (Ecole de tri)]]=0,0,Classement_clubs[[#This Row],[Engagés13]]/Classement_clubs[[#This Row],[Nombre de jeunes
 licenciés (Ecole de tri)]])</f>
        <v>0</v>
      </c>
      <c r="AU2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1" s="70">
        <f>IF(Classement_clubs[[#This Row],[Nombre de jeunes
 licenciés (Ecole de tri)]]=0,0,Classement_clubs[[#This Row],[Engagés14]]/Classement_clubs[[#This Row],[Nombre de jeunes
 licenciés (Ecole de tri)]])</f>
        <v>0</v>
      </c>
      <c r="AX2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1" s="70">
        <f>IF(Classement_clubs[[#This Row],[Nombre de jeunes
 licenciés (Ecole de tri)]]=0,0,Classement_clubs[[#This Row],[Engagés15]]/Classement_clubs[[#This Row],[Nombre de jeunes
 licenciés (Ecole de tri)]])</f>
        <v>0</v>
      </c>
      <c r="BA2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1" s="50"/>
    </row>
    <row r="22" spans="1:54" ht="13.5" x14ac:dyDescent="0.3">
      <c r="A22" s="68">
        <f>RANK(Classement_clubs[[#This Row],[TOTAL POINTS]],Classement_clubs[TOTAL POINTS])</f>
        <v>14</v>
      </c>
      <c r="B22" s="77" t="s">
        <v>19</v>
      </c>
      <c r="C22" s="101">
        <v>11</v>
      </c>
      <c r="D22" s="101">
        <v>9</v>
      </c>
      <c r="E22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2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2" s="69">
        <f>IF(Classement_clubs[[#This Row],[TOTAL DES ENGAGES]]=0,0,Classement_clubs[[#This Row],[TOTAL POINTS]]/Classement_clubs[[#This Row],[TOTAL DES ENGAGES]])</f>
        <v>0</v>
      </c>
      <c r="H22" s="69">
        <f>IF(Classement_clubs[[#This Row],[Nombre de jeunes
 licenciés (Ecole de tri)]]=0,0,Classement_clubs[[#This Row],[TOTAL POINTS]]/Classement_clubs[[#This Row],[Nombre de jeunes
 licenciés (Ecole de tri)]])</f>
        <v>0</v>
      </c>
      <c r="I22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2" s="69">
        <f>IF(Classement_clubs[[#This Row],[Nombre de jeunes
 licenciés (Ecole de tri)]]=0,0,Classement_clubs[[#This Row],[Engagés1]]/Classement_clubs[[#This Row],[Nombre de jeunes
 licenciés (Ecole de tri)]])</f>
        <v>0</v>
      </c>
      <c r="K22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2" s="71">
        <f>IF(Classement_clubs[[#This Row],[Nombre de jeunes BE à JU]]=0,0,Classement_clubs[[#This Row],[Engagés2]]/Classement_clubs[[#This Row],[Nombre de jeunes BE à JU]])</f>
        <v>0</v>
      </c>
      <c r="N2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2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2" s="69">
        <f>IF(Classement_clubs[[#This Row],[Nombre de jeunes
 licenciés (Ecole de tri)]]=0,0,Classement_clubs[[#This Row],[Engagés3]]/Classement_clubs[[#This Row],[Nombre de jeunes
 licenciés (Ecole de tri)]])</f>
        <v>0</v>
      </c>
      <c r="Q2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2" s="71">
        <f>IF(Classement_clubs[[#This Row],[Nombre de jeunes
 licenciés (Ecole de tri)]]=0,0,Classement_clubs[[#This Row],[Engagés4]]/Classement_clubs[[#This Row],[Nombre de jeunes
 licenciés (Ecole de tri)]])</f>
        <v>0</v>
      </c>
      <c r="T2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2" s="71">
        <f>IF(Classement_clubs[[#This Row],[Nombre de jeunes
 licenciés (Ecole de tri)]]=0,0,Classement_clubs[[#This Row],[Engagés5]]/Classement_clubs[[#This Row],[Nombre de jeunes
 licenciés (Ecole de tri)]])</f>
        <v>0</v>
      </c>
      <c r="W2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2" s="71">
        <f>IF(Classement_clubs[[#This Row],[Nombre de jeunes
 licenciés (Ecole de tri)]]=0,0,Classement_clubs[[#This Row],[Engagés6]]/Classement_clubs[[#This Row],[Nombre de jeunes
 licenciés (Ecole de tri)]])</f>
        <v>0</v>
      </c>
      <c r="Z2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2" s="71">
        <f>IF(Classement_clubs[[#This Row],[Nombre de jeunes
 licenciés (Ecole de tri)]]=0,0,Classement_clubs[[#This Row],[Engagés7]]/Classement_clubs[[#This Row],[Nombre de jeunes
 licenciés (Ecole de tri)]])</f>
        <v>0</v>
      </c>
      <c r="AC2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2" s="71">
        <f>IF(Classement_clubs[[#This Row],[Nombre de jeunes
 licenciés (Ecole de tri)]]=0,0,Classement_clubs[[#This Row],[Engagés8]]/Classement_clubs[[#This Row],[Nombre de jeunes
 licenciés (Ecole de tri)]])</f>
        <v>0</v>
      </c>
      <c r="AF2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2" s="71">
        <f>IF(Classement_clubs[[#This Row],[Nombre de jeunes
 licenciés (Ecole de tri)]]=0,0,Classement_clubs[[#This Row],[Engagés9]]/Classement_clubs[[#This Row],[Nombre de jeunes
 licenciés (Ecole de tri)]])</f>
        <v>0</v>
      </c>
      <c r="AI2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2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2" s="139">
        <f>IF(Classement_clubs[[#This Row],[Nombre de jeunes
 licenciés (Ecole de tri)]]=0,0,Classement_clubs[[#This Row],[Engagés10]]/Classement_clubs[[#This Row],[Nombre de jeunes
 licenciés (Ecole de tri)]])</f>
        <v>0</v>
      </c>
      <c r="AL22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2" s="70">
        <f>IF(Classement_clubs[[#This Row],[Nombre de jeunes
 licenciés (Ecole de tri)]]=0,0,Classement_clubs[[#This Row],[Engagés11]]/Classement_clubs[[#This Row],[Nombre de jeunes
 licenciés (Ecole de tri)]])</f>
        <v>0</v>
      </c>
      <c r="AO2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2" s="70">
        <f>IF(Classement_clubs[[#This Row],[Nombre de jeunes
 licenciés (Ecole de tri)]]=0,0,Classement_clubs[[#This Row],[Engagés12]]/Classement_clubs[[#This Row],[Nombre de jeunes
 licenciés (Ecole de tri)]])</f>
        <v>0</v>
      </c>
      <c r="AR2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2" s="70">
        <f>IF(Classement_clubs[[#This Row],[Nombre de jeunes
 licenciés (Ecole de tri)]]=0,0,Classement_clubs[[#This Row],[Engagés13]]/Classement_clubs[[#This Row],[Nombre de jeunes
 licenciés (Ecole de tri)]])</f>
        <v>0</v>
      </c>
      <c r="AU2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2" s="70">
        <f>IF(Classement_clubs[[#This Row],[Nombre de jeunes
 licenciés (Ecole de tri)]]=0,0,Classement_clubs[[#This Row],[Engagés14]]/Classement_clubs[[#This Row],[Nombre de jeunes
 licenciés (Ecole de tri)]])</f>
        <v>0</v>
      </c>
      <c r="AX2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2" s="70">
        <f>IF(Classement_clubs[[#This Row],[Nombre de jeunes
 licenciés (Ecole de tri)]]=0,0,Classement_clubs[[#This Row],[Engagés15]]/Classement_clubs[[#This Row],[Nombre de jeunes
 licenciés (Ecole de tri)]])</f>
        <v>0</v>
      </c>
      <c r="BA2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2" s="50"/>
    </row>
    <row r="23" spans="1:54" ht="13.5" x14ac:dyDescent="0.3">
      <c r="A23" s="68">
        <f>RANK(Classement_clubs[[#This Row],[TOTAL POINTS]],Classement_clubs[TOTAL POINTS])</f>
        <v>14</v>
      </c>
      <c r="B23" s="77" t="s">
        <v>13</v>
      </c>
      <c r="C23" s="101">
        <v>18</v>
      </c>
      <c r="D23" s="101">
        <v>8</v>
      </c>
      <c r="E23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3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3" s="69">
        <f>IF(Classement_clubs[[#This Row],[TOTAL DES ENGAGES]]=0,0,Classement_clubs[[#This Row],[TOTAL POINTS]]/Classement_clubs[[#This Row],[TOTAL DES ENGAGES]])</f>
        <v>0</v>
      </c>
      <c r="H23" s="69">
        <f>IF(Classement_clubs[[#This Row],[Nombre de jeunes
 licenciés (Ecole de tri)]]=0,0,Classement_clubs[[#This Row],[TOTAL POINTS]]/Classement_clubs[[#This Row],[Nombre de jeunes
 licenciés (Ecole de tri)]])</f>
        <v>0</v>
      </c>
      <c r="I23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3" s="69">
        <f>IF(Classement_clubs[[#This Row],[Nombre de jeunes
 licenciés (Ecole de tri)]]=0,0,Classement_clubs[[#This Row],[Engagés1]]/Classement_clubs[[#This Row],[Nombre de jeunes
 licenciés (Ecole de tri)]])</f>
        <v>0</v>
      </c>
      <c r="K23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3" s="71">
        <f>IF(Classement_clubs[[#This Row],[Nombre de jeunes BE à JU]]=0,0,Classement_clubs[[#This Row],[Engagés2]]/Classement_clubs[[#This Row],[Nombre de jeunes BE à JU]])</f>
        <v>0</v>
      </c>
      <c r="N2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3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3" s="69">
        <f>IF(Classement_clubs[[#This Row],[Nombre de jeunes
 licenciés (Ecole de tri)]]=0,0,Classement_clubs[[#This Row],[Engagés3]]/Classement_clubs[[#This Row],[Nombre de jeunes
 licenciés (Ecole de tri)]])</f>
        <v>0</v>
      </c>
      <c r="Q2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3" s="71">
        <f>IF(Classement_clubs[[#This Row],[Nombre de jeunes
 licenciés (Ecole de tri)]]=0,0,Classement_clubs[[#This Row],[Engagés4]]/Classement_clubs[[#This Row],[Nombre de jeunes
 licenciés (Ecole de tri)]])</f>
        <v>0</v>
      </c>
      <c r="T2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3" s="71">
        <f>IF(Classement_clubs[[#This Row],[Nombre de jeunes
 licenciés (Ecole de tri)]]=0,0,Classement_clubs[[#This Row],[Engagés5]]/Classement_clubs[[#This Row],[Nombre de jeunes
 licenciés (Ecole de tri)]])</f>
        <v>0</v>
      </c>
      <c r="W2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3" s="71">
        <f>IF(Classement_clubs[[#This Row],[Nombre de jeunes
 licenciés (Ecole de tri)]]=0,0,Classement_clubs[[#This Row],[Engagés6]]/Classement_clubs[[#This Row],[Nombre de jeunes
 licenciés (Ecole de tri)]])</f>
        <v>0</v>
      </c>
      <c r="Z2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3" s="71">
        <f>IF(Classement_clubs[[#This Row],[Nombre de jeunes
 licenciés (Ecole de tri)]]=0,0,Classement_clubs[[#This Row],[Engagés7]]/Classement_clubs[[#This Row],[Nombre de jeunes
 licenciés (Ecole de tri)]])</f>
        <v>0</v>
      </c>
      <c r="AC2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3" s="71">
        <f>IF(Classement_clubs[[#This Row],[Nombre de jeunes
 licenciés (Ecole de tri)]]=0,0,Classement_clubs[[#This Row],[Engagés8]]/Classement_clubs[[#This Row],[Nombre de jeunes
 licenciés (Ecole de tri)]])</f>
        <v>0</v>
      </c>
      <c r="AF2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3" s="71">
        <f>IF(Classement_clubs[[#This Row],[Nombre de jeunes
 licenciés (Ecole de tri)]]=0,0,Classement_clubs[[#This Row],[Engagés9]]/Classement_clubs[[#This Row],[Nombre de jeunes
 licenciés (Ecole de tri)]])</f>
        <v>0</v>
      </c>
      <c r="AI2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3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3" s="139">
        <f>IF(Classement_clubs[[#This Row],[Nombre de jeunes
 licenciés (Ecole de tri)]]=0,0,Classement_clubs[[#This Row],[Engagés10]]/Classement_clubs[[#This Row],[Nombre de jeunes
 licenciés (Ecole de tri)]])</f>
        <v>0</v>
      </c>
      <c r="AL23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3" s="70">
        <f>IF(Classement_clubs[[#This Row],[Nombre de jeunes
 licenciés (Ecole de tri)]]=0,0,Classement_clubs[[#This Row],[Engagés11]]/Classement_clubs[[#This Row],[Nombre de jeunes
 licenciés (Ecole de tri)]])</f>
        <v>0</v>
      </c>
      <c r="AO2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3" s="70">
        <f>IF(Classement_clubs[[#This Row],[Nombre de jeunes
 licenciés (Ecole de tri)]]=0,0,Classement_clubs[[#This Row],[Engagés12]]/Classement_clubs[[#This Row],[Nombre de jeunes
 licenciés (Ecole de tri)]])</f>
        <v>0</v>
      </c>
      <c r="AR2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3" s="70">
        <f>IF(Classement_clubs[[#This Row],[Nombre de jeunes
 licenciés (Ecole de tri)]]=0,0,Classement_clubs[[#This Row],[Engagés13]]/Classement_clubs[[#This Row],[Nombre de jeunes
 licenciés (Ecole de tri)]])</f>
        <v>0</v>
      </c>
      <c r="AU2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3" s="70">
        <f>IF(Classement_clubs[[#This Row],[Nombre de jeunes
 licenciés (Ecole de tri)]]=0,0,Classement_clubs[[#This Row],[Engagés14]]/Classement_clubs[[#This Row],[Nombre de jeunes
 licenciés (Ecole de tri)]])</f>
        <v>0</v>
      </c>
      <c r="AX2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3" s="70">
        <f>IF(Classement_clubs[[#This Row],[Nombre de jeunes
 licenciés (Ecole de tri)]]=0,0,Classement_clubs[[#This Row],[Engagés15]]/Classement_clubs[[#This Row],[Nombre de jeunes
 licenciés (Ecole de tri)]])</f>
        <v>0</v>
      </c>
      <c r="BA2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3" s="50"/>
    </row>
    <row r="24" spans="1:54" ht="13.5" x14ac:dyDescent="0.3">
      <c r="A24" s="68">
        <f>RANK(Classement_clubs[[#This Row],[TOTAL POINTS]],Classement_clubs[TOTAL POINTS])</f>
        <v>14</v>
      </c>
      <c r="B24" s="77" t="s">
        <v>97</v>
      </c>
      <c r="C24" s="101">
        <v>2</v>
      </c>
      <c r="D24" s="101">
        <v>2</v>
      </c>
      <c r="E24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4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4" s="69">
        <f>IF(Classement_clubs[[#This Row],[TOTAL DES ENGAGES]]=0,0,Classement_clubs[[#This Row],[TOTAL POINTS]]/Classement_clubs[[#This Row],[TOTAL DES ENGAGES]])</f>
        <v>0</v>
      </c>
      <c r="H24" s="69">
        <f>IF(Classement_clubs[[#This Row],[Nombre de jeunes
 licenciés (Ecole de tri)]]=0,0,Classement_clubs[[#This Row],[TOTAL POINTS]]/Classement_clubs[[#This Row],[Nombre de jeunes
 licenciés (Ecole de tri)]])</f>
        <v>0</v>
      </c>
      <c r="I24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4" s="69">
        <f>IF(Classement_clubs[[#This Row],[Nombre de jeunes
 licenciés (Ecole de tri)]]=0,0,Classement_clubs[[#This Row],[Engagés1]]/Classement_clubs[[#This Row],[Nombre de jeunes
 licenciés (Ecole de tri)]])</f>
        <v>0</v>
      </c>
      <c r="K24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4" s="71">
        <f>IF(Classement_clubs[[#This Row],[Nombre de jeunes BE à JU]]=0,0,Classement_clubs[[#This Row],[Engagés2]]/Classement_clubs[[#This Row],[Nombre de jeunes BE à JU]])</f>
        <v>0</v>
      </c>
      <c r="N2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4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4" s="69">
        <f>IF(Classement_clubs[[#This Row],[Nombre de jeunes
 licenciés (Ecole de tri)]]=0,0,Classement_clubs[[#This Row],[Engagés3]]/Classement_clubs[[#This Row],[Nombre de jeunes
 licenciés (Ecole de tri)]])</f>
        <v>0</v>
      </c>
      <c r="Q2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4" s="71">
        <f>IF(Classement_clubs[[#This Row],[Nombre de jeunes
 licenciés (Ecole de tri)]]=0,0,Classement_clubs[[#This Row],[Engagés4]]/Classement_clubs[[#This Row],[Nombre de jeunes
 licenciés (Ecole de tri)]])</f>
        <v>0</v>
      </c>
      <c r="T2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4" s="71">
        <f>IF(Classement_clubs[[#This Row],[Nombre de jeunes
 licenciés (Ecole de tri)]]=0,0,Classement_clubs[[#This Row],[Engagés5]]/Classement_clubs[[#This Row],[Nombre de jeunes
 licenciés (Ecole de tri)]])</f>
        <v>0</v>
      </c>
      <c r="W2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4" s="71">
        <f>IF(Classement_clubs[[#This Row],[Nombre de jeunes
 licenciés (Ecole de tri)]]=0,0,Classement_clubs[[#This Row],[Engagés6]]/Classement_clubs[[#This Row],[Nombre de jeunes
 licenciés (Ecole de tri)]])</f>
        <v>0</v>
      </c>
      <c r="Z2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4" s="71">
        <f>IF(Classement_clubs[[#This Row],[Nombre de jeunes
 licenciés (Ecole de tri)]]=0,0,Classement_clubs[[#This Row],[Engagés7]]/Classement_clubs[[#This Row],[Nombre de jeunes
 licenciés (Ecole de tri)]])</f>
        <v>0</v>
      </c>
      <c r="AC2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4" s="71">
        <f>IF(Classement_clubs[[#This Row],[Nombre de jeunes
 licenciés (Ecole de tri)]]=0,0,Classement_clubs[[#This Row],[Engagés8]]/Classement_clubs[[#This Row],[Nombre de jeunes
 licenciés (Ecole de tri)]])</f>
        <v>0</v>
      </c>
      <c r="AF2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4" s="71">
        <f>IF(Classement_clubs[[#This Row],[Nombre de jeunes
 licenciés (Ecole de tri)]]=0,0,Classement_clubs[[#This Row],[Engagés9]]/Classement_clubs[[#This Row],[Nombre de jeunes
 licenciés (Ecole de tri)]])</f>
        <v>0</v>
      </c>
      <c r="AI2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4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4" s="139">
        <f>IF(Classement_clubs[[#This Row],[Nombre de jeunes
 licenciés (Ecole de tri)]]=0,0,Classement_clubs[[#This Row],[Engagés10]]/Classement_clubs[[#This Row],[Nombre de jeunes
 licenciés (Ecole de tri)]])</f>
        <v>0</v>
      </c>
      <c r="AL24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4" s="70">
        <f>IF(Classement_clubs[[#This Row],[Nombre de jeunes
 licenciés (Ecole de tri)]]=0,0,Classement_clubs[[#This Row],[Engagés11]]/Classement_clubs[[#This Row],[Nombre de jeunes
 licenciés (Ecole de tri)]])</f>
        <v>0</v>
      </c>
      <c r="AO2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4" s="70">
        <f>IF(Classement_clubs[[#This Row],[Nombre de jeunes
 licenciés (Ecole de tri)]]=0,0,Classement_clubs[[#This Row],[Engagés12]]/Classement_clubs[[#This Row],[Nombre de jeunes
 licenciés (Ecole de tri)]])</f>
        <v>0</v>
      </c>
      <c r="AR2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4" s="70">
        <f>IF(Classement_clubs[[#This Row],[Nombre de jeunes
 licenciés (Ecole de tri)]]=0,0,Classement_clubs[[#This Row],[Engagés13]]/Classement_clubs[[#This Row],[Nombre de jeunes
 licenciés (Ecole de tri)]])</f>
        <v>0</v>
      </c>
      <c r="AU2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4" s="70">
        <f>IF(Classement_clubs[[#This Row],[Nombre de jeunes
 licenciés (Ecole de tri)]]=0,0,Classement_clubs[[#This Row],[Engagés14]]/Classement_clubs[[#This Row],[Nombre de jeunes
 licenciés (Ecole de tri)]])</f>
        <v>0</v>
      </c>
      <c r="AX2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4" s="70">
        <f>IF(Classement_clubs[[#This Row],[Nombre de jeunes
 licenciés (Ecole de tri)]]=0,0,Classement_clubs[[#This Row],[Engagés15]]/Classement_clubs[[#This Row],[Nombre de jeunes
 licenciés (Ecole de tri)]])</f>
        <v>0</v>
      </c>
      <c r="BA2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4" s="50"/>
    </row>
    <row r="25" spans="1:54" ht="13.5" x14ac:dyDescent="0.3">
      <c r="A25" s="68">
        <f>RANK(Classement_clubs[[#This Row],[TOTAL POINTS]],Classement_clubs[TOTAL POINTS])</f>
        <v>14</v>
      </c>
      <c r="B25" s="77" t="s">
        <v>94</v>
      </c>
      <c r="C25" s="101">
        <v>2</v>
      </c>
      <c r="D25" s="101">
        <v>2</v>
      </c>
      <c r="E25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5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5" s="69">
        <f>IF(Classement_clubs[[#This Row],[TOTAL DES ENGAGES]]=0,0,Classement_clubs[[#This Row],[TOTAL POINTS]]/Classement_clubs[[#This Row],[TOTAL DES ENGAGES]])</f>
        <v>0</v>
      </c>
      <c r="H25" s="69">
        <f>IF(Classement_clubs[[#This Row],[Nombre de jeunes
 licenciés (Ecole de tri)]]=0,0,Classement_clubs[[#This Row],[TOTAL POINTS]]/Classement_clubs[[#This Row],[Nombre de jeunes
 licenciés (Ecole de tri)]])</f>
        <v>0</v>
      </c>
      <c r="I25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5" s="69">
        <f>IF(Classement_clubs[[#This Row],[Nombre de jeunes
 licenciés (Ecole de tri)]]=0,0,Classement_clubs[[#This Row],[Engagés1]]/Classement_clubs[[#This Row],[Nombre de jeunes
 licenciés (Ecole de tri)]])</f>
        <v>0</v>
      </c>
      <c r="K25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5" s="71">
        <f>IF(Classement_clubs[[#This Row],[Nombre de jeunes BE à JU]]=0,0,Classement_clubs[[#This Row],[Engagés2]]/Classement_clubs[[#This Row],[Nombre de jeunes BE à JU]])</f>
        <v>0</v>
      </c>
      <c r="N2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5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5" s="69">
        <f>IF(Classement_clubs[[#This Row],[Nombre de jeunes
 licenciés (Ecole de tri)]]=0,0,Classement_clubs[[#This Row],[Engagés3]]/Classement_clubs[[#This Row],[Nombre de jeunes
 licenciés (Ecole de tri)]])</f>
        <v>0</v>
      </c>
      <c r="Q2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5" s="71">
        <f>IF(Classement_clubs[[#This Row],[Nombre de jeunes
 licenciés (Ecole de tri)]]=0,0,Classement_clubs[[#This Row],[Engagés4]]/Classement_clubs[[#This Row],[Nombre de jeunes
 licenciés (Ecole de tri)]])</f>
        <v>0</v>
      </c>
      <c r="T2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5" s="71">
        <f>IF(Classement_clubs[[#This Row],[Nombre de jeunes
 licenciés (Ecole de tri)]]=0,0,Classement_clubs[[#This Row],[Engagés5]]/Classement_clubs[[#This Row],[Nombre de jeunes
 licenciés (Ecole de tri)]])</f>
        <v>0</v>
      </c>
      <c r="W2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5" s="71">
        <f>IF(Classement_clubs[[#This Row],[Nombre de jeunes
 licenciés (Ecole de tri)]]=0,0,Classement_clubs[[#This Row],[Engagés6]]/Classement_clubs[[#This Row],[Nombre de jeunes
 licenciés (Ecole de tri)]])</f>
        <v>0</v>
      </c>
      <c r="Z2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5" s="71">
        <f>IF(Classement_clubs[[#This Row],[Nombre de jeunes
 licenciés (Ecole de tri)]]=0,0,Classement_clubs[[#This Row],[Engagés7]]/Classement_clubs[[#This Row],[Nombre de jeunes
 licenciés (Ecole de tri)]])</f>
        <v>0</v>
      </c>
      <c r="AC2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5" s="71">
        <f>IF(Classement_clubs[[#This Row],[Nombre de jeunes
 licenciés (Ecole de tri)]]=0,0,Classement_clubs[[#This Row],[Engagés8]]/Classement_clubs[[#This Row],[Nombre de jeunes
 licenciés (Ecole de tri)]])</f>
        <v>0</v>
      </c>
      <c r="AF2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5" s="71">
        <f>IF(Classement_clubs[[#This Row],[Nombre de jeunes
 licenciés (Ecole de tri)]]=0,0,Classement_clubs[[#This Row],[Engagés9]]/Classement_clubs[[#This Row],[Nombre de jeunes
 licenciés (Ecole de tri)]])</f>
        <v>0</v>
      </c>
      <c r="AI2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5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5" s="139">
        <f>IF(Classement_clubs[[#This Row],[Nombre de jeunes
 licenciés (Ecole de tri)]]=0,0,Classement_clubs[[#This Row],[Engagés10]]/Classement_clubs[[#This Row],[Nombre de jeunes
 licenciés (Ecole de tri)]])</f>
        <v>0</v>
      </c>
      <c r="AL25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5" s="70">
        <f>IF(Classement_clubs[[#This Row],[Nombre de jeunes
 licenciés (Ecole de tri)]]=0,0,Classement_clubs[[#This Row],[Engagés11]]/Classement_clubs[[#This Row],[Nombre de jeunes
 licenciés (Ecole de tri)]])</f>
        <v>0</v>
      </c>
      <c r="AO2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5" s="70">
        <f>IF(Classement_clubs[[#This Row],[Nombre de jeunes
 licenciés (Ecole de tri)]]=0,0,Classement_clubs[[#This Row],[Engagés12]]/Classement_clubs[[#This Row],[Nombre de jeunes
 licenciés (Ecole de tri)]])</f>
        <v>0</v>
      </c>
      <c r="AR2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5" s="70">
        <f>IF(Classement_clubs[[#This Row],[Nombre de jeunes
 licenciés (Ecole de tri)]]=0,0,Classement_clubs[[#This Row],[Engagés13]]/Classement_clubs[[#This Row],[Nombre de jeunes
 licenciés (Ecole de tri)]])</f>
        <v>0</v>
      </c>
      <c r="AU2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5" s="70">
        <f>IF(Classement_clubs[[#This Row],[Nombre de jeunes
 licenciés (Ecole de tri)]]=0,0,Classement_clubs[[#This Row],[Engagés14]]/Classement_clubs[[#This Row],[Nombre de jeunes
 licenciés (Ecole de tri)]])</f>
        <v>0</v>
      </c>
      <c r="AX2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5" s="70">
        <f>IF(Classement_clubs[[#This Row],[Nombre de jeunes
 licenciés (Ecole de tri)]]=0,0,Classement_clubs[[#This Row],[Engagés15]]/Classement_clubs[[#This Row],[Nombre de jeunes
 licenciés (Ecole de tri)]])</f>
        <v>0</v>
      </c>
      <c r="BA2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5" s="50"/>
    </row>
    <row r="26" spans="1:54" ht="13.5" x14ac:dyDescent="0.3">
      <c r="A26" s="68">
        <f>RANK(Classement_clubs[[#This Row],[TOTAL POINTS]],Classement_clubs[TOTAL POINTS])</f>
        <v>14</v>
      </c>
      <c r="B26" s="77" t="s">
        <v>28</v>
      </c>
      <c r="C26" s="101">
        <v>1</v>
      </c>
      <c r="D26" s="101">
        <v>1</v>
      </c>
      <c r="E26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6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6" s="69">
        <f>IF(Classement_clubs[[#This Row],[TOTAL DES ENGAGES]]=0,0,Classement_clubs[[#This Row],[TOTAL POINTS]]/Classement_clubs[[#This Row],[TOTAL DES ENGAGES]])</f>
        <v>0</v>
      </c>
      <c r="H26" s="69">
        <f>IF(Classement_clubs[[#This Row],[Nombre de jeunes
 licenciés (Ecole de tri)]]=0,0,Classement_clubs[[#This Row],[TOTAL POINTS]]/Classement_clubs[[#This Row],[Nombre de jeunes
 licenciés (Ecole de tri)]])</f>
        <v>0</v>
      </c>
      <c r="I26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6" s="69">
        <f>IF(Classement_clubs[[#This Row],[Nombre de jeunes
 licenciés (Ecole de tri)]]=0,0,Classement_clubs[[#This Row],[Engagés1]]/Classement_clubs[[#This Row],[Nombre de jeunes
 licenciés (Ecole de tri)]])</f>
        <v>0</v>
      </c>
      <c r="K26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6" s="71">
        <f>IF(Classement_clubs[[#This Row],[Nombre de jeunes BE à JU]]=0,0,Classement_clubs[[#This Row],[Engagés2]]/Classement_clubs[[#This Row],[Nombre de jeunes BE à JU]])</f>
        <v>0</v>
      </c>
      <c r="N2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6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6" s="69">
        <f>IF(Classement_clubs[[#This Row],[Nombre de jeunes
 licenciés (Ecole de tri)]]=0,0,Classement_clubs[[#This Row],[Engagés3]]/Classement_clubs[[#This Row],[Nombre de jeunes
 licenciés (Ecole de tri)]])</f>
        <v>0</v>
      </c>
      <c r="Q2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6" s="71">
        <f>IF(Classement_clubs[[#This Row],[Nombre de jeunes
 licenciés (Ecole de tri)]]=0,0,Classement_clubs[[#This Row],[Engagés4]]/Classement_clubs[[#This Row],[Nombre de jeunes
 licenciés (Ecole de tri)]])</f>
        <v>0</v>
      </c>
      <c r="T2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6" s="71">
        <f>IF(Classement_clubs[[#This Row],[Nombre de jeunes
 licenciés (Ecole de tri)]]=0,0,Classement_clubs[[#This Row],[Engagés5]]/Classement_clubs[[#This Row],[Nombre de jeunes
 licenciés (Ecole de tri)]])</f>
        <v>0</v>
      </c>
      <c r="W2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6" s="71">
        <f>IF(Classement_clubs[[#This Row],[Nombre de jeunes
 licenciés (Ecole de tri)]]=0,0,Classement_clubs[[#This Row],[Engagés6]]/Classement_clubs[[#This Row],[Nombre de jeunes
 licenciés (Ecole de tri)]])</f>
        <v>0</v>
      </c>
      <c r="Z2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6" s="71">
        <f>IF(Classement_clubs[[#This Row],[Nombre de jeunes
 licenciés (Ecole de tri)]]=0,0,Classement_clubs[[#This Row],[Engagés7]]/Classement_clubs[[#This Row],[Nombre de jeunes
 licenciés (Ecole de tri)]])</f>
        <v>0</v>
      </c>
      <c r="AC2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6" s="71">
        <f>IF(Classement_clubs[[#This Row],[Nombre de jeunes
 licenciés (Ecole de tri)]]=0,0,Classement_clubs[[#This Row],[Engagés8]]/Classement_clubs[[#This Row],[Nombre de jeunes
 licenciés (Ecole de tri)]])</f>
        <v>0</v>
      </c>
      <c r="AF2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6" s="71">
        <f>IF(Classement_clubs[[#This Row],[Nombre de jeunes
 licenciés (Ecole de tri)]]=0,0,Classement_clubs[[#This Row],[Engagés9]]/Classement_clubs[[#This Row],[Nombre de jeunes
 licenciés (Ecole de tri)]])</f>
        <v>0</v>
      </c>
      <c r="AI2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6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6" s="139">
        <f>IF(Classement_clubs[[#This Row],[Nombre de jeunes
 licenciés (Ecole de tri)]]=0,0,Classement_clubs[[#This Row],[Engagés10]]/Classement_clubs[[#This Row],[Nombre de jeunes
 licenciés (Ecole de tri)]])</f>
        <v>0</v>
      </c>
      <c r="AL26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6" s="70">
        <f>IF(Classement_clubs[[#This Row],[Nombre de jeunes
 licenciés (Ecole de tri)]]=0,0,Classement_clubs[[#This Row],[Engagés11]]/Classement_clubs[[#This Row],[Nombre de jeunes
 licenciés (Ecole de tri)]])</f>
        <v>0</v>
      </c>
      <c r="AO2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6" s="70">
        <f>IF(Classement_clubs[[#This Row],[Nombre de jeunes
 licenciés (Ecole de tri)]]=0,0,Classement_clubs[[#This Row],[Engagés12]]/Classement_clubs[[#This Row],[Nombre de jeunes
 licenciés (Ecole de tri)]])</f>
        <v>0</v>
      </c>
      <c r="AR2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6" s="70">
        <f>IF(Classement_clubs[[#This Row],[Nombre de jeunes
 licenciés (Ecole de tri)]]=0,0,Classement_clubs[[#This Row],[Engagés13]]/Classement_clubs[[#This Row],[Nombre de jeunes
 licenciés (Ecole de tri)]])</f>
        <v>0</v>
      </c>
      <c r="AU2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6" s="70">
        <f>IF(Classement_clubs[[#This Row],[Nombre de jeunes
 licenciés (Ecole de tri)]]=0,0,Classement_clubs[[#This Row],[Engagés14]]/Classement_clubs[[#This Row],[Nombre de jeunes
 licenciés (Ecole de tri)]])</f>
        <v>0</v>
      </c>
      <c r="AX2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6" s="70">
        <f>IF(Classement_clubs[[#This Row],[Nombre de jeunes
 licenciés (Ecole de tri)]]=0,0,Classement_clubs[[#This Row],[Engagés15]]/Classement_clubs[[#This Row],[Nombre de jeunes
 licenciés (Ecole de tri)]])</f>
        <v>0</v>
      </c>
      <c r="BA2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6" s="50"/>
    </row>
    <row r="27" spans="1:54" ht="13.5" x14ac:dyDescent="0.3">
      <c r="A27" s="68">
        <f>RANK(Classement_clubs[[#This Row],[TOTAL POINTS]],Classement_clubs[TOTAL POINTS])</f>
        <v>14</v>
      </c>
      <c r="B27" s="77" t="s">
        <v>31</v>
      </c>
      <c r="C27" s="101">
        <v>0</v>
      </c>
      <c r="D27" s="101">
        <v>0</v>
      </c>
      <c r="E27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7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7" s="69">
        <f>IF(Classement_clubs[[#This Row],[TOTAL DES ENGAGES]]=0,0,Classement_clubs[[#This Row],[TOTAL POINTS]]/Classement_clubs[[#This Row],[TOTAL DES ENGAGES]])</f>
        <v>0</v>
      </c>
      <c r="H27" s="69">
        <f>IF(Classement_clubs[[#This Row],[Nombre de jeunes
 licenciés (Ecole de tri)]]=0,0,Classement_clubs[[#This Row],[TOTAL POINTS]]/Classement_clubs[[#This Row],[Nombre de jeunes
 licenciés (Ecole de tri)]])</f>
        <v>0</v>
      </c>
      <c r="I27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7" s="69">
        <f>IF(Classement_clubs[[#This Row],[Nombre de jeunes
 licenciés (Ecole de tri)]]=0,0,Classement_clubs[[#This Row],[Engagés1]]/Classement_clubs[[#This Row],[Nombre de jeunes
 licenciés (Ecole de tri)]])</f>
        <v>0</v>
      </c>
      <c r="K27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7" s="71">
        <f>IF(Classement_clubs[[#This Row],[Nombre de jeunes BE à JU]]=0,0,Classement_clubs[[#This Row],[Engagés2]]/Classement_clubs[[#This Row],[Nombre de jeunes BE à JU]])</f>
        <v>0</v>
      </c>
      <c r="N2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7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7" s="69">
        <f>IF(Classement_clubs[[#This Row],[Nombre de jeunes
 licenciés (Ecole de tri)]]=0,0,Classement_clubs[[#This Row],[Engagés3]]/Classement_clubs[[#This Row],[Nombre de jeunes
 licenciés (Ecole de tri)]])</f>
        <v>0</v>
      </c>
      <c r="Q2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7" s="71">
        <f>IF(Classement_clubs[[#This Row],[Nombre de jeunes
 licenciés (Ecole de tri)]]=0,0,Classement_clubs[[#This Row],[Engagés4]]/Classement_clubs[[#This Row],[Nombre de jeunes
 licenciés (Ecole de tri)]])</f>
        <v>0</v>
      </c>
      <c r="T2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7" s="71">
        <f>IF(Classement_clubs[[#This Row],[Nombre de jeunes
 licenciés (Ecole de tri)]]=0,0,Classement_clubs[[#This Row],[Engagés5]]/Classement_clubs[[#This Row],[Nombre de jeunes
 licenciés (Ecole de tri)]])</f>
        <v>0</v>
      </c>
      <c r="W2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7" s="71">
        <f>IF(Classement_clubs[[#This Row],[Nombre de jeunes
 licenciés (Ecole de tri)]]=0,0,Classement_clubs[[#This Row],[Engagés6]]/Classement_clubs[[#This Row],[Nombre de jeunes
 licenciés (Ecole de tri)]])</f>
        <v>0</v>
      </c>
      <c r="Z2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7" s="71">
        <f>IF(Classement_clubs[[#This Row],[Nombre de jeunes
 licenciés (Ecole de tri)]]=0,0,Classement_clubs[[#This Row],[Engagés7]]/Classement_clubs[[#This Row],[Nombre de jeunes
 licenciés (Ecole de tri)]])</f>
        <v>0</v>
      </c>
      <c r="AC2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7" s="71">
        <f>IF(Classement_clubs[[#This Row],[Nombre de jeunes
 licenciés (Ecole de tri)]]=0,0,Classement_clubs[[#This Row],[Engagés8]]/Classement_clubs[[#This Row],[Nombre de jeunes
 licenciés (Ecole de tri)]])</f>
        <v>0</v>
      </c>
      <c r="AF2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7" s="71">
        <f>IF(Classement_clubs[[#This Row],[Nombre de jeunes
 licenciés (Ecole de tri)]]=0,0,Classement_clubs[[#This Row],[Engagés9]]/Classement_clubs[[#This Row],[Nombre de jeunes
 licenciés (Ecole de tri)]])</f>
        <v>0</v>
      </c>
      <c r="AI2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7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7" s="139">
        <f>IF(Classement_clubs[[#This Row],[Nombre de jeunes
 licenciés (Ecole de tri)]]=0,0,Classement_clubs[[#This Row],[Engagés10]]/Classement_clubs[[#This Row],[Nombre de jeunes
 licenciés (Ecole de tri)]])</f>
        <v>0</v>
      </c>
      <c r="AL27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7" s="70">
        <f>IF(Classement_clubs[[#This Row],[Nombre de jeunes
 licenciés (Ecole de tri)]]=0,0,Classement_clubs[[#This Row],[Engagés11]]/Classement_clubs[[#This Row],[Nombre de jeunes
 licenciés (Ecole de tri)]])</f>
        <v>0</v>
      </c>
      <c r="AO2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7" s="70">
        <f>IF(Classement_clubs[[#This Row],[Nombre de jeunes
 licenciés (Ecole de tri)]]=0,0,Classement_clubs[[#This Row],[Engagés12]]/Classement_clubs[[#This Row],[Nombre de jeunes
 licenciés (Ecole de tri)]])</f>
        <v>0</v>
      </c>
      <c r="AR2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7" s="70">
        <f>IF(Classement_clubs[[#This Row],[Nombre de jeunes
 licenciés (Ecole de tri)]]=0,0,Classement_clubs[[#This Row],[Engagés13]]/Classement_clubs[[#This Row],[Nombre de jeunes
 licenciés (Ecole de tri)]])</f>
        <v>0</v>
      </c>
      <c r="AU2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7" s="70">
        <f>IF(Classement_clubs[[#This Row],[Nombre de jeunes
 licenciés (Ecole de tri)]]=0,0,Classement_clubs[[#This Row],[Engagés14]]/Classement_clubs[[#This Row],[Nombre de jeunes
 licenciés (Ecole de tri)]])</f>
        <v>0</v>
      </c>
      <c r="AX2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7" s="70">
        <f>IF(Classement_clubs[[#This Row],[Nombre de jeunes
 licenciés (Ecole de tri)]]=0,0,Classement_clubs[[#This Row],[Engagés15]]/Classement_clubs[[#This Row],[Nombre de jeunes
 licenciés (Ecole de tri)]])</f>
        <v>0</v>
      </c>
      <c r="BA2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7" s="50"/>
    </row>
    <row r="28" spans="1:54" ht="13.5" x14ac:dyDescent="0.3">
      <c r="A28" s="68">
        <f>RANK(Classement_clubs[[#This Row],[TOTAL POINTS]],Classement_clubs[TOTAL POINTS])</f>
        <v>14</v>
      </c>
      <c r="B28" s="77" t="s">
        <v>30</v>
      </c>
      <c r="C28" s="101">
        <v>0</v>
      </c>
      <c r="D28" s="101">
        <v>0</v>
      </c>
      <c r="E28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8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8" s="69">
        <f>IF(Classement_clubs[[#This Row],[TOTAL DES ENGAGES]]=0,0,Classement_clubs[[#This Row],[TOTAL POINTS]]/Classement_clubs[[#This Row],[TOTAL DES ENGAGES]])</f>
        <v>0</v>
      </c>
      <c r="H28" s="69">
        <f>IF(Classement_clubs[[#This Row],[Nombre de jeunes
 licenciés (Ecole de tri)]]=0,0,Classement_clubs[[#This Row],[TOTAL POINTS]]/Classement_clubs[[#This Row],[Nombre de jeunes
 licenciés (Ecole de tri)]])</f>
        <v>0</v>
      </c>
      <c r="I28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8" s="69">
        <f>IF(Classement_clubs[[#This Row],[Nombre de jeunes
 licenciés (Ecole de tri)]]=0,0,Classement_clubs[[#This Row],[Engagés1]]/Classement_clubs[[#This Row],[Nombre de jeunes
 licenciés (Ecole de tri)]])</f>
        <v>0</v>
      </c>
      <c r="K28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8" s="71">
        <f>IF(Classement_clubs[[#This Row],[Nombre de jeunes BE à JU]]=0,0,Classement_clubs[[#This Row],[Engagés2]]/Classement_clubs[[#This Row],[Nombre de jeunes BE à JU]])</f>
        <v>0</v>
      </c>
      <c r="N2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8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8" s="69">
        <f>IF(Classement_clubs[[#This Row],[Nombre de jeunes
 licenciés (Ecole de tri)]]=0,0,Classement_clubs[[#This Row],[Engagés3]]/Classement_clubs[[#This Row],[Nombre de jeunes
 licenciés (Ecole de tri)]])</f>
        <v>0</v>
      </c>
      <c r="Q2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8" s="71">
        <f>IF(Classement_clubs[[#This Row],[Nombre de jeunes
 licenciés (Ecole de tri)]]=0,0,Classement_clubs[[#This Row],[Engagés4]]/Classement_clubs[[#This Row],[Nombre de jeunes
 licenciés (Ecole de tri)]])</f>
        <v>0</v>
      </c>
      <c r="T2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8" s="71">
        <f>IF(Classement_clubs[[#This Row],[Nombre de jeunes
 licenciés (Ecole de tri)]]=0,0,Classement_clubs[[#This Row],[Engagés5]]/Classement_clubs[[#This Row],[Nombre de jeunes
 licenciés (Ecole de tri)]])</f>
        <v>0</v>
      </c>
      <c r="W2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8" s="71">
        <f>IF(Classement_clubs[[#This Row],[Nombre de jeunes
 licenciés (Ecole de tri)]]=0,0,Classement_clubs[[#This Row],[Engagés6]]/Classement_clubs[[#This Row],[Nombre de jeunes
 licenciés (Ecole de tri)]])</f>
        <v>0</v>
      </c>
      <c r="Z2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8" s="71">
        <f>IF(Classement_clubs[[#This Row],[Nombre de jeunes
 licenciés (Ecole de tri)]]=0,0,Classement_clubs[[#This Row],[Engagés7]]/Classement_clubs[[#This Row],[Nombre de jeunes
 licenciés (Ecole de tri)]])</f>
        <v>0</v>
      </c>
      <c r="AC2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8" s="71">
        <f>IF(Classement_clubs[[#This Row],[Nombre de jeunes
 licenciés (Ecole de tri)]]=0,0,Classement_clubs[[#This Row],[Engagés8]]/Classement_clubs[[#This Row],[Nombre de jeunes
 licenciés (Ecole de tri)]])</f>
        <v>0</v>
      </c>
      <c r="AF2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8" s="71">
        <f>IF(Classement_clubs[[#This Row],[Nombre de jeunes
 licenciés (Ecole de tri)]]=0,0,Classement_clubs[[#This Row],[Engagés9]]/Classement_clubs[[#This Row],[Nombre de jeunes
 licenciés (Ecole de tri)]])</f>
        <v>0</v>
      </c>
      <c r="AI2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8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8" s="139">
        <f>IF(Classement_clubs[[#This Row],[Nombre de jeunes
 licenciés (Ecole de tri)]]=0,0,Classement_clubs[[#This Row],[Engagés10]]/Classement_clubs[[#This Row],[Nombre de jeunes
 licenciés (Ecole de tri)]])</f>
        <v>0</v>
      </c>
      <c r="AL28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8" s="70">
        <f>IF(Classement_clubs[[#This Row],[Nombre de jeunes
 licenciés (Ecole de tri)]]=0,0,Classement_clubs[[#This Row],[Engagés11]]/Classement_clubs[[#This Row],[Nombre de jeunes
 licenciés (Ecole de tri)]])</f>
        <v>0</v>
      </c>
      <c r="AO2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8" s="70">
        <f>IF(Classement_clubs[[#This Row],[Nombre de jeunes
 licenciés (Ecole de tri)]]=0,0,Classement_clubs[[#This Row],[Engagés12]]/Classement_clubs[[#This Row],[Nombre de jeunes
 licenciés (Ecole de tri)]])</f>
        <v>0</v>
      </c>
      <c r="AR2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8" s="70">
        <f>IF(Classement_clubs[[#This Row],[Nombre de jeunes
 licenciés (Ecole de tri)]]=0,0,Classement_clubs[[#This Row],[Engagés13]]/Classement_clubs[[#This Row],[Nombre de jeunes
 licenciés (Ecole de tri)]])</f>
        <v>0</v>
      </c>
      <c r="AU2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8" s="70">
        <f>IF(Classement_clubs[[#This Row],[Nombre de jeunes
 licenciés (Ecole de tri)]]=0,0,Classement_clubs[[#This Row],[Engagés14]]/Classement_clubs[[#This Row],[Nombre de jeunes
 licenciés (Ecole de tri)]])</f>
        <v>0</v>
      </c>
      <c r="AX2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8" s="70">
        <f>IF(Classement_clubs[[#This Row],[Nombre de jeunes
 licenciés (Ecole de tri)]]=0,0,Classement_clubs[[#This Row],[Engagés15]]/Classement_clubs[[#This Row],[Nombre de jeunes
 licenciés (Ecole de tri)]])</f>
        <v>0</v>
      </c>
      <c r="BA2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8" s="50"/>
    </row>
    <row r="29" spans="1:54" ht="13.5" x14ac:dyDescent="0.3">
      <c r="A29" s="68">
        <f>RANK(Classement_clubs[[#This Row],[TOTAL POINTS]],Classement_clubs[TOTAL POINTS])</f>
        <v>14</v>
      </c>
      <c r="B29" s="77" t="s">
        <v>99</v>
      </c>
      <c r="C29" s="101">
        <v>0</v>
      </c>
      <c r="D29" s="101">
        <v>0</v>
      </c>
      <c r="E29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9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9" s="69">
        <f>IF(Classement_clubs[[#This Row],[TOTAL DES ENGAGES]]=0,0,Classement_clubs[[#This Row],[TOTAL POINTS]]/Classement_clubs[[#This Row],[TOTAL DES ENGAGES]])</f>
        <v>0</v>
      </c>
      <c r="H29" s="69">
        <f>IF(Classement_clubs[[#This Row],[Nombre de jeunes
 licenciés (Ecole de tri)]]=0,0,Classement_clubs[[#This Row],[TOTAL POINTS]]/Classement_clubs[[#This Row],[Nombre de jeunes
 licenciés (Ecole de tri)]])</f>
        <v>0</v>
      </c>
      <c r="I29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9" s="69">
        <f>IF(Classement_clubs[[#This Row],[Nombre de jeunes
 licenciés (Ecole de tri)]]=0,0,Classement_clubs[[#This Row],[Engagés1]]/Classement_clubs[[#This Row],[Nombre de jeunes
 licenciés (Ecole de tri)]])</f>
        <v>0</v>
      </c>
      <c r="K29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9" s="71">
        <f>IF(Classement_clubs[[#This Row],[Nombre de jeunes BE à JU]]=0,0,Classement_clubs[[#This Row],[Engagés2]]/Classement_clubs[[#This Row],[Nombre de jeunes BE à JU]])</f>
        <v>0</v>
      </c>
      <c r="N2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9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9" s="69">
        <f>IF(Classement_clubs[[#This Row],[Nombre de jeunes
 licenciés (Ecole de tri)]]=0,0,Classement_clubs[[#This Row],[Engagés3]]/Classement_clubs[[#This Row],[Nombre de jeunes
 licenciés (Ecole de tri)]])</f>
        <v>0</v>
      </c>
      <c r="Q2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9" s="71">
        <f>IF(Classement_clubs[[#This Row],[Nombre de jeunes
 licenciés (Ecole de tri)]]=0,0,Classement_clubs[[#This Row],[Engagés4]]/Classement_clubs[[#This Row],[Nombre de jeunes
 licenciés (Ecole de tri)]])</f>
        <v>0</v>
      </c>
      <c r="T2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9" s="71">
        <f>IF(Classement_clubs[[#This Row],[Nombre de jeunes
 licenciés (Ecole de tri)]]=0,0,Classement_clubs[[#This Row],[Engagés5]]/Classement_clubs[[#This Row],[Nombre de jeunes
 licenciés (Ecole de tri)]])</f>
        <v>0</v>
      </c>
      <c r="W2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9" s="71">
        <f>IF(Classement_clubs[[#This Row],[Nombre de jeunes
 licenciés (Ecole de tri)]]=0,0,Classement_clubs[[#This Row],[Engagés6]]/Classement_clubs[[#This Row],[Nombre de jeunes
 licenciés (Ecole de tri)]])</f>
        <v>0</v>
      </c>
      <c r="Z2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9" s="71">
        <f>IF(Classement_clubs[[#This Row],[Nombre de jeunes
 licenciés (Ecole de tri)]]=0,0,Classement_clubs[[#This Row],[Engagés7]]/Classement_clubs[[#This Row],[Nombre de jeunes
 licenciés (Ecole de tri)]])</f>
        <v>0</v>
      </c>
      <c r="AC2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9" s="71">
        <f>IF(Classement_clubs[[#This Row],[Nombre de jeunes
 licenciés (Ecole de tri)]]=0,0,Classement_clubs[[#This Row],[Engagés8]]/Classement_clubs[[#This Row],[Nombre de jeunes
 licenciés (Ecole de tri)]])</f>
        <v>0</v>
      </c>
      <c r="AF2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9" s="71">
        <f>IF(Classement_clubs[[#This Row],[Nombre de jeunes
 licenciés (Ecole de tri)]]=0,0,Classement_clubs[[#This Row],[Engagés9]]/Classement_clubs[[#This Row],[Nombre de jeunes
 licenciés (Ecole de tri)]])</f>
        <v>0</v>
      </c>
      <c r="AI2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9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9" s="139">
        <f>IF(Classement_clubs[[#This Row],[Nombre de jeunes
 licenciés (Ecole de tri)]]=0,0,Classement_clubs[[#This Row],[Engagés10]]/Classement_clubs[[#This Row],[Nombre de jeunes
 licenciés (Ecole de tri)]])</f>
        <v>0</v>
      </c>
      <c r="AL29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9" s="70">
        <f>IF(Classement_clubs[[#This Row],[Nombre de jeunes
 licenciés (Ecole de tri)]]=0,0,Classement_clubs[[#This Row],[Engagés11]]/Classement_clubs[[#This Row],[Nombre de jeunes
 licenciés (Ecole de tri)]])</f>
        <v>0</v>
      </c>
      <c r="AO2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9" s="70">
        <f>IF(Classement_clubs[[#This Row],[Nombre de jeunes
 licenciés (Ecole de tri)]]=0,0,Classement_clubs[[#This Row],[Engagés12]]/Classement_clubs[[#This Row],[Nombre de jeunes
 licenciés (Ecole de tri)]])</f>
        <v>0</v>
      </c>
      <c r="AR2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9" s="70">
        <f>IF(Classement_clubs[[#This Row],[Nombre de jeunes
 licenciés (Ecole de tri)]]=0,0,Classement_clubs[[#This Row],[Engagés13]]/Classement_clubs[[#This Row],[Nombre de jeunes
 licenciés (Ecole de tri)]])</f>
        <v>0</v>
      </c>
      <c r="AU2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9" s="70">
        <f>IF(Classement_clubs[[#This Row],[Nombre de jeunes
 licenciés (Ecole de tri)]]=0,0,Classement_clubs[[#This Row],[Engagés14]]/Classement_clubs[[#This Row],[Nombre de jeunes
 licenciés (Ecole de tri)]])</f>
        <v>0</v>
      </c>
      <c r="AX2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9" s="70">
        <f>IF(Classement_clubs[[#This Row],[Nombre de jeunes
 licenciés (Ecole de tri)]]=0,0,Classement_clubs[[#This Row],[Engagés15]]/Classement_clubs[[#This Row],[Nombre de jeunes
 licenciés (Ecole de tri)]])</f>
        <v>0</v>
      </c>
      <c r="BA2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9" s="50"/>
    </row>
    <row r="30" spans="1:54" ht="13.5" x14ac:dyDescent="0.3">
      <c r="A30" s="68">
        <f>RANK(Classement_clubs[[#This Row],[TOTAL POINTS]],Classement_clubs[TOTAL POINTS])</f>
        <v>14</v>
      </c>
      <c r="B30" s="77" t="s">
        <v>1683</v>
      </c>
      <c r="C30" s="101">
        <v>0</v>
      </c>
      <c r="D30" s="101">
        <v>0</v>
      </c>
      <c r="E30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0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0" s="69">
        <f>IF(Classement_clubs[[#This Row],[TOTAL DES ENGAGES]]=0,0,Classement_clubs[[#This Row],[TOTAL POINTS]]/Classement_clubs[[#This Row],[TOTAL DES ENGAGES]])</f>
        <v>0</v>
      </c>
      <c r="H30" s="69">
        <f>IF(Classement_clubs[[#This Row],[Nombre de jeunes
 licenciés (Ecole de tri)]]=0,0,Classement_clubs[[#This Row],[TOTAL POINTS]]/Classement_clubs[[#This Row],[Nombre de jeunes
 licenciés (Ecole de tri)]])</f>
        <v>0</v>
      </c>
      <c r="I30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0" s="69">
        <f>IF(Classement_clubs[[#This Row],[Nombre de jeunes
 licenciés (Ecole de tri)]]=0,0,Classement_clubs[[#This Row],[Engagés1]]/Classement_clubs[[#This Row],[Nombre de jeunes
 licenciés (Ecole de tri)]])</f>
        <v>0</v>
      </c>
      <c r="K30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0" s="71">
        <f>IF(Classement_clubs[[#This Row],[Nombre de jeunes BE à JU]]=0,0,Classement_clubs[[#This Row],[Engagés2]]/Classement_clubs[[#This Row],[Nombre de jeunes BE à JU]])</f>
        <v>0</v>
      </c>
      <c r="N3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0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0" s="69">
        <f>IF(Classement_clubs[[#This Row],[Nombre de jeunes
 licenciés (Ecole de tri)]]=0,0,Classement_clubs[[#This Row],[Engagés3]]/Classement_clubs[[#This Row],[Nombre de jeunes
 licenciés (Ecole de tri)]])</f>
        <v>0</v>
      </c>
      <c r="Q3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0" s="71">
        <f>IF(Classement_clubs[[#This Row],[Nombre de jeunes
 licenciés (Ecole de tri)]]=0,0,Classement_clubs[[#This Row],[Engagés4]]/Classement_clubs[[#This Row],[Nombre de jeunes
 licenciés (Ecole de tri)]])</f>
        <v>0</v>
      </c>
      <c r="T3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0" s="71">
        <f>IF(Classement_clubs[[#This Row],[Nombre de jeunes
 licenciés (Ecole de tri)]]=0,0,Classement_clubs[[#This Row],[Engagés5]]/Classement_clubs[[#This Row],[Nombre de jeunes
 licenciés (Ecole de tri)]])</f>
        <v>0</v>
      </c>
      <c r="W3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0" s="71">
        <f>IF(Classement_clubs[[#This Row],[Nombre de jeunes
 licenciés (Ecole de tri)]]=0,0,Classement_clubs[[#This Row],[Engagés6]]/Classement_clubs[[#This Row],[Nombre de jeunes
 licenciés (Ecole de tri)]])</f>
        <v>0</v>
      </c>
      <c r="Z3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0" s="71">
        <f>IF(Classement_clubs[[#This Row],[Nombre de jeunes
 licenciés (Ecole de tri)]]=0,0,Classement_clubs[[#This Row],[Engagés7]]/Classement_clubs[[#This Row],[Nombre de jeunes
 licenciés (Ecole de tri)]])</f>
        <v>0</v>
      </c>
      <c r="AC3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0" s="71">
        <f>IF(Classement_clubs[[#This Row],[Nombre de jeunes
 licenciés (Ecole de tri)]]=0,0,Classement_clubs[[#This Row],[Engagés8]]/Classement_clubs[[#This Row],[Nombre de jeunes
 licenciés (Ecole de tri)]])</f>
        <v>0</v>
      </c>
      <c r="AF3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0" s="71">
        <f>IF(Classement_clubs[[#This Row],[Nombre de jeunes
 licenciés (Ecole de tri)]]=0,0,Classement_clubs[[#This Row],[Engagés9]]/Classement_clubs[[#This Row],[Nombre de jeunes
 licenciés (Ecole de tri)]])</f>
        <v>0</v>
      </c>
      <c r="AI3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0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0" s="139">
        <f>IF(Classement_clubs[[#This Row],[Nombre de jeunes
 licenciés (Ecole de tri)]]=0,0,Classement_clubs[[#This Row],[Engagés10]]/Classement_clubs[[#This Row],[Nombre de jeunes
 licenciés (Ecole de tri)]])</f>
        <v>0</v>
      </c>
      <c r="AL30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0" s="70">
        <f>IF(Classement_clubs[[#This Row],[Nombre de jeunes
 licenciés (Ecole de tri)]]=0,0,Classement_clubs[[#This Row],[Engagés11]]/Classement_clubs[[#This Row],[Nombre de jeunes
 licenciés (Ecole de tri)]])</f>
        <v>0</v>
      </c>
      <c r="AO3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0" s="70">
        <f>IF(Classement_clubs[[#This Row],[Nombre de jeunes
 licenciés (Ecole de tri)]]=0,0,Classement_clubs[[#This Row],[Engagés12]]/Classement_clubs[[#This Row],[Nombre de jeunes
 licenciés (Ecole de tri)]])</f>
        <v>0</v>
      </c>
      <c r="AR3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0" s="70">
        <f>IF(Classement_clubs[[#This Row],[Nombre de jeunes
 licenciés (Ecole de tri)]]=0,0,Classement_clubs[[#This Row],[Engagés13]]/Classement_clubs[[#This Row],[Nombre de jeunes
 licenciés (Ecole de tri)]])</f>
        <v>0</v>
      </c>
      <c r="AU3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0" s="70">
        <f>IF(Classement_clubs[[#This Row],[Nombre de jeunes
 licenciés (Ecole de tri)]]=0,0,Classement_clubs[[#This Row],[Engagés14]]/Classement_clubs[[#This Row],[Nombre de jeunes
 licenciés (Ecole de tri)]])</f>
        <v>0</v>
      </c>
      <c r="AX3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0" s="70">
        <f>IF(Classement_clubs[[#This Row],[Nombre de jeunes
 licenciés (Ecole de tri)]]=0,0,Classement_clubs[[#This Row],[Engagés15]]/Classement_clubs[[#This Row],[Nombre de jeunes
 licenciés (Ecole de tri)]])</f>
        <v>0</v>
      </c>
      <c r="BA3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0" s="50"/>
    </row>
    <row r="31" spans="1:54" ht="13.5" x14ac:dyDescent="0.3">
      <c r="A31" s="68">
        <f>RANK(Classement_clubs[[#This Row],[TOTAL POINTS]],Classement_clubs[TOTAL POINTS])</f>
        <v>14</v>
      </c>
      <c r="B31" s="77" t="s">
        <v>4</v>
      </c>
      <c r="C31" s="101">
        <v>1</v>
      </c>
      <c r="D31" s="101">
        <v>1</v>
      </c>
      <c r="E31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1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1" s="69">
        <f>IF(Classement_clubs[[#This Row],[TOTAL DES ENGAGES]]=0,0,Classement_clubs[[#This Row],[TOTAL POINTS]]/Classement_clubs[[#This Row],[TOTAL DES ENGAGES]])</f>
        <v>0</v>
      </c>
      <c r="H31" s="69">
        <f>IF(Classement_clubs[[#This Row],[Nombre de jeunes
 licenciés (Ecole de tri)]]=0,0,Classement_clubs[[#This Row],[TOTAL POINTS]]/Classement_clubs[[#This Row],[Nombre de jeunes
 licenciés (Ecole de tri)]])</f>
        <v>0</v>
      </c>
      <c r="I31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1" s="69">
        <f>IF(Classement_clubs[[#This Row],[Nombre de jeunes
 licenciés (Ecole de tri)]]=0,0,Classement_clubs[[#This Row],[Engagés1]]/Classement_clubs[[#This Row],[Nombre de jeunes
 licenciés (Ecole de tri)]])</f>
        <v>0</v>
      </c>
      <c r="K31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1" s="71">
        <f>IF(Classement_clubs[[#This Row],[Nombre de jeunes BE à JU]]=0,0,Classement_clubs[[#This Row],[Engagés2]]/Classement_clubs[[#This Row],[Nombre de jeunes BE à JU]])</f>
        <v>0</v>
      </c>
      <c r="N3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1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1" s="69">
        <f>IF(Classement_clubs[[#This Row],[Nombre de jeunes
 licenciés (Ecole de tri)]]=0,0,Classement_clubs[[#This Row],[Engagés3]]/Classement_clubs[[#This Row],[Nombre de jeunes
 licenciés (Ecole de tri)]])</f>
        <v>0</v>
      </c>
      <c r="Q3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1" s="71">
        <f>IF(Classement_clubs[[#This Row],[Nombre de jeunes
 licenciés (Ecole de tri)]]=0,0,Classement_clubs[[#This Row],[Engagés4]]/Classement_clubs[[#This Row],[Nombre de jeunes
 licenciés (Ecole de tri)]])</f>
        <v>0</v>
      </c>
      <c r="T3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1" s="71">
        <f>IF(Classement_clubs[[#This Row],[Nombre de jeunes
 licenciés (Ecole de tri)]]=0,0,Classement_clubs[[#This Row],[Engagés5]]/Classement_clubs[[#This Row],[Nombre de jeunes
 licenciés (Ecole de tri)]])</f>
        <v>0</v>
      </c>
      <c r="W3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1" s="71">
        <f>IF(Classement_clubs[[#This Row],[Nombre de jeunes
 licenciés (Ecole de tri)]]=0,0,Classement_clubs[[#This Row],[Engagés6]]/Classement_clubs[[#This Row],[Nombre de jeunes
 licenciés (Ecole de tri)]])</f>
        <v>0</v>
      </c>
      <c r="Z3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1" s="71">
        <f>IF(Classement_clubs[[#This Row],[Nombre de jeunes
 licenciés (Ecole de tri)]]=0,0,Classement_clubs[[#This Row],[Engagés7]]/Classement_clubs[[#This Row],[Nombre de jeunes
 licenciés (Ecole de tri)]])</f>
        <v>0</v>
      </c>
      <c r="AC3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1" s="71">
        <f>IF(Classement_clubs[[#This Row],[Nombre de jeunes
 licenciés (Ecole de tri)]]=0,0,Classement_clubs[[#This Row],[Engagés8]]/Classement_clubs[[#This Row],[Nombre de jeunes
 licenciés (Ecole de tri)]])</f>
        <v>0</v>
      </c>
      <c r="AF3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1" s="71">
        <f>IF(Classement_clubs[[#This Row],[Nombre de jeunes
 licenciés (Ecole de tri)]]=0,0,Classement_clubs[[#This Row],[Engagés9]]/Classement_clubs[[#This Row],[Nombre de jeunes
 licenciés (Ecole de tri)]])</f>
        <v>0</v>
      </c>
      <c r="AI3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1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1" s="139">
        <f>IF(Classement_clubs[[#This Row],[Nombre de jeunes
 licenciés (Ecole de tri)]]=0,0,Classement_clubs[[#This Row],[Engagés10]]/Classement_clubs[[#This Row],[Nombre de jeunes
 licenciés (Ecole de tri)]])</f>
        <v>0</v>
      </c>
      <c r="AL31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1" s="70">
        <f>IF(Classement_clubs[[#This Row],[Nombre de jeunes
 licenciés (Ecole de tri)]]=0,0,Classement_clubs[[#This Row],[Engagés11]]/Classement_clubs[[#This Row],[Nombre de jeunes
 licenciés (Ecole de tri)]])</f>
        <v>0</v>
      </c>
      <c r="AO3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1" s="70">
        <f>IF(Classement_clubs[[#This Row],[Nombre de jeunes
 licenciés (Ecole de tri)]]=0,0,Classement_clubs[[#This Row],[Engagés12]]/Classement_clubs[[#This Row],[Nombre de jeunes
 licenciés (Ecole de tri)]])</f>
        <v>0</v>
      </c>
      <c r="AR3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1" s="70">
        <f>IF(Classement_clubs[[#This Row],[Nombre de jeunes
 licenciés (Ecole de tri)]]=0,0,Classement_clubs[[#This Row],[Engagés13]]/Classement_clubs[[#This Row],[Nombre de jeunes
 licenciés (Ecole de tri)]])</f>
        <v>0</v>
      </c>
      <c r="AU3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1" s="70">
        <f>IF(Classement_clubs[[#This Row],[Nombre de jeunes
 licenciés (Ecole de tri)]]=0,0,Classement_clubs[[#This Row],[Engagés14]]/Classement_clubs[[#This Row],[Nombre de jeunes
 licenciés (Ecole de tri)]])</f>
        <v>0</v>
      </c>
      <c r="AX3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1" s="70">
        <f>IF(Classement_clubs[[#This Row],[Nombre de jeunes
 licenciés (Ecole de tri)]]=0,0,Classement_clubs[[#This Row],[Engagés15]]/Classement_clubs[[#This Row],[Nombre de jeunes
 licenciés (Ecole de tri)]])</f>
        <v>0</v>
      </c>
      <c r="BA3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1" s="50"/>
    </row>
    <row r="32" spans="1:54" ht="13.5" x14ac:dyDescent="0.3">
      <c r="A32" s="68">
        <f>RANK(Classement_clubs[[#This Row],[TOTAL POINTS]],Classement_clubs[TOTAL POINTS])</f>
        <v>14</v>
      </c>
      <c r="B32" s="77" t="s">
        <v>102</v>
      </c>
      <c r="C32" s="101">
        <v>0</v>
      </c>
      <c r="D32" s="101">
        <v>0</v>
      </c>
      <c r="E32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2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2" s="69">
        <f>IF(Classement_clubs[[#This Row],[TOTAL DES ENGAGES]]=0,0,Classement_clubs[[#This Row],[TOTAL POINTS]]/Classement_clubs[[#This Row],[TOTAL DES ENGAGES]])</f>
        <v>0</v>
      </c>
      <c r="H32" s="69">
        <f>IF(Classement_clubs[[#This Row],[Nombre de jeunes
 licenciés (Ecole de tri)]]=0,0,Classement_clubs[[#This Row],[TOTAL POINTS]]/Classement_clubs[[#This Row],[Nombre de jeunes
 licenciés (Ecole de tri)]])</f>
        <v>0</v>
      </c>
      <c r="I32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2" s="69">
        <f>IF(Classement_clubs[[#This Row],[Nombre de jeunes
 licenciés (Ecole de tri)]]=0,0,Classement_clubs[[#This Row],[Engagés1]]/Classement_clubs[[#This Row],[Nombre de jeunes
 licenciés (Ecole de tri)]])</f>
        <v>0</v>
      </c>
      <c r="K32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2" s="71">
        <f>IF(Classement_clubs[[#This Row],[Nombre de jeunes BE à JU]]=0,0,Classement_clubs[[#This Row],[Engagés2]]/Classement_clubs[[#This Row],[Nombre de jeunes BE à JU]])</f>
        <v>0</v>
      </c>
      <c r="N3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2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2" s="69">
        <f>IF(Classement_clubs[[#This Row],[Nombre de jeunes
 licenciés (Ecole de tri)]]=0,0,Classement_clubs[[#This Row],[Engagés3]]/Classement_clubs[[#This Row],[Nombre de jeunes
 licenciés (Ecole de tri)]])</f>
        <v>0</v>
      </c>
      <c r="Q3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2" s="71">
        <f>IF(Classement_clubs[[#This Row],[Nombre de jeunes
 licenciés (Ecole de tri)]]=0,0,Classement_clubs[[#This Row],[Engagés4]]/Classement_clubs[[#This Row],[Nombre de jeunes
 licenciés (Ecole de tri)]])</f>
        <v>0</v>
      </c>
      <c r="T3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2" s="71">
        <f>IF(Classement_clubs[[#This Row],[Nombre de jeunes
 licenciés (Ecole de tri)]]=0,0,Classement_clubs[[#This Row],[Engagés5]]/Classement_clubs[[#This Row],[Nombre de jeunes
 licenciés (Ecole de tri)]])</f>
        <v>0</v>
      </c>
      <c r="W3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2" s="71">
        <f>IF(Classement_clubs[[#This Row],[Nombre de jeunes
 licenciés (Ecole de tri)]]=0,0,Classement_clubs[[#This Row],[Engagés6]]/Classement_clubs[[#This Row],[Nombre de jeunes
 licenciés (Ecole de tri)]])</f>
        <v>0</v>
      </c>
      <c r="Z3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2" s="71">
        <f>IF(Classement_clubs[[#This Row],[Nombre de jeunes
 licenciés (Ecole de tri)]]=0,0,Classement_clubs[[#This Row],[Engagés7]]/Classement_clubs[[#This Row],[Nombre de jeunes
 licenciés (Ecole de tri)]])</f>
        <v>0</v>
      </c>
      <c r="AC3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2" s="71">
        <f>IF(Classement_clubs[[#This Row],[Nombre de jeunes
 licenciés (Ecole de tri)]]=0,0,Classement_clubs[[#This Row],[Engagés8]]/Classement_clubs[[#This Row],[Nombre de jeunes
 licenciés (Ecole de tri)]])</f>
        <v>0</v>
      </c>
      <c r="AF3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2" s="71">
        <f>IF(Classement_clubs[[#This Row],[Nombre de jeunes
 licenciés (Ecole de tri)]]=0,0,Classement_clubs[[#This Row],[Engagés9]]/Classement_clubs[[#This Row],[Nombre de jeunes
 licenciés (Ecole de tri)]])</f>
        <v>0</v>
      </c>
      <c r="AI3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2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2" s="139">
        <f>IF(Classement_clubs[[#This Row],[Nombre de jeunes
 licenciés (Ecole de tri)]]=0,0,Classement_clubs[[#This Row],[Engagés10]]/Classement_clubs[[#This Row],[Nombre de jeunes
 licenciés (Ecole de tri)]])</f>
        <v>0</v>
      </c>
      <c r="AL32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2" s="70">
        <f>IF(Classement_clubs[[#This Row],[Nombre de jeunes
 licenciés (Ecole de tri)]]=0,0,Classement_clubs[[#This Row],[Engagés11]]/Classement_clubs[[#This Row],[Nombre de jeunes
 licenciés (Ecole de tri)]])</f>
        <v>0</v>
      </c>
      <c r="AO3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2" s="70">
        <f>IF(Classement_clubs[[#This Row],[Nombre de jeunes
 licenciés (Ecole de tri)]]=0,0,Classement_clubs[[#This Row],[Engagés12]]/Classement_clubs[[#This Row],[Nombre de jeunes
 licenciés (Ecole de tri)]])</f>
        <v>0</v>
      </c>
      <c r="AR3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2" s="70">
        <f>IF(Classement_clubs[[#This Row],[Nombre de jeunes
 licenciés (Ecole de tri)]]=0,0,Classement_clubs[[#This Row],[Engagés13]]/Classement_clubs[[#This Row],[Nombre de jeunes
 licenciés (Ecole de tri)]])</f>
        <v>0</v>
      </c>
      <c r="AU3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2" s="70">
        <f>IF(Classement_clubs[[#This Row],[Nombre de jeunes
 licenciés (Ecole de tri)]]=0,0,Classement_clubs[[#This Row],[Engagés14]]/Classement_clubs[[#This Row],[Nombre de jeunes
 licenciés (Ecole de tri)]])</f>
        <v>0</v>
      </c>
      <c r="AX3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2" s="70">
        <f>IF(Classement_clubs[[#This Row],[Nombre de jeunes
 licenciés (Ecole de tri)]]=0,0,Classement_clubs[[#This Row],[Engagés15]]/Classement_clubs[[#This Row],[Nombre de jeunes
 licenciés (Ecole de tri)]])</f>
        <v>0</v>
      </c>
      <c r="BA3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2" s="50"/>
    </row>
    <row r="33" spans="1:58" ht="13.5" x14ac:dyDescent="0.3">
      <c r="A33" s="68">
        <f>RANK(Classement_clubs[[#This Row],[TOTAL POINTS]],Classement_clubs[TOTAL POINTS])</f>
        <v>14</v>
      </c>
      <c r="B33" s="77" t="s">
        <v>29</v>
      </c>
      <c r="C33" s="101">
        <v>1</v>
      </c>
      <c r="D33" s="101">
        <v>1</v>
      </c>
      <c r="E33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3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3" s="69">
        <f>IF(Classement_clubs[[#This Row],[TOTAL DES ENGAGES]]=0,0,Classement_clubs[[#This Row],[TOTAL POINTS]]/Classement_clubs[[#This Row],[TOTAL DES ENGAGES]])</f>
        <v>0</v>
      </c>
      <c r="H33" s="69">
        <f>IF(Classement_clubs[[#This Row],[Nombre de jeunes
 licenciés (Ecole de tri)]]=0,0,Classement_clubs[[#This Row],[TOTAL POINTS]]/Classement_clubs[[#This Row],[Nombre de jeunes
 licenciés (Ecole de tri)]])</f>
        <v>0</v>
      </c>
      <c r="I33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3" s="69">
        <f>IF(Classement_clubs[[#This Row],[Nombre de jeunes
 licenciés (Ecole de tri)]]=0,0,Classement_clubs[[#This Row],[Engagés1]]/Classement_clubs[[#This Row],[Nombre de jeunes
 licenciés (Ecole de tri)]])</f>
        <v>0</v>
      </c>
      <c r="K33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3" s="71">
        <f>IF(Classement_clubs[[#This Row],[Nombre de jeunes BE à JU]]=0,0,Classement_clubs[[#This Row],[Engagés2]]/Classement_clubs[[#This Row],[Nombre de jeunes BE à JU]])</f>
        <v>0</v>
      </c>
      <c r="N3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3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3" s="69">
        <f>IF(Classement_clubs[[#This Row],[Nombre de jeunes
 licenciés (Ecole de tri)]]=0,0,Classement_clubs[[#This Row],[Engagés3]]/Classement_clubs[[#This Row],[Nombre de jeunes
 licenciés (Ecole de tri)]])</f>
        <v>0</v>
      </c>
      <c r="Q3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3" s="71">
        <f>IF(Classement_clubs[[#This Row],[Nombre de jeunes
 licenciés (Ecole de tri)]]=0,0,Classement_clubs[[#This Row],[Engagés4]]/Classement_clubs[[#This Row],[Nombre de jeunes
 licenciés (Ecole de tri)]])</f>
        <v>0</v>
      </c>
      <c r="T3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3" s="71">
        <f>IF(Classement_clubs[[#This Row],[Nombre de jeunes
 licenciés (Ecole de tri)]]=0,0,Classement_clubs[[#This Row],[Engagés5]]/Classement_clubs[[#This Row],[Nombre de jeunes
 licenciés (Ecole de tri)]])</f>
        <v>0</v>
      </c>
      <c r="W3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3" s="71">
        <f>IF(Classement_clubs[[#This Row],[Nombre de jeunes
 licenciés (Ecole de tri)]]=0,0,Classement_clubs[[#This Row],[Engagés6]]/Classement_clubs[[#This Row],[Nombre de jeunes
 licenciés (Ecole de tri)]])</f>
        <v>0</v>
      </c>
      <c r="Z3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3" s="71">
        <f>IF(Classement_clubs[[#This Row],[Nombre de jeunes
 licenciés (Ecole de tri)]]=0,0,Classement_clubs[[#This Row],[Engagés7]]/Classement_clubs[[#This Row],[Nombre de jeunes
 licenciés (Ecole de tri)]])</f>
        <v>0</v>
      </c>
      <c r="AC3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3" s="71">
        <f>IF(Classement_clubs[[#This Row],[Nombre de jeunes
 licenciés (Ecole de tri)]]=0,0,Classement_clubs[[#This Row],[Engagés8]]/Classement_clubs[[#This Row],[Nombre de jeunes
 licenciés (Ecole de tri)]])</f>
        <v>0</v>
      </c>
      <c r="AF3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3" s="71">
        <f>IF(Classement_clubs[[#This Row],[Nombre de jeunes
 licenciés (Ecole de tri)]]=0,0,Classement_clubs[[#This Row],[Engagés9]]/Classement_clubs[[#This Row],[Nombre de jeunes
 licenciés (Ecole de tri)]])</f>
        <v>0</v>
      </c>
      <c r="AI3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3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3" s="139">
        <f>IF(Classement_clubs[[#This Row],[Nombre de jeunes
 licenciés (Ecole de tri)]]=0,0,Classement_clubs[[#This Row],[Engagés10]]/Classement_clubs[[#This Row],[Nombre de jeunes
 licenciés (Ecole de tri)]])</f>
        <v>0</v>
      </c>
      <c r="AL33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3" s="70">
        <f>IF(Classement_clubs[[#This Row],[Nombre de jeunes
 licenciés (Ecole de tri)]]=0,0,Classement_clubs[[#This Row],[Engagés11]]/Classement_clubs[[#This Row],[Nombre de jeunes
 licenciés (Ecole de tri)]])</f>
        <v>0</v>
      </c>
      <c r="AO3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3" s="70">
        <f>IF(Classement_clubs[[#This Row],[Nombre de jeunes
 licenciés (Ecole de tri)]]=0,0,Classement_clubs[[#This Row],[Engagés12]]/Classement_clubs[[#This Row],[Nombre de jeunes
 licenciés (Ecole de tri)]])</f>
        <v>0</v>
      </c>
      <c r="AR3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3" s="70">
        <f>IF(Classement_clubs[[#This Row],[Nombre de jeunes
 licenciés (Ecole de tri)]]=0,0,Classement_clubs[[#This Row],[Engagés13]]/Classement_clubs[[#This Row],[Nombre de jeunes
 licenciés (Ecole de tri)]])</f>
        <v>0</v>
      </c>
      <c r="AU3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3" s="70">
        <f>IF(Classement_clubs[[#This Row],[Nombre de jeunes
 licenciés (Ecole de tri)]]=0,0,Classement_clubs[[#This Row],[Engagés14]]/Classement_clubs[[#This Row],[Nombre de jeunes
 licenciés (Ecole de tri)]])</f>
        <v>0</v>
      </c>
      <c r="AX3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3" s="70">
        <f>IF(Classement_clubs[[#This Row],[Nombre de jeunes
 licenciés (Ecole de tri)]]=0,0,Classement_clubs[[#This Row],[Engagés15]]/Classement_clubs[[#This Row],[Nombre de jeunes
 licenciés (Ecole de tri)]])</f>
        <v>0</v>
      </c>
      <c r="BA3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3" s="50"/>
    </row>
    <row r="34" spans="1:58" ht="13.5" x14ac:dyDescent="0.3">
      <c r="A34" s="68">
        <f>RANK(Classement_clubs[[#This Row],[TOTAL POINTS]],Classement_clubs[TOTAL POINTS])</f>
        <v>14</v>
      </c>
      <c r="B34" s="77" t="s">
        <v>103</v>
      </c>
      <c r="C34" s="101">
        <v>1</v>
      </c>
      <c r="D34" s="101">
        <v>1</v>
      </c>
      <c r="E34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4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4" s="69">
        <f>IF(Classement_clubs[[#This Row],[TOTAL DES ENGAGES]]=0,0,Classement_clubs[[#This Row],[TOTAL POINTS]]/Classement_clubs[[#This Row],[TOTAL DES ENGAGES]])</f>
        <v>0</v>
      </c>
      <c r="H34" s="69">
        <f>IF(Classement_clubs[[#This Row],[Nombre de jeunes
 licenciés (Ecole de tri)]]=0,0,Classement_clubs[[#This Row],[TOTAL POINTS]]/Classement_clubs[[#This Row],[Nombre de jeunes
 licenciés (Ecole de tri)]])</f>
        <v>0</v>
      </c>
      <c r="I34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4" s="69">
        <f>IF(Classement_clubs[[#This Row],[Nombre de jeunes
 licenciés (Ecole de tri)]]=0,0,Classement_clubs[[#This Row],[Engagés1]]/Classement_clubs[[#This Row],[Nombre de jeunes
 licenciés (Ecole de tri)]])</f>
        <v>0</v>
      </c>
      <c r="K34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4" s="71">
        <f>IF(Classement_clubs[[#This Row],[Nombre de jeunes BE à JU]]=0,0,Classement_clubs[[#This Row],[Engagés2]]/Classement_clubs[[#This Row],[Nombre de jeunes BE à JU]])</f>
        <v>0</v>
      </c>
      <c r="N3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4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4" s="69">
        <f>IF(Classement_clubs[[#This Row],[Nombre de jeunes
 licenciés (Ecole de tri)]]=0,0,Classement_clubs[[#This Row],[Engagés3]]/Classement_clubs[[#This Row],[Nombre de jeunes
 licenciés (Ecole de tri)]])</f>
        <v>0</v>
      </c>
      <c r="Q3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4" s="71">
        <f>IF(Classement_clubs[[#This Row],[Nombre de jeunes
 licenciés (Ecole de tri)]]=0,0,Classement_clubs[[#This Row],[Engagés4]]/Classement_clubs[[#This Row],[Nombre de jeunes
 licenciés (Ecole de tri)]])</f>
        <v>0</v>
      </c>
      <c r="T3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4" s="71">
        <f>IF(Classement_clubs[[#This Row],[Nombre de jeunes
 licenciés (Ecole de tri)]]=0,0,Classement_clubs[[#This Row],[Engagés5]]/Classement_clubs[[#This Row],[Nombre de jeunes
 licenciés (Ecole de tri)]])</f>
        <v>0</v>
      </c>
      <c r="W3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4" s="71">
        <f>IF(Classement_clubs[[#This Row],[Nombre de jeunes
 licenciés (Ecole de tri)]]=0,0,Classement_clubs[[#This Row],[Engagés6]]/Classement_clubs[[#This Row],[Nombre de jeunes
 licenciés (Ecole de tri)]])</f>
        <v>0</v>
      </c>
      <c r="Z3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4" s="71">
        <f>IF(Classement_clubs[[#This Row],[Nombre de jeunes
 licenciés (Ecole de tri)]]=0,0,Classement_clubs[[#This Row],[Engagés7]]/Classement_clubs[[#This Row],[Nombre de jeunes
 licenciés (Ecole de tri)]])</f>
        <v>0</v>
      </c>
      <c r="AC3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4" s="71">
        <f>IF(Classement_clubs[[#This Row],[Nombre de jeunes
 licenciés (Ecole de tri)]]=0,0,Classement_clubs[[#This Row],[Engagés8]]/Classement_clubs[[#This Row],[Nombre de jeunes
 licenciés (Ecole de tri)]])</f>
        <v>0</v>
      </c>
      <c r="AF3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4" s="71">
        <f>IF(Classement_clubs[[#This Row],[Nombre de jeunes
 licenciés (Ecole de tri)]]=0,0,Classement_clubs[[#This Row],[Engagés9]]/Classement_clubs[[#This Row],[Nombre de jeunes
 licenciés (Ecole de tri)]])</f>
        <v>0</v>
      </c>
      <c r="AI3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4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4" s="139">
        <f>IF(Classement_clubs[[#This Row],[Nombre de jeunes
 licenciés (Ecole de tri)]]=0,0,Classement_clubs[[#This Row],[Engagés10]]/Classement_clubs[[#This Row],[Nombre de jeunes
 licenciés (Ecole de tri)]])</f>
        <v>0</v>
      </c>
      <c r="AL34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4" s="70">
        <f>IF(Classement_clubs[[#This Row],[Nombre de jeunes
 licenciés (Ecole de tri)]]=0,0,Classement_clubs[[#This Row],[Engagés11]]/Classement_clubs[[#This Row],[Nombre de jeunes
 licenciés (Ecole de tri)]])</f>
        <v>0</v>
      </c>
      <c r="AO3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4" s="70">
        <f>IF(Classement_clubs[[#This Row],[Nombre de jeunes
 licenciés (Ecole de tri)]]=0,0,Classement_clubs[[#This Row],[Engagés12]]/Classement_clubs[[#This Row],[Nombre de jeunes
 licenciés (Ecole de tri)]])</f>
        <v>0</v>
      </c>
      <c r="AR3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4" s="70">
        <f>IF(Classement_clubs[[#This Row],[Nombre de jeunes
 licenciés (Ecole de tri)]]=0,0,Classement_clubs[[#This Row],[Engagés13]]/Classement_clubs[[#This Row],[Nombre de jeunes
 licenciés (Ecole de tri)]])</f>
        <v>0</v>
      </c>
      <c r="AU3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4" s="70">
        <f>IF(Classement_clubs[[#This Row],[Nombre de jeunes
 licenciés (Ecole de tri)]]=0,0,Classement_clubs[[#This Row],[Engagés14]]/Classement_clubs[[#This Row],[Nombre de jeunes
 licenciés (Ecole de tri)]])</f>
        <v>0</v>
      </c>
      <c r="AX3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4" s="70">
        <f>IF(Classement_clubs[[#This Row],[Nombre de jeunes
 licenciés (Ecole de tri)]]=0,0,Classement_clubs[[#This Row],[Engagés15]]/Classement_clubs[[#This Row],[Nombre de jeunes
 licenciés (Ecole de tri)]])</f>
        <v>0</v>
      </c>
      <c r="BA3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4" s="50"/>
    </row>
    <row r="35" spans="1:58" ht="13.5" x14ac:dyDescent="0.3">
      <c r="A35" s="68">
        <f>RANK(Classement_clubs[[#This Row],[TOTAL POINTS]],Classement_clubs[TOTAL POINTS])</f>
        <v>14</v>
      </c>
      <c r="B35" s="77" t="s">
        <v>104</v>
      </c>
      <c r="C35" s="101">
        <v>0</v>
      </c>
      <c r="D35" s="101">
        <v>0</v>
      </c>
      <c r="E35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5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5" s="69">
        <f>IF(Classement_clubs[[#This Row],[TOTAL DES ENGAGES]]=0,0,Classement_clubs[[#This Row],[TOTAL POINTS]]/Classement_clubs[[#This Row],[TOTAL DES ENGAGES]])</f>
        <v>0</v>
      </c>
      <c r="H35" s="69">
        <f>IF(Classement_clubs[[#This Row],[Nombre de jeunes
 licenciés (Ecole de tri)]]=0,0,Classement_clubs[[#This Row],[TOTAL POINTS]]/Classement_clubs[[#This Row],[Nombre de jeunes
 licenciés (Ecole de tri)]])</f>
        <v>0</v>
      </c>
      <c r="I35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5" s="69">
        <f>IF(Classement_clubs[[#This Row],[Nombre de jeunes
 licenciés (Ecole de tri)]]=0,0,Classement_clubs[[#This Row],[Engagés1]]/Classement_clubs[[#This Row],[Nombre de jeunes
 licenciés (Ecole de tri)]])</f>
        <v>0</v>
      </c>
      <c r="K35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5" s="71">
        <f>IF(Classement_clubs[[#This Row],[Nombre de jeunes BE à JU]]=0,0,Classement_clubs[[#This Row],[Engagés2]]/Classement_clubs[[#This Row],[Nombre de jeunes BE à JU]])</f>
        <v>0</v>
      </c>
      <c r="N3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5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5" s="69">
        <f>IF(Classement_clubs[[#This Row],[Nombre de jeunes
 licenciés (Ecole de tri)]]=0,0,Classement_clubs[[#This Row],[Engagés3]]/Classement_clubs[[#This Row],[Nombre de jeunes
 licenciés (Ecole de tri)]])</f>
        <v>0</v>
      </c>
      <c r="Q3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5" s="71">
        <f>IF(Classement_clubs[[#This Row],[Nombre de jeunes
 licenciés (Ecole de tri)]]=0,0,Classement_clubs[[#This Row],[Engagés4]]/Classement_clubs[[#This Row],[Nombre de jeunes
 licenciés (Ecole de tri)]])</f>
        <v>0</v>
      </c>
      <c r="T3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5" s="71">
        <f>IF(Classement_clubs[[#This Row],[Nombre de jeunes
 licenciés (Ecole de tri)]]=0,0,Classement_clubs[[#This Row],[Engagés5]]/Classement_clubs[[#This Row],[Nombre de jeunes
 licenciés (Ecole de tri)]])</f>
        <v>0</v>
      </c>
      <c r="W3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5" s="71">
        <f>IF(Classement_clubs[[#This Row],[Nombre de jeunes
 licenciés (Ecole de tri)]]=0,0,Classement_clubs[[#This Row],[Engagés6]]/Classement_clubs[[#This Row],[Nombre de jeunes
 licenciés (Ecole de tri)]])</f>
        <v>0</v>
      </c>
      <c r="Z3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5" s="71">
        <f>IF(Classement_clubs[[#This Row],[Nombre de jeunes
 licenciés (Ecole de tri)]]=0,0,Classement_clubs[[#This Row],[Engagés7]]/Classement_clubs[[#This Row],[Nombre de jeunes
 licenciés (Ecole de tri)]])</f>
        <v>0</v>
      </c>
      <c r="AC3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5" s="71">
        <f>IF(Classement_clubs[[#This Row],[Nombre de jeunes
 licenciés (Ecole de tri)]]=0,0,Classement_clubs[[#This Row],[Engagés8]]/Classement_clubs[[#This Row],[Nombre de jeunes
 licenciés (Ecole de tri)]])</f>
        <v>0</v>
      </c>
      <c r="AF3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5" s="71">
        <f>IF(Classement_clubs[[#This Row],[Nombre de jeunes
 licenciés (Ecole de tri)]]=0,0,Classement_clubs[[#This Row],[Engagés9]]/Classement_clubs[[#This Row],[Nombre de jeunes
 licenciés (Ecole de tri)]])</f>
        <v>0</v>
      </c>
      <c r="AI3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5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5" s="139">
        <f>IF(Classement_clubs[[#This Row],[Nombre de jeunes
 licenciés (Ecole de tri)]]=0,0,Classement_clubs[[#This Row],[Engagés10]]/Classement_clubs[[#This Row],[Nombre de jeunes
 licenciés (Ecole de tri)]])</f>
        <v>0</v>
      </c>
      <c r="AL35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5" s="70">
        <f>IF(Classement_clubs[[#This Row],[Nombre de jeunes
 licenciés (Ecole de tri)]]=0,0,Classement_clubs[[#This Row],[Engagés11]]/Classement_clubs[[#This Row],[Nombre de jeunes
 licenciés (Ecole de tri)]])</f>
        <v>0</v>
      </c>
      <c r="AO3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5" s="70">
        <f>IF(Classement_clubs[[#This Row],[Nombre de jeunes
 licenciés (Ecole de tri)]]=0,0,Classement_clubs[[#This Row],[Engagés12]]/Classement_clubs[[#This Row],[Nombre de jeunes
 licenciés (Ecole de tri)]])</f>
        <v>0</v>
      </c>
      <c r="AR3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5" s="70">
        <f>IF(Classement_clubs[[#This Row],[Nombre de jeunes
 licenciés (Ecole de tri)]]=0,0,Classement_clubs[[#This Row],[Engagés13]]/Classement_clubs[[#This Row],[Nombre de jeunes
 licenciés (Ecole de tri)]])</f>
        <v>0</v>
      </c>
      <c r="AU3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5" s="70">
        <f>IF(Classement_clubs[[#This Row],[Nombre de jeunes
 licenciés (Ecole de tri)]]=0,0,Classement_clubs[[#This Row],[Engagés14]]/Classement_clubs[[#This Row],[Nombre de jeunes
 licenciés (Ecole de tri)]])</f>
        <v>0</v>
      </c>
      <c r="AX3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5" s="70">
        <f>IF(Classement_clubs[[#This Row],[Nombre de jeunes
 licenciés (Ecole de tri)]]=0,0,Classement_clubs[[#This Row],[Engagés15]]/Classement_clubs[[#This Row],[Nombre de jeunes
 licenciés (Ecole de tri)]])</f>
        <v>0</v>
      </c>
      <c r="BA3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5" s="50"/>
    </row>
    <row r="36" spans="1:58" ht="13.5" x14ac:dyDescent="0.3">
      <c r="A36" s="68">
        <f>RANK(Classement_clubs[[#This Row],[TOTAL POINTS]],Classement_clubs[TOTAL POINTS])</f>
        <v>12</v>
      </c>
      <c r="B36" s="77" t="s">
        <v>39</v>
      </c>
      <c r="C36" s="101">
        <v>4</v>
      </c>
      <c r="D36" s="101">
        <v>2</v>
      </c>
      <c r="E36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</v>
      </c>
      <c r="F36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25.5</v>
      </c>
      <c r="G36" s="69">
        <f>IF(Classement_clubs[[#This Row],[TOTAL DES ENGAGES]]=0,0,Classement_clubs[[#This Row],[TOTAL POINTS]]/Classement_clubs[[#This Row],[TOTAL DES ENGAGES]])</f>
        <v>12.75</v>
      </c>
      <c r="H36" s="69">
        <f>IF(Classement_clubs[[#This Row],[Nombre de jeunes
 licenciés (Ecole de tri)]]=0,0,Classement_clubs[[#This Row],[TOTAL POINTS]]/Classement_clubs[[#This Row],[Nombre de jeunes
 licenciés (Ecole de tri)]])</f>
        <v>6.375</v>
      </c>
      <c r="I36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</v>
      </c>
      <c r="J36" s="69">
        <f>IF(Classement_clubs[[#This Row],[Nombre de jeunes
 licenciés (Ecole de tri)]]=0,0,Classement_clubs[[#This Row],[Engagés1]]/Classement_clubs[[#This Row],[Nombre de jeunes
 licenciés (Ecole de tri)]])</f>
        <v>0.5</v>
      </c>
      <c r="K36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25.5</v>
      </c>
      <c r="L3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6" s="71">
        <f>IF(Classement_clubs[[#This Row],[Nombre de jeunes BE à JU]]=0,0,Classement_clubs[[#This Row],[Engagés2]]/Classement_clubs[[#This Row],[Nombre de jeunes BE à JU]])</f>
        <v>0</v>
      </c>
      <c r="N3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6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6" s="69">
        <f>IF(Classement_clubs[[#This Row],[Nombre de jeunes
 licenciés (Ecole de tri)]]=0,0,Classement_clubs[[#This Row],[Engagés3]]/Classement_clubs[[#This Row],[Nombre de jeunes
 licenciés (Ecole de tri)]])</f>
        <v>0</v>
      </c>
      <c r="Q3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6" s="71">
        <f>IF(Classement_clubs[[#This Row],[Nombre de jeunes
 licenciés (Ecole de tri)]]=0,0,Classement_clubs[[#This Row],[Engagés4]]/Classement_clubs[[#This Row],[Nombre de jeunes
 licenciés (Ecole de tri)]])</f>
        <v>0</v>
      </c>
      <c r="T3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6" s="71">
        <f>IF(Classement_clubs[[#This Row],[Nombre de jeunes
 licenciés (Ecole de tri)]]=0,0,Classement_clubs[[#This Row],[Engagés5]]/Classement_clubs[[#This Row],[Nombre de jeunes
 licenciés (Ecole de tri)]])</f>
        <v>0</v>
      </c>
      <c r="W3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6" s="71">
        <f>IF(Classement_clubs[[#This Row],[Nombre de jeunes
 licenciés (Ecole de tri)]]=0,0,Classement_clubs[[#This Row],[Engagés6]]/Classement_clubs[[#This Row],[Nombre de jeunes
 licenciés (Ecole de tri)]])</f>
        <v>0</v>
      </c>
      <c r="Z3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6" s="71">
        <f>IF(Classement_clubs[[#This Row],[Nombre de jeunes
 licenciés (Ecole de tri)]]=0,0,Classement_clubs[[#This Row],[Engagés7]]/Classement_clubs[[#This Row],[Nombre de jeunes
 licenciés (Ecole de tri)]])</f>
        <v>0</v>
      </c>
      <c r="AC3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6" s="71">
        <f>IF(Classement_clubs[[#This Row],[Nombre de jeunes
 licenciés (Ecole de tri)]]=0,0,Classement_clubs[[#This Row],[Engagés8]]/Classement_clubs[[#This Row],[Nombre de jeunes
 licenciés (Ecole de tri)]])</f>
        <v>0</v>
      </c>
      <c r="AF3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6" s="71">
        <f>IF(Classement_clubs[[#This Row],[Nombre de jeunes
 licenciés (Ecole de tri)]]=0,0,Classement_clubs[[#This Row],[Engagés9]]/Classement_clubs[[#This Row],[Nombre de jeunes
 licenciés (Ecole de tri)]])</f>
        <v>0</v>
      </c>
      <c r="AI3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6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6" s="139">
        <f>IF(Classement_clubs[[#This Row],[Nombre de jeunes
 licenciés (Ecole de tri)]]=0,0,Classement_clubs[[#This Row],[Engagés10]]/Classement_clubs[[#This Row],[Nombre de jeunes
 licenciés (Ecole de tri)]])</f>
        <v>0</v>
      </c>
      <c r="AL36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6" s="70">
        <f>IF(Classement_clubs[[#This Row],[Nombre de jeunes
 licenciés (Ecole de tri)]]=0,0,Classement_clubs[[#This Row],[Engagés11]]/Classement_clubs[[#This Row],[Nombre de jeunes
 licenciés (Ecole de tri)]])</f>
        <v>0</v>
      </c>
      <c r="AO3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6" s="70">
        <f>IF(Classement_clubs[[#This Row],[Nombre de jeunes
 licenciés (Ecole de tri)]]=0,0,Classement_clubs[[#This Row],[Engagés12]]/Classement_clubs[[#This Row],[Nombre de jeunes
 licenciés (Ecole de tri)]])</f>
        <v>0</v>
      </c>
      <c r="AR3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6" s="70">
        <f>IF(Classement_clubs[[#This Row],[Nombre de jeunes
 licenciés (Ecole de tri)]]=0,0,Classement_clubs[[#This Row],[Engagés13]]/Classement_clubs[[#This Row],[Nombre de jeunes
 licenciés (Ecole de tri)]])</f>
        <v>0</v>
      </c>
      <c r="AU3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6" s="70">
        <f>IF(Classement_clubs[[#This Row],[Nombre de jeunes
 licenciés (Ecole de tri)]]=0,0,Classement_clubs[[#This Row],[Engagés14]]/Classement_clubs[[#This Row],[Nombre de jeunes
 licenciés (Ecole de tri)]])</f>
        <v>0</v>
      </c>
      <c r="AX3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6" s="70">
        <f>IF(Classement_clubs[[#This Row],[Nombre de jeunes
 licenciés (Ecole de tri)]]=0,0,Classement_clubs[[#This Row],[Engagés15]]/Classement_clubs[[#This Row],[Nombre de jeunes
 licenciés (Ecole de tri)]])</f>
        <v>0</v>
      </c>
      <c r="BA3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6" s="50"/>
    </row>
    <row r="37" spans="1:58" ht="13.5" x14ac:dyDescent="0.3">
      <c r="A37" s="68">
        <f>RANK(Classement_clubs[[#This Row],[TOTAL POINTS]],Classement_clubs[TOTAL POINTS])</f>
        <v>14</v>
      </c>
      <c r="B37" s="77" t="s">
        <v>107</v>
      </c>
      <c r="C37" s="101">
        <v>0</v>
      </c>
      <c r="D37" s="101">
        <v>0</v>
      </c>
      <c r="E37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7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7" s="69">
        <f>IF(Classement_clubs[[#This Row],[TOTAL DES ENGAGES]]=0,0,Classement_clubs[[#This Row],[TOTAL POINTS]]/Classement_clubs[[#This Row],[TOTAL DES ENGAGES]])</f>
        <v>0</v>
      </c>
      <c r="H37" s="69">
        <f>IF(Classement_clubs[[#This Row],[Nombre de jeunes
 licenciés (Ecole de tri)]]=0,0,Classement_clubs[[#This Row],[TOTAL POINTS]]/Classement_clubs[[#This Row],[Nombre de jeunes
 licenciés (Ecole de tri)]])</f>
        <v>0</v>
      </c>
      <c r="I37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7" s="69">
        <f>IF(Classement_clubs[[#This Row],[Nombre de jeunes
 licenciés (Ecole de tri)]]=0,0,Classement_clubs[[#This Row],[Engagés1]]/Classement_clubs[[#This Row],[Nombre de jeunes
 licenciés (Ecole de tri)]])</f>
        <v>0</v>
      </c>
      <c r="K37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7" s="71">
        <f>IF(Classement_clubs[[#This Row],[Nombre de jeunes BE à JU]]=0,0,Classement_clubs[[#This Row],[Engagés2]]/Classement_clubs[[#This Row],[Nombre de jeunes BE à JU]])</f>
        <v>0</v>
      </c>
      <c r="N3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7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7" s="69">
        <f>IF(Classement_clubs[[#This Row],[Nombre de jeunes
 licenciés (Ecole de tri)]]=0,0,Classement_clubs[[#This Row],[Engagés3]]/Classement_clubs[[#This Row],[Nombre de jeunes
 licenciés (Ecole de tri)]])</f>
        <v>0</v>
      </c>
      <c r="Q3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7" s="71">
        <f>IF(Classement_clubs[[#This Row],[Nombre de jeunes
 licenciés (Ecole de tri)]]=0,0,Classement_clubs[[#This Row],[Engagés4]]/Classement_clubs[[#This Row],[Nombre de jeunes
 licenciés (Ecole de tri)]])</f>
        <v>0</v>
      </c>
      <c r="T3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7" s="71">
        <f>IF(Classement_clubs[[#This Row],[Nombre de jeunes
 licenciés (Ecole de tri)]]=0,0,Classement_clubs[[#This Row],[Engagés5]]/Classement_clubs[[#This Row],[Nombre de jeunes
 licenciés (Ecole de tri)]])</f>
        <v>0</v>
      </c>
      <c r="W3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7" s="71">
        <f>IF(Classement_clubs[[#This Row],[Nombre de jeunes
 licenciés (Ecole de tri)]]=0,0,Classement_clubs[[#This Row],[Engagés6]]/Classement_clubs[[#This Row],[Nombre de jeunes
 licenciés (Ecole de tri)]])</f>
        <v>0</v>
      </c>
      <c r="Z3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7" s="71">
        <f>IF(Classement_clubs[[#This Row],[Nombre de jeunes
 licenciés (Ecole de tri)]]=0,0,Classement_clubs[[#This Row],[Engagés7]]/Classement_clubs[[#This Row],[Nombre de jeunes
 licenciés (Ecole de tri)]])</f>
        <v>0</v>
      </c>
      <c r="AC3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7" s="71">
        <f>IF(Classement_clubs[[#This Row],[Nombre de jeunes
 licenciés (Ecole de tri)]]=0,0,Classement_clubs[[#This Row],[Engagés8]]/Classement_clubs[[#This Row],[Nombre de jeunes
 licenciés (Ecole de tri)]])</f>
        <v>0</v>
      </c>
      <c r="AF3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7" s="71">
        <f>IF(Classement_clubs[[#This Row],[Nombre de jeunes
 licenciés (Ecole de tri)]]=0,0,Classement_clubs[[#This Row],[Engagés9]]/Classement_clubs[[#This Row],[Nombre de jeunes
 licenciés (Ecole de tri)]])</f>
        <v>0</v>
      </c>
      <c r="AI3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7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7" s="139">
        <f>IF(Classement_clubs[[#This Row],[Nombre de jeunes
 licenciés (Ecole de tri)]]=0,0,Classement_clubs[[#This Row],[Engagés10]]/Classement_clubs[[#This Row],[Nombre de jeunes
 licenciés (Ecole de tri)]])</f>
        <v>0</v>
      </c>
      <c r="AL37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7" s="70">
        <f>IF(Classement_clubs[[#This Row],[Nombre de jeunes
 licenciés (Ecole de tri)]]=0,0,Classement_clubs[[#This Row],[Engagés11]]/Classement_clubs[[#This Row],[Nombre de jeunes
 licenciés (Ecole de tri)]])</f>
        <v>0</v>
      </c>
      <c r="AO3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7" s="70">
        <f>IF(Classement_clubs[[#This Row],[Nombre de jeunes
 licenciés (Ecole de tri)]]=0,0,Classement_clubs[[#This Row],[Engagés12]]/Classement_clubs[[#This Row],[Nombre de jeunes
 licenciés (Ecole de tri)]])</f>
        <v>0</v>
      </c>
      <c r="AR3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7" s="70">
        <f>IF(Classement_clubs[[#This Row],[Nombre de jeunes
 licenciés (Ecole de tri)]]=0,0,Classement_clubs[[#This Row],[Engagés13]]/Classement_clubs[[#This Row],[Nombre de jeunes
 licenciés (Ecole de tri)]])</f>
        <v>0</v>
      </c>
      <c r="AU3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7" s="70">
        <f>IF(Classement_clubs[[#This Row],[Nombre de jeunes
 licenciés (Ecole de tri)]]=0,0,Classement_clubs[[#This Row],[Engagés14]]/Classement_clubs[[#This Row],[Nombre de jeunes
 licenciés (Ecole de tri)]])</f>
        <v>0</v>
      </c>
      <c r="AX3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7" s="70">
        <f>IF(Classement_clubs[[#This Row],[Nombre de jeunes
 licenciés (Ecole de tri)]]=0,0,Classement_clubs[[#This Row],[Engagés15]]/Classement_clubs[[#This Row],[Nombre de jeunes
 licenciés (Ecole de tri)]])</f>
        <v>0</v>
      </c>
      <c r="BA3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7" s="50"/>
    </row>
    <row r="38" spans="1:58" ht="13.5" x14ac:dyDescent="0.3">
      <c r="A38" s="68">
        <f>RANK(Classement_clubs[[#This Row],[TOTAL POINTS]],Classement_clubs[TOTAL POINTS])</f>
        <v>14</v>
      </c>
      <c r="B38" s="77" t="s">
        <v>34</v>
      </c>
      <c r="C38" s="101">
        <v>0</v>
      </c>
      <c r="D38" s="101">
        <v>0</v>
      </c>
      <c r="E38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8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8" s="69">
        <f>IF(Classement_clubs[[#This Row],[TOTAL DES ENGAGES]]=0,0,Classement_clubs[[#This Row],[TOTAL POINTS]]/Classement_clubs[[#This Row],[TOTAL DES ENGAGES]])</f>
        <v>0</v>
      </c>
      <c r="H38" s="69">
        <f>IF(Classement_clubs[[#This Row],[Nombre de jeunes
 licenciés (Ecole de tri)]]=0,0,Classement_clubs[[#This Row],[TOTAL POINTS]]/Classement_clubs[[#This Row],[Nombre de jeunes
 licenciés (Ecole de tri)]])</f>
        <v>0</v>
      </c>
      <c r="I38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8" s="69">
        <f>IF(Classement_clubs[[#This Row],[Nombre de jeunes
 licenciés (Ecole de tri)]]=0,0,Classement_clubs[[#This Row],[Engagés1]]/Classement_clubs[[#This Row],[Nombre de jeunes
 licenciés (Ecole de tri)]])</f>
        <v>0</v>
      </c>
      <c r="K38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8" s="71">
        <f>IF(Classement_clubs[[#This Row],[Nombre de jeunes BE à JU]]=0,0,Classement_clubs[[#This Row],[Engagés2]]/Classement_clubs[[#This Row],[Nombre de jeunes BE à JU]])</f>
        <v>0</v>
      </c>
      <c r="N3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8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8" s="69">
        <f>IF(Classement_clubs[[#This Row],[Nombre de jeunes
 licenciés (Ecole de tri)]]=0,0,Classement_clubs[[#This Row],[Engagés3]]/Classement_clubs[[#This Row],[Nombre de jeunes
 licenciés (Ecole de tri)]])</f>
        <v>0</v>
      </c>
      <c r="Q3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8" s="71">
        <f>IF(Classement_clubs[[#This Row],[Nombre de jeunes
 licenciés (Ecole de tri)]]=0,0,Classement_clubs[[#This Row],[Engagés4]]/Classement_clubs[[#This Row],[Nombre de jeunes
 licenciés (Ecole de tri)]])</f>
        <v>0</v>
      </c>
      <c r="T3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8" s="71">
        <f>IF(Classement_clubs[[#This Row],[Nombre de jeunes
 licenciés (Ecole de tri)]]=0,0,Classement_clubs[[#This Row],[Engagés5]]/Classement_clubs[[#This Row],[Nombre de jeunes
 licenciés (Ecole de tri)]])</f>
        <v>0</v>
      </c>
      <c r="W3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8" s="71">
        <f>IF(Classement_clubs[[#This Row],[Nombre de jeunes
 licenciés (Ecole de tri)]]=0,0,Classement_clubs[[#This Row],[Engagés6]]/Classement_clubs[[#This Row],[Nombre de jeunes
 licenciés (Ecole de tri)]])</f>
        <v>0</v>
      </c>
      <c r="Z3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8" s="71">
        <f>IF(Classement_clubs[[#This Row],[Nombre de jeunes
 licenciés (Ecole de tri)]]=0,0,Classement_clubs[[#This Row],[Engagés7]]/Classement_clubs[[#This Row],[Nombre de jeunes
 licenciés (Ecole de tri)]])</f>
        <v>0</v>
      </c>
      <c r="AC3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8" s="71">
        <f>IF(Classement_clubs[[#This Row],[Nombre de jeunes
 licenciés (Ecole de tri)]]=0,0,Classement_clubs[[#This Row],[Engagés8]]/Classement_clubs[[#This Row],[Nombre de jeunes
 licenciés (Ecole de tri)]])</f>
        <v>0</v>
      </c>
      <c r="AF3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8" s="71">
        <f>IF(Classement_clubs[[#This Row],[Nombre de jeunes
 licenciés (Ecole de tri)]]=0,0,Classement_clubs[[#This Row],[Engagés9]]/Classement_clubs[[#This Row],[Nombre de jeunes
 licenciés (Ecole de tri)]])</f>
        <v>0</v>
      </c>
      <c r="AI3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8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8" s="139">
        <f>IF(Classement_clubs[[#This Row],[Nombre de jeunes
 licenciés (Ecole de tri)]]=0,0,Classement_clubs[[#This Row],[Engagés10]]/Classement_clubs[[#This Row],[Nombre de jeunes
 licenciés (Ecole de tri)]])</f>
        <v>0</v>
      </c>
      <c r="AL38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8" s="70">
        <f>IF(Classement_clubs[[#This Row],[Nombre de jeunes
 licenciés (Ecole de tri)]]=0,0,Classement_clubs[[#This Row],[Engagés11]]/Classement_clubs[[#This Row],[Nombre de jeunes
 licenciés (Ecole de tri)]])</f>
        <v>0</v>
      </c>
      <c r="AO3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8" s="70">
        <f>IF(Classement_clubs[[#This Row],[Nombre de jeunes
 licenciés (Ecole de tri)]]=0,0,Classement_clubs[[#This Row],[Engagés12]]/Classement_clubs[[#This Row],[Nombre de jeunes
 licenciés (Ecole de tri)]])</f>
        <v>0</v>
      </c>
      <c r="AR3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8" s="70">
        <f>IF(Classement_clubs[[#This Row],[Nombre de jeunes
 licenciés (Ecole de tri)]]=0,0,Classement_clubs[[#This Row],[Engagés13]]/Classement_clubs[[#This Row],[Nombre de jeunes
 licenciés (Ecole de tri)]])</f>
        <v>0</v>
      </c>
      <c r="AU3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8" s="70">
        <f>IF(Classement_clubs[[#This Row],[Nombre de jeunes
 licenciés (Ecole de tri)]]=0,0,Classement_clubs[[#This Row],[Engagés14]]/Classement_clubs[[#This Row],[Nombre de jeunes
 licenciés (Ecole de tri)]])</f>
        <v>0</v>
      </c>
      <c r="AX3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8" s="70">
        <f>IF(Classement_clubs[[#This Row],[Nombre de jeunes
 licenciés (Ecole de tri)]]=0,0,Classement_clubs[[#This Row],[Engagés15]]/Classement_clubs[[#This Row],[Nombre de jeunes
 licenciés (Ecole de tri)]])</f>
        <v>0</v>
      </c>
      <c r="BA3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8" s="50"/>
    </row>
    <row r="39" spans="1:58" ht="13.5" x14ac:dyDescent="0.3">
      <c r="A39" s="68">
        <f>RANK(Classement_clubs[[#This Row],[TOTAL POINTS]],Classement_clubs[TOTAL POINTS])</f>
        <v>14</v>
      </c>
      <c r="B39" s="77" t="s">
        <v>109</v>
      </c>
      <c r="C39" s="101">
        <v>1</v>
      </c>
      <c r="D39" s="101">
        <v>1</v>
      </c>
      <c r="E39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9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9" s="69">
        <f>IF(Classement_clubs[[#This Row],[TOTAL DES ENGAGES]]=0,0,Classement_clubs[[#This Row],[TOTAL POINTS]]/Classement_clubs[[#This Row],[TOTAL DES ENGAGES]])</f>
        <v>0</v>
      </c>
      <c r="H39" s="69">
        <f>IF(Classement_clubs[[#This Row],[Nombre de jeunes
 licenciés (Ecole de tri)]]=0,0,Classement_clubs[[#This Row],[TOTAL POINTS]]/Classement_clubs[[#This Row],[Nombre de jeunes
 licenciés (Ecole de tri)]])</f>
        <v>0</v>
      </c>
      <c r="I39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9" s="69">
        <f>IF(Classement_clubs[[#This Row],[Nombre de jeunes
 licenciés (Ecole de tri)]]=0,0,Classement_clubs[[#This Row],[Engagés1]]/Classement_clubs[[#This Row],[Nombre de jeunes
 licenciés (Ecole de tri)]])</f>
        <v>0</v>
      </c>
      <c r="K39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9" s="71">
        <f>IF(Classement_clubs[[#This Row],[Nombre de jeunes BE à JU]]=0,0,Classement_clubs[[#This Row],[Engagés2]]/Classement_clubs[[#This Row],[Nombre de jeunes BE à JU]])</f>
        <v>0</v>
      </c>
      <c r="N3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9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9" s="69">
        <f>IF(Classement_clubs[[#This Row],[Nombre de jeunes
 licenciés (Ecole de tri)]]=0,0,Classement_clubs[[#This Row],[Engagés3]]/Classement_clubs[[#This Row],[Nombre de jeunes
 licenciés (Ecole de tri)]])</f>
        <v>0</v>
      </c>
      <c r="Q3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9" s="71">
        <f>IF(Classement_clubs[[#This Row],[Nombre de jeunes
 licenciés (Ecole de tri)]]=0,0,Classement_clubs[[#This Row],[Engagés4]]/Classement_clubs[[#This Row],[Nombre de jeunes
 licenciés (Ecole de tri)]])</f>
        <v>0</v>
      </c>
      <c r="T3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9" s="71">
        <f>IF(Classement_clubs[[#This Row],[Nombre de jeunes
 licenciés (Ecole de tri)]]=0,0,Classement_clubs[[#This Row],[Engagés5]]/Classement_clubs[[#This Row],[Nombre de jeunes
 licenciés (Ecole de tri)]])</f>
        <v>0</v>
      </c>
      <c r="W3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9" s="71">
        <f>IF(Classement_clubs[[#This Row],[Nombre de jeunes
 licenciés (Ecole de tri)]]=0,0,Classement_clubs[[#This Row],[Engagés6]]/Classement_clubs[[#This Row],[Nombre de jeunes
 licenciés (Ecole de tri)]])</f>
        <v>0</v>
      </c>
      <c r="Z3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9" s="71">
        <f>IF(Classement_clubs[[#This Row],[Nombre de jeunes
 licenciés (Ecole de tri)]]=0,0,Classement_clubs[[#This Row],[Engagés7]]/Classement_clubs[[#This Row],[Nombre de jeunes
 licenciés (Ecole de tri)]])</f>
        <v>0</v>
      </c>
      <c r="AC3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9" s="71">
        <f>IF(Classement_clubs[[#This Row],[Nombre de jeunes
 licenciés (Ecole de tri)]]=0,0,Classement_clubs[[#This Row],[Engagés8]]/Classement_clubs[[#This Row],[Nombre de jeunes
 licenciés (Ecole de tri)]])</f>
        <v>0</v>
      </c>
      <c r="AF3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9" s="71">
        <f>IF(Classement_clubs[[#This Row],[Nombre de jeunes
 licenciés (Ecole de tri)]]=0,0,Classement_clubs[[#This Row],[Engagés9]]/Classement_clubs[[#This Row],[Nombre de jeunes
 licenciés (Ecole de tri)]])</f>
        <v>0</v>
      </c>
      <c r="AI3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9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9" s="139">
        <f>IF(Classement_clubs[[#This Row],[Nombre de jeunes
 licenciés (Ecole de tri)]]=0,0,Classement_clubs[[#This Row],[Engagés10]]/Classement_clubs[[#This Row],[Nombre de jeunes
 licenciés (Ecole de tri)]])</f>
        <v>0</v>
      </c>
      <c r="AL39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9" s="70">
        <f>IF(Classement_clubs[[#This Row],[Nombre de jeunes
 licenciés (Ecole de tri)]]=0,0,Classement_clubs[[#This Row],[Engagés11]]/Classement_clubs[[#This Row],[Nombre de jeunes
 licenciés (Ecole de tri)]])</f>
        <v>0</v>
      </c>
      <c r="AO3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9" s="70">
        <f>IF(Classement_clubs[[#This Row],[Nombre de jeunes
 licenciés (Ecole de tri)]]=0,0,Classement_clubs[[#This Row],[Engagés12]]/Classement_clubs[[#This Row],[Nombre de jeunes
 licenciés (Ecole de tri)]])</f>
        <v>0</v>
      </c>
      <c r="AR3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9" s="70">
        <f>IF(Classement_clubs[[#This Row],[Nombre de jeunes
 licenciés (Ecole de tri)]]=0,0,Classement_clubs[[#This Row],[Engagés13]]/Classement_clubs[[#This Row],[Nombre de jeunes
 licenciés (Ecole de tri)]])</f>
        <v>0</v>
      </c>
      <c r="AU3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9" s="70">
        <f>IF(Classement_clubs[[#This Row],[Nombre de jeunes
 licenciés (Ecole de tri)]]=0,0,Classement_clubs[[#This Row],[Engagés14]]/Classement_clubs[[#This Row],[Nombre de jeunes
 licenciés (Ecole de tri)]])</f>
        <v>0</v>
      </c>
      <c r="AX3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9" s="70">
        <f>IF(Classement_clubs[[#This Row],[Nombre de jeunes
 licenciés (Ecole de tri)]]=0,0,Classement_clubs[[#This Row],[Engagés15]]/Classement_clubs[[#This Row],[Nombre de jeunes
 licenciés (Ecole de tri)]])</f>
        <v>0</v>
      </c>
      <c r="BA3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9" s="50"/>
      <c r="BF39" s="31" t="s">
        <v>46</v>
      </c>
    </row>
    <row r="40" spans="1:58" ht="13.5" x14ac:dyDescent="0.3">
      <c r="A40" s="68">
        <f>RANK(Classement_clubs[[#This Row],[TOTAL POINTS]],Classement_clubs[TOTAL POINTS])</f>
        <v>14</v>
      </c>
      <c r="B40" s="77" t="s">
        <v>38</v>
      </c>
      <c r="C40" s="101">
        <v>0</v>
      </c>
      <c r="D40" s="101">
        <v>0</v>
      </c>
      <c r="E40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0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0" s="69">
        <f>IF(Classement_clubs[[#This Row],[TOTAL DES ENGAGES]]=0,0,Classement_clubs[[#This Row],[TOTAL POINTS]]/Classement_clubs[[#This Row],[TOTAL DES ENGAGES]])</f>
        <v>0</v>
      </c>
      <c r="H40" s="69">
        <f>IF(Classement_clubs[[#This Row],[Nombre de jeunes
 licenciés (Ecole de tri)]]=0,0,Classement_clubs[[#This Row],[TOTAL POINTS]]/Classement_clubs[[#This Row],[Nombre de jeunes
 licenciés (Ecole de tri)]])</f>
        <v>0</v>
      </c>
      <c r="I40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0" s="69">
        <f>IF(Classement_clubs[[#This Row],[Nombre de jeunes
 licenciés (Ecole de tri)]]=0,0,Classement_clubs[[#This Row],[Engagés1]]/Classement_clubs[[#This Row],[Nombre de jeunes
 licenciés (Ecole de tri)]])</f>
        <v>0</v>
      </c>
      <c r="K40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0" s="71">
        <f>IF(Classement_clubs[[#This Row],[Nombre de jeunes BE à JU]]=0,0,Classement_clubs[[#This Row],[Engagés2]]/Classement_clubs[[#This Row],[Nombre de jeunes BE à JU]])</f>
        <v>0</v>
      </c>
      <c r="N4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0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0" s="69">
        <f>IF(Classement_clubs[[#This Row],[Nombre de jeunes
 licenciés (Ecole de tri)]]=0,0,Classement_clubs[[#This Row],[Engagés3]]/Classement_clubs[[#This Row],[Nombre de jeunes
 licenciés (Ecole de tri)]])</f>
        <v>0</v>
      </c>
      <c r="Q4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0" s="71">
        <f>IF(Classement_clubs[[#This Row],[Nombre de jeunes
 licenciés (Ecole de tri)]]=0,0,Classement_clubs[[#This Row],[Engagés4]]/Classement_clubs[[#This Row],[Nombre de jeunes
 licenciés (Ecole de tri)]])</f>
        <v>0</v>
      </c>
      <c r="T4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0" s="71">
        <f>IF(Classement_clubs[[#This Row],[Nombre de jeunes
 licenciés (Ecole de tri)]]=0,0,Classement_clubs[[#This Row],[Engagés5]]/Classement_clubs[[#This Row],[Nombre de jeunes
 licenciés (Ecole de tri)]])</f>
        <v>0</v>
      </c>
      <c r="W4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0" s="71">
        <f>IF(Classement_clubs[[#This Row],[Nombre de jeunes
 licenciés (Ecole de tri)]]=0,0,Classement_clubs[[#This Row],[Engagés6]]/Classement_clubs[[#This Row],[Nombre de jeunes
 licenciés (Ecole de tri)]])</f>
        <v>0</v>
      </c>
      <c r="Z4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0" s="71">
        <f>IF(Classement_clubs[[#This Row],[Nombre de jeunes
 licenciés (Ecole de tri)]]=0,0,Classement_clubs[[#This Row],[Engagés7]]/Classement_clubs[[#This Row],[Nombre de jeunes
 licenciés (Ecole de tri)]])</f>
        <v>0</v>
      </c>
      <c r="AC4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0" s="71">
        <f>IF(Classement_clubs[[#This Row],[Nombre de jeunes
 licenciés (Ecole de tri)]]=0,0,Classement_clubs[[#This Row],[Engagés8]]/Classement_clubs[[#This Row],[Nombre de jeunes
 licenciés (Ecole de tri)]])</f>
        <v>0</v>
      </c>
      <c r="AF4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0" s="71">
        <f>IF(Classement_clubs[[#This Row],[Nombre de jeunes
 licenciés (Ecole de tri)]]=0,0,Classement_clubs[[#This Row],[Engagés9]]/Classement_clubs[[#This Row],[Nombre de jeunes
 licenciés (Ecole de tri)]])</f>
        <v>0</v>
      </c>
      <c r="AI4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0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0" s="139">
        <f>IF(Classement_clubs[[#This Row],[Nombre de jeunes
 licenciés (Ecole de tri)]]=0,0,Classement_clubs[[#This Row],[Engagés10]]/Classement_clubs[[#This Row],[Nombre de jeunes
 licenciés (Ecole de tri)]])</f>
        <v>0</v>
      </c>
      <c r="AL40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0" s="70">
        <f>IF(Classement_clubs[[#This Row],[Nombre de jeunes
 licenciés (Ecole de tri)]]=0,0,Classement_clubs[[#This Row],[Engagés11]]/Classement_clubs[[#This Row],[Nombre de jeunes
 licenciés (Ecole de tri)]])</f>
        <v>0</v>
      </c>
      <c r="AO4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0" s="70">
        <f>IF(Classement_clubs[[#This Row],[Nombre de jeunes
 licenciés (Ecole de tri)]]=0,0,Classement_clubs[[#This Row],[Engagés12]]/Classement_clubs[[#This Row],[Nombre de jeunes
 licenciés (Ecole de tri)]])</f>
        <v>0</v>
      </c>
      <c r="AR4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0" s="70">
        <f>IF(Classement_clubs[[#This Row],[Nombre de jeunes
 licenciés (Ecole de tri)]]=0,0,Classement_clubs[[#This Row],[Engagés13]]/Classement_clubs[[#This Row],[Nombre de jeunes
 licenciés (Ecole de tri)]])</f>
        <v>0</v>
      </c>
      <c r="AU4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0" s="70">
        <f>IF(Classement_clubs[[#This Row],[Nombre de jeunes
 licenciés (Ecole de tri)]]=0,0,Classement_clubs[[#This Row],[Engagés14]]/Classement_clubs[[#This Row],[Nombre de jeunes
 licenciés (Ecole de tri)]])</f>
        <v>0</v>
      </c>
      <c r="AX4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0" s="70">
        <f>IF(Classement_clubs[[#This Row],[Nombre de jeunes
 licenciés (Ecole de tri)]]=0,0,Classement_clubs[[#This Row],[Engagés15]]/Classement_clubs[[#This Row],[Nombre de jeunes
 licenciés (Ecole de tri)]])</f>
        <v>0</v>
      </c>
      <c r="BA4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40" s="50"/>
    </row>
    <row r="41" spans="1:58" ht="13.5" x14ac:dyDescent="0.3">
      <c r="A41" s="74">
        <f>RANK(Classement_clubs[[#This Row],[TOTAL POINTS]],Classement_clubs[TOTAL POINTS])</f>
        <v>14</v>
      </c>
      <c r="B41" s="78" t="s">
        <v>3</v>
      </c>
      <c r="C41" s="101"/>
      <c r="D41" s="101"/>
      <c r="E41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26</v>
      </c>
      <c r="F41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1" s="71">
        <f>IF(Classement_clubs[[#This Row],[TOTAL DES ENGAGES]]=0,0,Classement_clubs[[#This Row],[TOTAL POINTS]]/Classement_clubs[[#This Row],[TOTAL DES ENGAGES]])</f>
        <v>0</v>
      </c>
      <c r="H41" s="71">
        <f>IF(Classement_clubs[[#This Row],[Nombre de jeunes
 licenciés (Ecole de tri)]]=0,0,Classement_clubs[[#This Row],[TOTAL POINTS]]/Classement_clubs[[#This Row],[Nombre de jeunes
 licenciés (Ecole de tri)]])</f>
        <v>0</v>
      </c>
      <c r="I41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26</v>
      </c>
      <c r="J41" s="69">
        <f>IF(Classement_clubs[[#This Row],[Nombre de jeunes
 licenciés (Ecole de tri)]]=0,0,Classement_clubs[[#This Row],[Engagés1]]/Classement_clubs[[#This Row],[Nombre de jeunes
 licenciés (Ecole de tri)]])</f>
        <v>0</v>
      </c>
      <c r="K41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1" s="71">
        <f>IF(Classement_clubs[[#This Row],[Nombre de jeunes BE à JU]]=0,0,Classement_clubs[[#This Row],[Engagés2]]/Classement_clubs[[#This Row],[Nombre de jeunes BE à JU]])</f>
        <v>0</v>
      </c>
      <c r="N4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1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1" s="69">
        <f>IF(Classement_clubs[[#This Row],[Nombre de jeunes
 licenciés (Ecole de tri)]]=0,0,Classement_clubs[[#This Row],[Engagés3]]/Classement_clubs[[#This Row],[Nombre de jeunes
 licenciés (Ecole de tri)]])</f>
        <v>0</v>
      </c>
      <c r="Q4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1" s="71">
        <f>IF(Classement_clubs[[#This Row],[Nombre de jeunes
 licenciés (Ecole de tri)]]=0,0,Classement_clubs[[#This Row],[Engagés4]]/Classement_clubs[[#This Row],[Nombre de jeunes
 licenciés (Ecole de tri)]])</f>
        <v>0</v>
      </c>
      <c r="T4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1" s="71">
        <f>IF(Classement_clubs[[#This Row],[Nombre de jeunes
 licenciés (Ecole de tri)]]=0,0,Classement_clubs[[#This Row],[Engagés5]]/Classement_clubs[[#This Row],[Nombre de jeunes
 licenciés (Ecole de tri)]])</f>
        <v>0</v>
      </c>
      <c r="W4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1" s="71">
        <f>IF(Classement_clubs[[#This Row],[Nombre de jeunes
 licenciés (Ecole de tri)]]=0,0,Classement_clubs[[#This Row],[Engagés6]]/Classement_clubs[[#This Row],[Nombre de jeunes
 licenciés (Ecole de tri)]])</f>
        <v>0</v>
      </c>
      <c r="Z4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1" s="71">
        <f>IF(Classement_clubs[[#This Row],[Nombre de jeunes
 licenciés (Ecole de tri)]]=0,0,Classement_clubs[[#This Row],[Engagés7]]/Classement_clubs[[#This Row],[Nombre de jeunes
 licenciés (Ecole de tri)]])</f>
        <v>0</v>
      </c>
      <c r="AC4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1" s="71">
        <f>IF(Classement_clubs[[#This Row],[Nombre de jeunes
 licenciés (Ecole de tri)]]=0,0,Classement_clubs[[#This Row],[Engagés8]]/Classement_clubs[[#This Row],[Nombre de jeunes
 licenciés (Ecole de tri)]])</f>
        <v>0</v>
      </c>
      <c r="AF4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1" s="71">
        <f>IF(Classement_clubs[[#This Row],[Nombre de jeunes
 licenciés (Ecole de tri)]]=0,0,Classement_clubs[[#This Row],[Engagés9]]/Classement_clubs[[#This Row],[Nombre de jeunes
 licenciés (Ecole de tri)]])</f>
        <v>0</v>
      </c>
      <c r="AI4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1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1" s="139">
        <f>IF(Classement_clubs[[#This Row],[Nombre de jeunes
 licenciés (Ecole de tri)]]=0,0,Classement_clubs[[#This Row],[Engagés10]]/Classement_clubs[[#This Row],[Nombre de jeunes
 licenciés (Ecole de tri)]])</f>
        <v>0</v>
      </c>
      <c r="AL41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1" s="70">
        <f>IF(Classement_clubs[[#This Row],[Nombre de jeunes
 licenciés (Ecole de tri)]]=0,0,Classement_clubs[[#This Row],[Engagés11]]/Classement_clubs[[#This Row],[Nombre de jeunes
 licenciés (Ecole de tri)]])</f>
        <v>0</v>
      </c>
      <c r="AO4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1" s="70">
        <f>IF(Classement_clubs[[#This Row],[Nombre de jeunes
 licenciés (Ecole de tri)]]=0,0,Classement_clubs[[#This Row],[Engagés12]]/Classement_clubs[[#This Row],[Nombre de jeunes
 licenciés (Ecole de tri)]])</f>
        <v>0</v>
      </c>
      <c r="AR4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1" s="70">
        <f>IF(Classement_clubs[[#This Row],[Nombre de jeunes
 licenciés (Ecole de tri)]]=0,0,Classement_clubs[[#This Row],[Engagés13]]/Classement_clubs[[#This Row],[Nombre de jeunes
 licenciés (Ecole de tri)]])</f>
        <v>0</v>
      </c>
      <c r="AU4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1" s="70">
        <f>IF(Classement_clubs[[#This Row],[Nombre de jeunes
 licenciés (Ecole de tri)]]=0,0,Classement_clubs[[#This Row],[Engagés14]]/Classement_clubs[[#This Row],[Nombre de jeunes
 licenciés (Ecole de tri)]])</f>
        <v>0</v>
      </c>
      <c r="AX4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1" s="70">
        <f>IF(Classement_clubs[[#This Row],[Nombre de jeunes
 licenciés (Ecole de tri)]]=0,0,Classement_clubs[[#This Row],[Engagés15]]/Classement_clubs[[#This Row],[Nombre de jeunes
 licenciés (Ecole de tri)]])</f>
        <v>0</v>
      </c>
      <c r="BA4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2" spans="1:58" ht="13.5" x14ac:dyDescent="0.3">
      <c r="A42" s="75">
        <f>RANK(Classement_clubs[[#This Row],[TOTAL POINTS]],Classement_clubs[TOTAL POINTS])</f>
        <v>14</v>
      </c>
      <c r="B42" s="79" t="s">
        <v>17</v>
      </c>
      <c r="C42" s="101"/>
      <c r="D42" s="101"/>
      <c r="E42" s="99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2" s="102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2" s="71">
        <f>IF(Classement_clubs[[#This Row],[TOTAL DES ENGAGES]]=0,0,Classement_clubs[[#This Row],[TOTAL POINTS]]/Classement_clubs[[#This Row],[TOTAL DES ENGAGES]])</f>
        <v>0</v>
      </c>
      <c r="H42" s="71">
        <f>IF(Classement_clubs[[#This Row],[Nombre de jeunes
 licenciés (Ecole de tri)]]=0,0,Classement_clubs[[#This Row],[TOTAL POINTS]]/Classement_clubs[[#This Row],[Nombre de jeunes
 licenciés (Ecole de tri)]])</f>
        <v>0</v>
      </c>
      <c r="I42" s="99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2" s="69">
        <f>IF(Classement_clubs[[#This Row],[Nombre de jeunes
 licenciés (Ecole de tri)]]=0,0,Classement_clubs[[#This Row],[Engagés1]]/Classement_clubs[[#This Row],[Nombre de jeunes
 licenciés (Ecole de tri)]])</f>
        <v>0</v>
      </c>
      <c r="K42" s="100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2" s="71">
        <f>IF(Classement_clubs[[#This Row],[Nombre de jeunes BE à JU]]=0,0,Classement_clubs[[#This Row],[Engagés2]]/Classement_clubs[[#This Row],[Nombre de jeunes BE à JU]])</f>
        <v>0</v>
      </c>
      <c r="N4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2" s="99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2" s="69">
        <f>IF(Classement_clubs[[#This Row],[Nombre de jeunes
 licenciés (Ecole de tri)]]=0,0,Classement_clubs[[#This Row],[Engagés3]]/Classement_clubs[[#This Row],[Nombre de jeunes
 licenciés (Ecole de tri)]])</f>
        <v>0</v>
      </c>
      <c r="Q4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2" s="71">
        <f>IF(Classement_clubs[[#This Row],[Nombre de jeunes
 licenciés (Ecole de tri)]]=0,0,Classement_clubs[[#This Row],[Engagés4]]/Classement_clubs[[#This Row],[Nombre de jeunes
 licenciés (Ecole de tri)]])</f>
        <v>0</v>
      </c>
      <c r="T4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2" s="71">
        <f>IF(Classement_clubs[[#This Row],[Nombre de jeunes
 licenciés (Ecole de tri)]]=0,0,Classement_clubs[[#This Row],[Engagés5]]/Classement_clubs[[#This Row],[Nombre de jeunes
 licenciés (Ecole de tri)]])</f>
        <v>0</v>
      </c>
      <c r="W4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2" s="71">
        <f>IF(Classement_clubs[[#This Row],[Nombre de jeunes
 licenciés (Ecole de tri)]]=0,0,Classement_clubs[[#This Row],[Engagés6]]/Classement_clubs[[#This Row],[Nombre de jeunes
 licenciés (Ecole de tri)]])</f>
        <v>0</v>
      </c>
      <c r="Z4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2" s="71">
        <f>IF(Classement_clubs[[#This Row],[Nombre de jeunes
 licenciés (Ecole de tri)]]=0,0,Classement_clubs[[#This Row],[Engagés7]]/Classement_clubs[[#This Row],[Nombre de jeunes
 licenciés (Ecole de tri)]])</f>
        <v>0</v>
      </c>
      <c r="AC4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2" s="71">
        <f>IF(Classement_clubs[[#This Row],[Nombre de jeunes
 licenciés (Ecole de tri)]]=0,0,Classement_clubs[[#This Row],[Engagés8]]/Classement_clubs[[#This Row],[Nombre de jeunes
 licenciés (Ecole de tri)]])</f>
        <v>0</v>
      </c>
      <c r="AF4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2" s="71">
        <f>IF(Classement_clubs[[#This Row],[Nombre de jeunes
 licenciés (Ecole de tri)]]=0,0,Classement_clubs[[#This Row],[Engagés9]]/Classement_clubs[[#This Row],[Nombre de jeunes
 licenciés (Ecole de tri)]])</f>
        <v>0</v>
      </c>
      <c r="AI4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2" s="136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2" s="139">
        <f>IF(Classement_clubs[[#This Row],[Nombre de jeunes
 licenciés (Ecole de tri)]]=0,0,Classement_clubs[[#This Row],[Engagés10]]/Classement_clubs[[#This Row],[Nombre de jeunes
 licenciés (Ecole de tri)]])</f>
        <v>0</v>
      </c>
      <c r="AL42" s="136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2" s="70">
        <f>IF(Classement_clubs[[#This Row],[Nombre de jeunes
 licenciés (Ecole de tri)]]=0,0,Classement_clubs[[#This Row],[Engagés11]]/Classement_clubs[[#This Row],[Nombre de jeunes
 licenciés (Ecole de tri)]])</f>
        <v>0</v>
      </c>
      <c r="AO4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2" s="70">
        <f>IF(Classement_clubs[[#This Row],[Nombre de jeunes
 licenciés (Ecole de tri)]]=0,0,Classement_clubs[[#This Row],[Engagés12]]/Classement_clubs[[#This Row],[Nombre de jeunes
 licenciés (Ecole de tri)]])</f>
        <v>0</v>
      </c>
      <c r="AR4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2" s="70">
        <f>IF(Classement_clubs[[#This Row],[Nombre de jeunes
 licenciés (Ecole de tri)]]=0,0,Classement_clubs[[#This Row],[Engagés13]]/Classement_clubs[[#This Row],[Nombre de jeunes
 licenciés (Ecole de tri)]])</f>
        <v>0</v>
      </c>
      <c r="AU4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2" s="70">
        <f>IF(Classement_clubs[[#This Row],[Nombre de jeunes
 licenciés (Ecole de tri)]]=0,0,Classement_clubs[[#This Row],[Engagés14]]/Classement_clubs[[#This Row],[Nombre de jeunes
 licenciés (Ecole de tri)]])</f>
        <v>0</v>
      </c>
      <c r="AX4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2" s="70">
        <f>IF(Classement_clubs[[#This Row],[Nombre de jeunes
 licenciés (Ecole de tri)]]=0,0,Classement_clubs[[#This Row],[Engagés15]]/Classement_clubs[[#This Row],[Nombre de jeunes
 licenciés (Ecole de tri)]])</f>
        <v>0</v>
      </c>
      <c r="BA4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3" spans="1:58" ht="13.5" x14ac:dyDescent="0.3">
      <c r="A43" s="50"/>
      <c r="B43" s="140"/>
      <c r="C43" s="143">
        <f>SUBTOTAL(109,Classement_clubs[Nombre de jeunes
 licenciés (Ecole de tri)])</f>
        <v>602</v>
      </c>
      <c r="D43" s="143">
        <f>SUBTOTAL(109,Classement_clubs[Nombre de jeunes BE à JU])</f>
        <v>377</v>
      </c>
      <c r="E43" s="143">
        <f>SUBTOTAL(109,Classement_clubs[TOTAL DES ENGAGES])</f>
        <v>277</v>
      </c>
      <c r="F43" s="144"/>
      <c r="G43" s="141"/>
      <c r="H43" s="142"/>
      <c r="I43" s="145">
        <f>SUBTOTAL(109,Classement_clubs[Engagés1])</f>
        <v>277</v>
      </c>
      <c r="J43" s="146"/>
      <c r="K43" s="147"/>
      <c r="L43" s="148">
        <f>SUBTOTAL(109,Classement_clubs[Engagés2])</f>
        <v>0</v>
      </c>
      <c r="M43" s="149"/>
      <c r="N43" s="150"/>
      <c r="O43" s="145">
        <f>SUBTOTAL(109,Classement_clubs[Engagés3])</f>
        <v>0</v>
      </c>
      <c r="P43" s="151"/>
      <c r="Q43" s="152"/>
      <c r="R43" s="153">
        <f>SUBTOTAL(109,Classement_clubs[Engagés4])</f>
        <v>0</v>
      </c>
      <c r="S43" s="154"/>
      <c r="T43" s="153"/>
      <c r="U43" s="153">
        <f>SUBTOTAL(109,Classement_clubs[Engagés5])</f>
        <v>0</v>
      </c>
      <c r="V43" s="149"/>
      <c r="W43" s="155"/>
      <c r="X43" s="153">
        <f>SUBTOTAL(109,Classement_clubs[Engagés6])</f>
        <v>0</v>
      </c>
      <c r="Y43" s="149"/>
      <c r="Z43" s="155"/>
      <c r="AA43" s="153">
        <f>SUBTOTAL(109,Classement_clubs[Engagés7])</f>
        <v>0</v>
      </c>
      <c r="AB43" s="149"/>
      <c r="AC43" s="155"/>
      <c r="AD43" s="153">
        <f>SUBTOTAL(109,Classement_clubs[Engagés8])</f>
        <v>0</v>
      </c>
      <c r="AE43" s="149"/>
      <c r="AF43" s="155"/>
      <c r="AG43" s="153">
        <f>SUBTOTAL(109,Classement_clubs[Engagés9])</f>
        <v>0</v>
      </c>
      <c r="AH43" s="154"/>
      <c r="AI43" s="153"/>
      <c r="AJ43" s="156"/>
      <c r="AK43" s="157"/>
      <c r="AL43" s="156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8"/>
    </row>
    <row r="44" spans="1:58" x14ac:dyDescent="0.25">
      <c r="I44" s="76"/>
      <c r="J44" s="76"/>
      <c r="L44" s="76"/>
      <c r="M44" s="76"/>
      <c r="O44" s="76"/>
      <c r="P44" s="76"/>
      <c r="R44" s="76"/>
      <c r="S44" s="76"/>
      <c r="U44" s="76"/>
      <c r="V44" s="76"/>
    </row>
    <row r="48" spans="1:58" x14ac:dyDescent="0.25">
      <c r="B48" s="42"/>
      <c r="C48" s="42"/>
      <c r="D48" s="42"/>
      <c r="E48" s="42"/>
      <c r="F48" s="42"/>
      <c r="G48" s="42"/>
      <c r="H48" s="42"/>
    </row>
  </sheetData>
  <mergeCells count="64">
    <mergeCell ref="AJ4:AL4"/>
    <mergeCell ref="AV4:AX4"/>
    <mergeCell ref="AY4:BA4"/>
    <mergeCell ref="AS4:AU4"/>
    <mergeCell ref="I4:K4"/>
    <mergeCell ref="L4:N4"/>
    <mergeCell ref="O4:Q4"/>
    <mergeCell ref="R4:T4"/>
    <mergeCell ref="U4:W4"/>
    <mergeCell ref="X4:Z4"/>
    <mergeCell ref="AM4:AO4"/>
    <mergeCell ref="AP4:AR4"/>
    <mergeCell ref="X1:Z1"/>
    <mergeCell ref="AA1:AC1"/>
    <mergeCell ref="AA4:AC4"/>
    <mergeCell ref="AD4:AF4"/>
    <mergeCell ref="AG4:AI4"/>
    <mergeCell ref="AV1:AX1"/>
    <mergeCell ref="AY1:BA1"/>
    <mergeCell ref="AM1:AO1"/>
    <mergeCell ref="AP1:AR1"/>
    <mergeCell ref="AS1:AU1"/>
    <mergeCell ref="AV2:AX2"/>
    <mergeCell ref="AY2:BA2"/>
    <mergeCell ref="AS2:AU2"/>
    <mergeCell ref="I2:K2"/>
    <mergeCell ref="L2:N2"/>
    <mergeCell ref="O2:Q2"/>
    <mergeCell ref="R2:T2"/>
    <mergeCell ref="U2:W2"/>
    <mergeCell ref="X2:Z2"/>
    <mergeCell ref="AA2:AC2"/>
    <mergeCell ref="AD2:AF2"/>
    <mergeCell ref="AP2:AR2"/>
    <mergeCell ref="AV3:AX3"/>
    <mergeCell ref="AY3:BA3"/>
    <mergeCell ref="AS3:AU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M3:AO3"/>
    <mergeCell ref="AP3:AR3"/>
    <mergeCell ref="F1:H1"/>
    <mergeCell ref="F2:H2"/>
    <mergeCell ref="F3:H3"/>
    <mergeCell ref="F4:H4"/>
    <mergeCell ref="AM2:AO2"/>
    <mergeCell ref="AJ3:AL3"/>
    <mergeCell ref="AG2:AI2"/>
    <mergeCell ref="AJ2:AL2"/>
    <mergeCell ref="AD1:AF1"/>
    <mergeCell ref="AG1:AI1"/>
    <mergeCell ref="AJ1:AL1"/>
    <mergeCell ref="I1:K1"/>
    <mergeCell ref="L1:N1"/>
    <mergeCell ref="O1:Q1"/>
    <mergeCell ref="R1:T1"/>
    <mergeCell ref="U1:W1"/>
  </mergeCells>
  <conditionalFormatting sqref="A6:A42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"/>
  <dimension ref="B1:AR113"/>
  <sheetViews>
    <sheetView topLeftCell="C15" zoomScale="107" workbookViewId="0">
      <selection activeCell="M33" sqref="M33"/>
    </sheetView>
  </sheetViews>
  <sheetFormatPr baseColWidth="10" defaultRowHeight="12.5" x14ac:dyDescent="0.25"/>
  <cols>
    <col min="2" max="2" width="13.453125" customWidth="1"/>
    <col min="8" max="8" width="46.36328125" bestFit="1" customWidth="1"/>
    <col min="9" max="9" width="14.453125" customWidth="1"/>
    <col min="10" max="10" width="17.81640625" customWidth="1"/>
    <col min="11" max="11" width="14.6328125" bestFit="1" customWidth="1"/>
    <col min="12" max="12" width="13.6328125" bestFit="1" customWidth="1"/>
    <col min="13" max="13" width="24" bestFit="1" customWidth="1"/>
    <col min="14" max="14" width="12.453125" customWidth="1"/>
    <col min="19" max="19" width="17.36328125" customWidth="1"/>
    <col min="21" max="21" width="16.1796875" customWidth="1"/>
    <col min="22" max="22" width="31.81640625" customWidth="1"/>
  </cols>
  <sheetData>
    <row r="1" spans="2:44" ht="13" x14ac:dyDescent="0.3">
      <c r="C1" t="s">
        <v>741</v>
      </c>
      <c r="D1" t="s">
        <v>96</v>
      </c>
      <c r="E1" t="s">
        <v>742</v>
      </c>
      <c r="F1" t="s">
        <v>743</v>
      </c>
      <c r="J1" s="204" t="s">
        <v>52</v>
      </c>
      <c r="K1" s="204"/>
      <c r="L1" s="204"/>
      <c r="M1" s="204"/>
      <c r="N1" s="204"/>
      <c r="O1" s="205" t="s">
        <v>77</v>
      </c>
      <c r="P1" s="206"/>
      <c r="Q1" s="205" t="s">
        <v>78</v>
      </c>
      <c r="R1" s="206"/>
      <c r="S1" s="205" t="s">
        <v>79</v>
      </c>
      <c r="T1" s="207"/>
      <c r="U1" s="205" t="s">
        <v>80</v>
      </c>
      <c r="V1" s="207"/>
      <c r="W1" s="205" t="s">
        <v>81</v>
      </c>
      <c r="X1" s="207"/>
      <c r="Y1" s="205" t="s">
        <v>82</v>
      </c>
      <c r="Z1" s="207"/>
      <c r="AA1" s="205" t="s">
        <v>92</v>
      </c>
      <c r="AB1" s="207"/>
      <c r="AC1" s="205" t="s">
        <v>93</v>
      </c>
      <c r="AD1" s="207"/>
      <c r="AE1" s="205" t="s">
        <v>83</v>
      </c>
      <c r="AF1" s="207"/>
      <c r="AG1" s="205" t="s">
        <v>84</v>
      </c>
      <c r="AH1" s="207"/>
      <c r="AI1" s="205" t="s">
        <v>85</v>
      </c>
      <c r="AJ1" s="207"/>
      <c r="AK1" s="205" t="s">
        <v>86</v>
      </c>
      <c r="AL1" s="207"/>
      <c r="AM1" s="205" t="s">
        <v>87</v>
      </c>
      <c r="AN1" s="207"/>
      <c r="AO1" s="205" t="s">
        <v>88</v>
      </c>
      <c r="AP1" s="207"/>
      <c r="AQ1" s="205"/>
      <c r="AR1" s="206"/>
    </row>
    <row r="2" spans="2:44" ht="16.5" x14ac:dyDescent="0.5">
      <c r="B2" s="7" t="s">
        <v>20</v>
      </c>
      <c r="C2" s="8" t="s">
        <v>744</v>
      </c>
      <c r="D2" s="9" t="s">
        <v>745</v>
      </c>
      <c r="E2" s="9" t="s">
        <v>746</v>
      </c>
      <c r="F2" s="9" t="s">
        <v>747</v>
      </c>
      <c r="H2" s="15" t="s">
        <v>21</v>
      </c>
      <c r="I2" s="5"/>
      <c r="J2" s="17" t="s">
        <v>56</v>
      </c>
      <c r="K2" s="18" t="s">
        <v>53</v>
      </c>
      <c r="L2" s="18" t="s">
        <v>64</v>
      </c>
      <c r="M2" s="18" t="s">
        <v>54</v>
      </c>
      <c r="N2" s="19" t="s">
        <v>55</v>
      </c>
      <c r="O2" s="18" t="s">
        <v>737</v>
      </c>
      <c r="P2" s="18" t="s">
        <v>739</v>
      </c>
      <c r="Q2" s="18" t="s">
        <v>740</v>
      </c>
      <c r="R2" s="18" t="s">
        <v>795</v>
      </c>
      <c r="S2" s="18" t="s">
        <v>738</v>
      </c>
      <c r="T2" s="18" t="s">
        <v>796</v>
      </c>
      <c r="U2" s="18" t="s">
        <v>794</v>
      </c>
      <c r="V2" s="29" t="s">
        <v>797</v>
      </c>
      <c r="W2" s="18" t="s">
        <v>798</v>
      </c>
      <c r="X2" s="18" t="s">
        <v>799</v>
      </c>
      <c r="Y2" s="18" t="s">
        <v>800</v>
      </c>
      <c r="Z2" s="18" t="s">
        <v>801</v>
      </c>
      <c r="AA2" s="18" t="s">
        <v>802</v>
      </c>
      <c r="AB2" s="18" t="s">
        <v>803</v>
      </c>
      <c r="AC2" s="18" t="s">
        <v>804</v>
      </c>
      <c r="AD2" s="18" t="s">
        <v>805</v>
      </c>
      <c r="AE2" s="18" t="s">
        <v>806</v>
      </c>
      <c r="AF2" s="18" t="s">
        <v>807</v>
      </c>
      <c r="AG2" s="18" t="s">
        <v>808</v>
      </c>
      <c r="AH2" s="18" t="s">
        <v>809</v>
      </c>
      <c r="AI2" s="18" t="s">
        <v>810</v>
      </c>
      <c r="AJ2" s="18" t="s">
        <v>811</v>
      </c>
      <c r="AK2" s="18" t="s">
        <v>812</v>
      </c>
      <c r="AL2" s="18" t="s">
        <v>813</v>
      </c>
      <c r="AM2" s="18" t="s">
        <v>814</v>
      </c>
      <c r="AN2" s="18" t="s">
        <v>815</v>
      </c>
      <c r="AO2" s="18" t="s">
        <v>816</v>
      </c>
      <c r="AP2" s="18" t="s">
        <v>817</v>
      </c>
    </row>
    <row r="3" spans="2:44" ht="13.5" x14ac:dyDescent="0.25">
      <c r="B3" s="1">
        <v>0</v>
      </c>
      <c r="C3" s="1">
        <v>0</v>
      </c>
      <c r="D3" s="1">
        <v>0</v>
      </c>
      <c r="E3" s="1">
        <v>0</v>
      </c>
      <c r="F3" s="1">
        <v>0</v>
      </c>
      <c r="H3" s="13" t="s">
        <v>12</v>
      </c>
      <c r="I3" s="2"/>
      <c r="J3" s="21">
        <v>1</v>
      </c>
      <c r="K3" s="20">
        <v>45675</v>
      </c>
      <c r="L3" s="1" t="s">
        <v>58</v>
      </c>
      <c r="M3" s="1" t="s">
        <v>110</v>
      </c>
      <c r="N3" s="22">
        <v>1</v>
      </c>
      <c r="O3">
        <f>MAX(Tableau_MPF[Clt1])</f>
        <v>5</v>
      </c>
      <c r="P3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3">
        <f>MAX(Tableau_MPH[Clt1])</f>
        <v>5</v>
      </c>
      <c r="R3">
        <f>IF(Liste_epreuves[[#This Row],[Engagés MP H]]&gt;29,1,IF(Liste_epreuves[[#This Row],[Engagés MP H]]&gt;19,2,IF(Liste_epreuves[[#This Row],[Engagés MP H]]&gt;9,3,IF(Liste_epreuves[[#This Row],[Engagés MP H]]&gt;0,4,0))))</f>
        <v>4</v>
      </c>
      <c r="S3">
        <f>MAX(Tableau_POF[Clt1])</f>
        <v>9</v>
      </c>
      <c r="T3">
        <f>IF(Liste_epreuves[[#This Row],[Engagés PO F]]&gt;29,1,IF(Liste_epreuves[[#This Row],[Engagés PO F]]&gt;19,2,IF(Liste_epreuves[[#This Row],[Engagés PO F]]&gt;9,3,IF(Liste_epreuves[[#This Row],[Engagés PO F]]&gt;0,4,0))))</f>
        <v>4</v>
      </c>
      <c r="U3">
        <f>MAX(Tableau_POH[Clt1])</f>
        <v>11</v>
      </c>
      <c r="V3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3">
        <f>MAX(Tableau_PUF[Clt1])</f>
        <v>10</v>
      </c>
      <c r="X3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3">
        <f>MAX(Tableau_PUH[Clt1])</f>
        <v>14</v>
      </c>
      <c r="Z3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3">
        <f>MAX(Tableau_BEF[Clt1])</f>
        <v>9</v>
      </c>
      <c r="AB3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3">
        <f>MAX(Tableau_BEH[Clt1])</f>
        <v>13</v>
      </c>
      <c r="AD3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3">
        <f>MAX(Tableau_MIF[Clt1])</f>
        <v>8</v>
      </c>
      <c r="AF3">
        <f>IF(Liste_epreuves[[#This Row],[Engagés MI F]]&gt;29,1,IF(Liste_epreuves[[#This Row],[Engagés MI F]]&gt;19,2,IF(Liste_epreuves[[#This Row],[Engagés MI F]]&gt;9,3,IF(Liste_epreuves[[#This Row],[Engagés MI F]]&gt;0,4,0))))</f>
        <v>4</v>
      </c>
      <c r="AG3">
        <f>MAX(Tableau_MIH[Clt1])</f>
        <v>15</v>
      </c>
      <c r="AH3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3">
        <f>MAX(Tableau_CAF[Clt1])</f>
        <v>12</v>
      </c>
      <c r="AJ3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3">
        <f>MAX(Tableau_CAH[Clt1])</f>
        <v>16</v>
      </c>
      <c r="AL3">
        <f>IF(Liste_epreuves[[#This Row],[Engagés CA H]]&gt;29,1,IF(Liste_epreuves[[#This Row],[Engagés CA H]]&gt;19,2,IF(Liste_epreuves[[#This Row],[Engagés CA H]]&gt;9,3,IF(Liste_epreuves[[#This Row],[Engagés CA H]]&gt;0,4,0))))</f>
        <v>3</v>
      </c>
      <c r="AM3">
        <f>MAX(Tableau_JUF[Clt1])</f>
        <v>4</v>
      </c>
      <c r="AN3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3">
        <f>MAX(Tableau_JUH[Clt1])</f>
        <v>4</v>
      </c>
      <c r="AP3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4" spans="2:44" ht="16.5" x14ac:dyDescent="0.5">
      <c r="B4" s="1">
        <v>1</v>
      </c>
      <c r="C4" s="11">
        <v>100</v>
      </c>
      <c r="D4" s="6">
        <v>85</v>
      </c>
      <c r="E4" s="6">
        <v>70</v>
      </c>
      <c r="F4" s="6">
        <v>55</v>
      </c>
      <c r="H4" s="13" t="s">
        <v>35</v>
      </c>
      <c r="I4" s="2"/>
      <c r="J4" s="21">
        <v>2</v>
      </c>
      <c r="K4" s="20">
        <v>45690</v>
      </c>
      <c r="L4" s="1" t="s">
        <v>112</v>
      </c>
      <c r="M4" s="1" t="s">
        <v>111</v>
      </c>
      <c r="N4" s="22">
        <v>1</v>
      </c>
      <c r="O4">
        <f>MAX(Tableau_MPF[Clt2])</f>
        <v>0</v>
      </c>
      <c r="P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4">
        <f>MAX(Tableau_MPH[Clt2])</f>
        <v>0</v>
      </c>
      <c r="R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4">
        <f>MAX(Tableau_POF[Clt2])</f>
        <v>0</v>
      </c>
      <c r="T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4">
        <f>MAX(Tableau_POH[Clt2])</f>
        <v>0</v>
      </c>
      <c r="V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4">
        <f>MAX(Tableau_PUF[Clt2])</f>
        <v>0</v>
      </c>
      <c r="X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4">
        <f>MAX(Tableau_PUH[Clt2])</f>
        <v>0</v>
      </c>
      <c r="Z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4">
        <f>MAX(Tableau_BEF[Clt2])</f>
        <v>0</v>
      </c>
      <c r="AB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4">
        <f>MAX(Tableau_BEH[Clt2])</f>
        <v>0</v>
      </c>
      <c r="AD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4">
        <f>MAX(Tableau_MIF[Clt2])</f>
        <v>0</v>
      </c>
      <c r="AF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4">
        <f>MAX(Tableau_MIH[Clt2])</f>
        <v>0</v>
      </c>
      <c r="AH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4">
        <f>MAX(Tableau_CAF[Clt2])</f>
        <v>0</v>
      </c>
      <c r="AJ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4">
        <f>MAX(Tableau_CAH[Clt2])</f>
        <v>0</v>
      </c>
      <c r="AL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4">
        <f>MAX(Tableau_JUF[Clt2])</f>
        <v>0</v>
      </c>
      <c r="AN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4">
        <f>MAX(Tableau_JUH[Clt2])</f>
        <v>0</v>
      </c>
      <c r="AP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5" spans="2:44" ht="16.5" x14ac:dyDescent="0.5">
      <c r="B5" s="1">
        <v>2</v>
      </c>
      <c r="C5" s="11">
        <v>80</v>
      </c>
      <c r="D5" s="6">
        <v>65</v>
      </c>
      <c r="E5" s="6">
        <v>50</v>
      </c>
      <c r="F5" s="6">
        <v>35</v>
      </c>
      <c r="H5" s="13" t="s">
        <v>97</v>
      </c>
      <c r="I5" s="2"/>
      <c r="J5" s="21">
        <v>3</v>
      </c>
      <c r="K5" s="20">
        <v>45718</v>
      </c>
      <c r="L5" s="1" t="s">
        <v>60</v>
      </c>
      <c r="M5" s="1" t="s">
        <v>113</v>
      </c>
      <c r="N5" s="22">
        <v>1</v>
      </c>
      <c r="O5">
        <f>MAX(Tableau_MPF[Clt3])</f>
        <v>0</v>
      </c>
      <c r="P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5">
        <f>MAX(Tableau_MPH[Clt3])</f>
        <v>0</v>
      </c>
      <c r="R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5">
        <f>MAX(Tableau_POF[Clt3])</f>
        <v>0</v>
      </c>
      <c r="T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5">
        <f>MAX(Tableau_POH[Clt3])</f>
        <v>0</v>
      </c>
      <c r="V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5">
        <f>MAX(Tableau_PUF[Clt3])</f>
        <v>0</v>
      </c>
      <c r="X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5">
        <f>MAX(Tableau_PUH[Clt3])</f>
        <v>0</v>
      </c>
      <c r="Z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5">
        <f>MAX(Tableau_BEF[Clt3])</f>
        <v>0</v>
      </c>
      <c r="AB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5">
        <f>MAX(Tableau_BEH[Clt3])</f>
        <v>0</v>
      </c>
      <c r="AD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5">
        <f>MAX(Tableau_MIF[Clt3])</f>
        <v>0</v>
      </c>
      <c r="AF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5">
        <f>MAX(Tableau_MIH[Clt3])</f>
        <v>0</v>
      </c>
      <c r="AH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5">
        <f>MAX(Tableau_CAF[Clt3])</f>
        <v>0</v>
      </c>
      <c r="AJ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5">
        <f>MAX(Tableau_CAH[Clt3])</f>
        <v>0</v>
      </c>
      <c r="AL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5">
        <f>MAX(Tableau_JUF[Clt3])</f>
        <v>0</v>
      </c>
      <c r="AN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5">
        <f>MAX(Tableau_JUH[Clt3])</f>
        <v>0</v>
      </c>
      <c r="AP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6" spans="2:44" ht="16.5" x14ac:dyDescent="0.5">
      <c r="B6" s="1">
        <v>3</v>
      </c>
      <c r="C6" s="11">
        <v>65</v>
      </c>
      <c r="D6" s="6">
        <v>50</v>
      </c>
      <c r="E6" s="6">
        <v>35</v>
      </c>
      <c r="F6" s="6">
        <v>20</v>
      </c>
      <c r="H6" s="13" t="s">
        <v>98</v>
      </c>
      <c r="I6" s="2"/>
      <c r="J6" s="21">
        <v>4</v>
      </c>
      <c r="K6" s="20">
        <v>45753</v>
      </c>
      <c r="L6" s="1" t="s">
        <v>59</v>
      </c>
      <c r="M6" s="1" t="s">
        <v>114</v>
      </c>
      <c r="N6" s="22">
        <v>1</v>
      </c>
      <c r="O6">
        <f>MAX(Tableau_MPF[Clt4])</f>
        <v>0</v>
      </c>
      <c r="P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6">
        <f>MAX(Tableau_MPH[Clt4])</f>
        <v>0</v>
      </c>
      <c r="R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6">
        <f>MAX(Tableau_POF[Clt4])</f>
        <v>0</v>
      </c>
      <c r="T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6">
        <f>MAX(Tableau_POH[Clt4])</f>
        <v>0</v>
      </c>
      <c r="V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6">
        <f>MAX(Tableau_PUF[Clt4])</f>
        <v>0</v>
      </c>
      <c r="X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6">
        <f>MAX(Tableau_PUH[Clt4])</f>
        <v>0</v>
      </c>
      <c r="Z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6">
        <f>MAX(Tableau_BEF[Clt4])</f>
        <v>0</v>
      </c>
      <c r="AB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6">
        <f>MAX(Tableau_BEH[Clt4])</f>
        <v>0</v>
      </c>
      <c r="AD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6">
        <f>MAX(Tableau_MIF[Clt4])</f>
        <v>0</v>
      </c>
      <c r="AF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6">
        <f>MAX(Tableau_MIH[Clt4])</f>
        <v>0</v>
      </c>
      <c r="AH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6">
        <f>MAX(Tableau_CAF[Clt4])</f>
        <v>0</v>
      </c>
      <c r="AJ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6">
        <f>MAX(Tableau_CAH[Clt4])</f>
        <v>0</v>
      </c>
      <c r="AL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6">
        <f>MAX(Tableau_JUF[Clt4])</f>
        <v>0</v>
      </c>
      <c r="AN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6">
        <f>MAX(Tableau_JUH[Clt4])</f>
        <v>0</v>
      </c>
      <c r="AP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7" spans="2:44" ht="16.5" x14ac:dyDescent="0.5">
      <c r="B7" s="1">
        <v>4</v>
      </c>
      <c r="C7" s="11">
        <v>55</v>
      </c>
      <c r="D7" s="6">
        <v>40</v>
      </c>
      <c r="E7" s="6">
        <v>25</v>
      </c>
      <c r="F7" s="6">
        <v>10</v>
      </c>
      <c r="H7" s="13" t="s">
        <v>31</v>
      </c>
      <c r="I7" s="2"/>
      <c r="J7" s="21">
        <v>5</v>
      </c>
      <c r="K7" s="20">
        <v>45780</v>
      </c>
      <c r="L7" s="1" t="s">
        <v>62</v>
      </c>
      <c r="M7" s="1" t="s">
        <v>115</v>
      </c>
      <c r="N7" s="22">
        <v>1</v>
      </c>
      <c r="O7">
        <f>MAX(Tableau_MPF[Clt5])</f>
        <v>0</v>
      </c>
      <c r="P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7">
        <f>MAX(Tableau_MPH[Clt5])</f>
        <v>0</v>
      </c>
      <c r="R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7">
        <f>MAX(Tableau_POF[Clt5])</f>
        <v>0</v>
      </c>
      <c r="T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7">
        <f>MAX(Tableau_POH[Clt5])</f>
        <v>0</v>
      </c>
      <c r="V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7">
        <f>MAX(Tableau_PUF[Clt5])</f>
        <v>0</v>
      </c>
      <c r="X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7">
        <f>MAX(Tableau_PUH[Clt5])</f>
        <v>0</v>
      </c>
      <c r="Z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7">
        <f>MAX(Tableau_BEF[Clt5])</f>
        <v>0</v>
      </c>
      <c r="AB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7">
        <f>MAX(Tableau_BEH[Clt5])</f>
        <v>0</v>
      </c>
      <c r="AD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7">
        <f>MAX(Tableau_MIF[Clt5])</f>
        <v>0</v>
      </c>
      <c r="AF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7">
        <f>MAX(Tableau_MIH[Clt5])</f>
        <v>0</v>
      </c>
      <c r="AH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7">
        <f>MAX(Tableau_CAF[Clt5])</f>
        <v>0</v>
      </c>
      <c r="AJ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7">
        <f>MAX(Tableau_CAH[Clt5])</f>
        <v>0</v>
      </c>
      <c r="AL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7">
        <f>MAX(Tableau_JUF[Clt5])</f>
        <v>0</v>
      </c>
      <c r="AN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7">
        <f>MAX(Tableau_JUH[Clt5])</f>
        <v>0</v>
      </c>
      <c r="AP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8" spans="2:44" ht="16.5" x14ac:dyDescent="0.5">
      <c r="B8" s="1">
        <v>5</v>
      </c>
      <c r="C8" s="11">
        <v>50</v>
      </c>
      <c r="D8" s="6">
        <v>35</v>
      </c>
      <c r="E8" s="6">
        <v>20</v>
      </c>
      <c r="F8" s="6">
        <v>10</v>
      </c>
      <c r="H8" s="13" t="s">
        <v>30</v>
      </c>
      <c r="I8" s="2"/>
      <c r="J8" s="21">
        <v>6</v>
      </c>
      <c r="K8" s="20" t="s">
        <v>116</v>
      </c>
      <c r="L8" s="1" t="s">
        <v>62</v>
      </c>
      <c r="M8" s="1" t="s">
        <v>117</v>
      </c>
      <c r="N8" s="22">
        <v>1</v>
      </c>
      <c r="O8">
        <f>MAX(Tableau_MPF[Clt6])</f>
        <v>0</v>
      </c>
      <c r="P8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8">
        <f>MAX(Tableau_MPH[Clt6])</f>
        <v>0</v>
      </c>
      <c r="R8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8">
        <f>MAX(Tableau_POF[Clt6])</f>
        <v>0</v>
      </c>
      <c r="T8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8">
        <f>MAX(Tableau_POH[Clt6])</f>
        <v>0</v>
      </c>
      <c r="V8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8">
        <f>MAX(Tableau_PUF[Clt6])</f>
        <v>0</v>
      </c>
      <c r="X8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8">
        <f>MAX(Tableau_PUH[Clt6])</f>
        <v>0</v>
      </c>
      <c r="Z8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8">
        <f>MAX(Tableau_BEF[Clt6])</f>
        <v>0</v>
      </c>
      <c r="AB8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8">
        <f>MAX(Tableau_BEH[Clt6])</f>
        <v>0</v>
      </c>
      <c r="AD8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8">
        <f>MAX(Tableau_MIF[Clt6])</f>
        <v>0</v>
      </c>
      <c r="AF8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8">
        <f>MAX(Tableau_MIH[Clt6])</f>
        <v>0</v>
      </c>
      <c r="AH8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8">
        <f>MAX(Tableau_CAF[Clt6])</f>
        <v>0</v>
      </c>
      <c r="AJ8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8">
        <f>MAX(Tableau_CAH[Clt6])</f>
        <v>0</v>
      </c>
      <c r="AL8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8">
        <f>MAX(Tableau_JUF[Clt6])</f>
        <v>0</v>
      </c>
      <c r="AN8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8">
        <f>MAX(Tableau_JUH[Clt6])</f>
        <v>0</v>
      </c>
      <c r="AP8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9" spans="2:44" ht="16.5" x14ac:dyDescent="0.5">
      <c r="B9" s="1">
        <v>6</v>
      </c>
      <c r="C9" s="11">
        <v>46</v>
      </c>
      <c r="D9" s="6">
        <v>31</v>
      </c>
      <c r="E9" s="6">
        <v>16</v>
      </c>
      <c r="F9" s="6">
        <v>10</v>
      </c>
      <c r="H9" s="13" t="s">
        <v>99</v>
      </c>
      <c r="I9" s="2"/>
      <c r="J9" s="21">
        <v>7</v>
      </c>
      <c r="K9" s="20">
        <v>45876</v>
      </c>
      <c r="L9" s="1" t="s">
        <v>63</v>
      </c>
      <c r="M9" s="1" t="s">
        <v>118</v>
      </c>
      <c r="N9" s="22">
        <v>1</v>
      </c>
      <c r="O9">
        <f>MAX(Tableau_MPF[Clt7])</f>
        <v>0</v>
      </c>
      <c r="P9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9">
        <f>MAX(Tableau_MPH[Clt7])</f>
        <v>0</v>
      </c>
      <c r="R9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9">
        <f>MAX(Tableau_POF[Clt7])</f>
        <v>0</v>
      </c>
      <c r="T9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9">
        <f>MAX(Tableau_POH[Clt7])</f>
        <v>0</v>
      </c>
      <c r="V9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9">
        <f>MAX(Tableau_PUF[Clt7])</f>
        <v>0</v>
      </c>
      <c r="X9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9">
        <f>MAX(Tableau_PUH[Clt7])</f>
        <v>0</v>
      </c>
      <c r="Z9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9">
        <f>MAX(Tableau_BEF[Clt7])</f>
        <v>0</v>
      </c>
      <c r="AB9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9">
        <f>MAX(Tableau_BEH[Clt7])</f>
        <v>0</v>
      </c>
      <c r="AD9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9">
        <f>MAX(Tableau_MIF[Clt7])</f>
        <v>0</v>
      </c>
      <c r="AF9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9">
        <f>MAX(Tableau_MIH[Clt7])</f>
        <v>0</v>
      </c>
      <c r="AH9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9">
        <f>MAX(Tableau_CAF[Clt7])</f>
        <v>0</v>
      </c>
      <c r="AJ9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9">
        <f>MAX(Tableau_CAH[Clt7])</f>
        <v>0</v>
      </c>
      <c r="AL9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9">
        <f>MAX(Tableau_JUF[Clt7])</f>
        <v>0</v>
      </c>
      <c r="AN9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9">
        <f>MAX(Tableau_JUH[Clt7])</f>
        <v>0</v>
      </c>
      <c r="AP9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0" spans="2:44" ht="16.5" x14ac:dyDescent="0.5">
      <c r="B10" s="1">
        <v>7</v>
      </c>
      <c r="C10" s="11">
        <v>44</v>
      </c>
      <c r="D10" s="6">
        <v>29</v>
      </c>
      <c r="E10" s="6">
        <v>14</v>
      </c>
      <c r="F10" s="6">
        <v>10</v>
      </c>
      <c r="H10" s="13" t="s">
        <v>100</v>
      </c>
      <c r="I10" s="2"/>
      <c r="J10" s="21">
        <v>8</v>
      </c>
      <c r="K10" s="20">
        <v>45844</v>
      </c>
      <c r="L10" s="1" t="s">
        <v>62</v>
      </c>
      <c r="M10" s="1" t="s">
        <v>119</v>
      </c>
      <c r="N10" s="22">
        <v>1</v>
      </c>
      <c r="O10">
        <f>MAX(Tableau_MPF[Clt8])</f>
        <v>0</v>
      </c>
      <c r="P10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0">
        <f>MAX(Tableau_MPH[Clt8])</f>
        <v>0</v>
      </c>
      <c r="R10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0">
        <f>MAX(Tableau_POF[Clt8])</f>
        <v>0</v>
      </c>
      <c r="T10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0">
        <f>MAX(Tableau_POH[Clt8])</f>
        <v>0</v>
      </c>
      <c r="V10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0">
        <f>MAX(Tableau_PUF[Clt8])</f>
        <v>0</v>
      </c>
      <c r="X10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0">
        <f>MAX(Tableau_PUH[Clt8])</f>
        <v>0</v>
      </c>
      <c r="Z10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0">
        <f>MAX(Tableau_BEF[Clt8])</f>
        <v>0</v>
      </c>
      <c r="AB10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0">
        <f>MAX(Tableau_BEH[Clt8])</f>
        <v>0</v>
      </c>
      <c r="AD10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0">
        <f>MAX(Tableau_MIF[Clt8])</f>
        <v>0</v>
      </c>
      <c r="AF10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0">
        <f>MAX(Tableau_MIH[Clt8])</f>
        <v>0</v>
      </c>
      <c r="AH10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0">
        <f>MAX(Tableau_CAF[Clt8])</f>
        <v>0</v>
      </c>
      <c r="AJ10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0">
        <f>MAX(Tableau_CAH[Clt8])</f>
        <v>0</v>
      </c>
      <c r="AL10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0">
        <f>MAX(Tableau_JUF[Clt8])</f>
        <v>0</v>
      </c>
      <c r="AN10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0">
        <f>MAX(Tableau_JUH[Clt8])</f>
        <v>0</v>
      </c>
      <c r="AP10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1" spans="2:44" ht="16.5" x14ac:dyDescent="0.5">
      <c r="B11" s="1">
        <v>8</v>
      </c>
      <c r="C11" s="11">
        <v>42</v>
      </c>
      <c r="D11" s="6">
        <v>27</v>
      </c>
      <c r="E11" s="6">
        <v>12</v>
      </c>
      <c r="F11" s="6">
        <v>10</v>
      </c>
      <c r="H11" s="13" t="s">
        <v>101</v>
      </c>
      <c r="I11" s="2"/>
      <c r="J11" s="21">
        <v>9</v>
      </c>
      <c r="K11" s="20">
        <v>45907</v>
      </c>
      <c r="L11" s="1" t="s">
        <v>62</v>
      </c>
      <c r="M11" s="1" t="s">
        <v>120</v>
      </c>
      <c r="N11" s="22">
        <v>1</v>
      </c>
      <c r="O11">
        <f>MAX(Tableau_MPF[Clt9])</f>
        <v>0</v>
      </c>
      <c r="P11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1">
        <f>MAX(Tableau_MPH[Clt9])</f>
        <v>0</v>
      </c>
      <c r="R11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1">
        <f>MAX(Tableau_POF[Clt9])</f>
        <v>0</v>
      </c>
      <c r="T11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1">
        <f>MAX(Tableau_POH[Clt9])</f>
        <v>0</v>
      </c>
      <c r="V11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1">
        <f>MAX(Tableau_PUF[Clt9])</f>
        <v>0</v>
      </c>
      <c r="X11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1">
        <f>MAX(Tableau_PUH[Clt9])</f>
        <v>0</v>
      </c>
      <c r="Z11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1">
        <f>MAX(Tableau_BEF[Clt9])</f>
        <v>0</v>
      </c>
      <c r="AB11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1">
        <f>MAX(Tableau_BEH[Clt9])</f>
        <v>30</v>
      </c>
      <c r="AD11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11">
        <f>MAX(Tableau_MIF[Clt9])</f>
        <v>0</v>
      </c>
      <c r="AF11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1">
        <f>MAX(Tableau_MIH[Clt9])</f>
        <v>0</v>
      </c>
      <c r="AH11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1">
        <f>MAX(Tableau_CAF[Clt9])</f>
        <v>0</v>
      </c>
      <c r="AJ11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1">
        <f>MAX(Tableau_CAH[Clt9])</f>
        <v>0</v>
      </c>
      <c r="AL11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1">
        <f>MAX(Tableau_JUF[Clt9])</f>
        <v>0</v>
      </c>
      <c r="AN11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1">
        <f>MAX(Tableau_JUH[Clt9])</f>
        <v>0</v>
      </c>
      <c r="AP11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2" spans="2:44" ht="16.5" x14ac:dyDescent="0.5">
      <c r="B12" s="1">
        <v>9</v>
      </c>
      <c r="C12" s="11">
        <v>40</v>
      </c>
      <c r="D12" s="6">
        <v>25</v>
      </c>
      <c r="E12" s="6">
        <v>10</v>
      </c>
      <c r="F12" s="6">
        <v>10</v>
      </c>
      <c r="H12" s="13" t="s">
        <v>36</v>
      </c>
      <c r="I12" s="2"/>
      <c r="J12" s="23">
        <v>10</v>
      </c>
      <c r="K12" s="24">
        <v>45928</v>
      </c>
      <c r="L12" s="25" t="s">
        <v>62</v>
      </c>
      <c r="M12" s="25" t="s">
        <v>121</v>
      </c>
      <c r="N12" s="26">
        <v>1</v>
      </c>
      <c r="O12">
        <f>MAX(Tableau_MPF[Clt10])</f>
        <v>0</v>
      </c>
      <c r="P12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2">
        <f>MAX(Tableau_MPH[Clt10])</f>
        <v>0</v>
      </c>
      <c r="R12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2">
        <f>MAX(Tableau_POF[Clt10])</f>
        <v>0</v>
      </c>
      <c r="T12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2">
        <f>MAX(Tableau_POH[Clt10])</f>
        <v>0</v>
      </c>
      <c r="V12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2">
        <f>MAX(Tableau_PUF[Clt10])</f>
        <v>0</v>
      </c>
      <c r="X12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2">
        <f>MAX(Tableau_PUH[Clt10])</f>
        <v>0</v>
      </c>
      <c r="Z12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2">
        <f>MAX(Tableau_BEF[Clt10])</f>
        <v>0</v>
      </c>
      <c r="AB12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2">
        <f>MAX(Tableau_BEH[Clt10])</f>
        <v>0</v>
      </c>
      <c r="AD12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2">
        <f>MAX(Tableau_MIF[Clt10])</f>
        <v>0</v>
      </c>
      <c r="AF12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2">
        <f>MAX(Tableau_MIH[Clt10])</f>
        <v>0</v>
      </c>
      <c r="AH12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2">
        <f>MAX(Tableau_CAF[Clt10])</f>
        <v>0</v>
      </c>
      <c r="AJ12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2">
        <f>MAX(Tableau_CAH[Clt10])</f>
        <v>0</v>
      </c>
      <c r="AL12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2">
        <f>MAX(Tableau_JUF[Clt10])</f>
        <v>0</v>
      </c>
      <c r="AN12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2">
        <f>MAX(Tableau_JUH[Clt10])</f>
        <v>0</v>
      </c>
      <c r="AP12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3" spans="2:44" ht="16.5" x14ac:dyDescent="0.5">
      <c r="B13" s="1">
        <v>10</v>
      </c>
      <c r="C13" s="11">
        <v>38</v>
      </c>
      <c r="D13" s="6">
        <v>23</v>
      </c>
      <c r="E13" s="6">
        <v>10</v>
      </c>
      <c r="F13" s="12"/>
      <c r="H13" s="13" t="s">
        <v>33</v>
      </c>
      <c r="I13" s="2"/>
      <c r="J13" s="23">
        <v>11</v>
      </c>
      <c r="K13" s="30"/>
      <c r="L13" s="25"/>
      <c r="M13" s="25"/>
      <c r="N13" s="26"/>
      <c r="O13">
        <f>MAX(Tableau_MPF[Clt11])</f>
        <v>0</v>
      </c>
      <c r="P13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3">
        <f>MAX(Tableau_MPH[Clt11])</f>
        <v>0</v>
      </c>
      <c r="R13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3">
        <f>MAX(Tableau_POF[Clt11])</f>
        <v>0</v>
      </c>
      <c r="T13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3">
        <f>MAX(Tableau_POH[Clt11])</f>
        <v>0</v>
      </c>
      <c r="V13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3">
        <f>MAX(Tableau_PUF[Clt11])</f>
        <v>0</v>
      </c>
      <c r="X13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3">
        <f>MAX(Tableau_PUH[Clt11])</f>
        <v>0</v>
      </c>
      <c r="Z13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3">
        <f>MAX(Tableau_BEF[Clt11])</f>
        <v>0</v>
      </c>
      <c r="AB13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3">
        <f>MAX(Tableau_BEH[Clt11])</f>
        <v>0</v>
      </c>
      <c r="AD13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3">
        <f>MAX(Tableau_MIF[Clt11])</f>
        <v>0</v>
      </c>
      <c r="AF13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3">
        <f>MAX(Tableau_MIH[Clt11])</f>
        <v>0</v>
      </c>
      <c r="AH13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3">
        <f>MAX(Tableau_CAF[Clt11])</f>
        <v>0</v>
      </c>
      <c r="AJ13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3">
        <f>MAX(Tableau_CAH[Clt11])</f>
        <v>0</v>
      </c>
      <c r="AL13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3">
        <f>MAX(Tableau_JUF[Clt11])</f>
        <v>0</v>
      </c>
      <c r="AN13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3">
        <f>MAX(Tableau_JUH[Clt11])</f>
        <v>0</v>
      </c>
      <c r="AP13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4" spans="2:44" ht="16.5" x14ac:dyDescent="0.5">
      <c r="B14" s="1">
        <v>11</v>
      </c>
      <c r="C14" s="11">
        <v>36</v>
      </c>
      <c r="D14" s="6">
        <v>21</v>
      </c>
      <c r="E14" s="6">
        <v>10</v>
      </c>
      <c r="F14" s="12"/>
      <c r="H14" s="13" t="s">
        <v>37</v>
      </c>
      <c r="I14" s="2"/>
      <c r="J14" s="23">
        <v>12</v>
      </c>
      <c r="K14" s="30"/>
      <c r="L14" s="25"/>
      <c r="M14" s="25"/>
      <c r="N14" s="26"/>
      <c r="O14">
        <f>MAX(Tableau_MPF[Clt12])</f>
        <v>0</v>
      </c>
      <c r="P1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4">
        <f>MAX(Tableau_MPH[Clt12])</f>
        <v>0</v>
      </c>
      <c r="R1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4">
        <f>MAX(Tableau_POF[Clt12])</f>
        <v>0</v>
      </c>
      <c r="T1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4">
        <f>MAX(Tableau_POH[Clt12])</f>
        <v>0</v>
      </c>
      <c r="V1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4">
        <f>MAX(Tableau_PUF[Clt12])</f>
        <v>0</v>
      </c>
      <c r="X1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4">
        <f>MAX(Tableau_PUH[Clt12])</f>
        <v>0</v>
      </c>
      <c r="Z1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4">
        <f>MAX(Tableau_BEF[Clt12])</f>
        <v>0</v>
      </c>
      <c r="AB1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4">
        <f>MAX(Tableau_BEH[Clt12])</f>
        <v>0</v>
      </c>
      <c r="AD1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4">
        <f>MAX(Tableau_MIF[Clt12])</f>
        <v>0</v>
      </c>
      <c r="AF1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4">
        <f>MAX(Tableau_MIH[Clt12])</f>
        <v>0</v>
      </c>
      <c r="AH1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4">
        <f>MAX(Tableau_CAF[Clt12])</f>
        <v>0</v>
      </c>
      <c r="AJ1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4">
        <f>MAX(Tableau_CAH[Clt12])</f>
        <v>0</v>
      </c>
      <c r="AL1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4">
        <f>MAX(Tableau_JUF[Clt12])</f>
        <v>0</v>
      </c>
      <c r="AN1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4">
        <f>MAX(Tableau_JUH[Clt12])</f>
        <v>0</v>
      </c>
      <c r="AP1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5" spans="2:44" ht="16.5" x14ac:dyDescent="0.5">
      <c r="B15" s="1">
        <v>12</v>
      </c>
      <c r="C15" s="11">
        <v>34</v>
      </c>
      <c r="D15" s="6">
        <v>19</v>
      </c>
      <c r="E15" s="6">
        <v>10</v>
      </c>
      <c r="F15" s="12"/>
      <c r="H15" s="13" t="s">
        <v>32</v>
      </c>
      <c r="I15" s="2"/>
      <c r="J15" s="23">
        <v>13</v>
      </c>
      <c r="K15" s="30"/>
      <c r="L15" s="25"/>
      <c r="M15" s="25"/>
      <c r="N15" s="26"/>
      <c r="O15">
        <f>MAX(Tableau_MPF[Clt13])</f>
        <v>0</v>
      </c>
      <c r="P1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5">
        <f>MAX(Tableau_MPH[Clt13])</f>
        <v>0</v>
      </c>
      <c r="R1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5">
        <f>MAX(Tableau_POF[Clt13])</f>
        <v>0</v>
      </c>
      <c r="T1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5">
        <f>MAX(Tableau_POH[Clt13])</f>
        <v>0</v>
      </c>
      <c r="V1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5">
        <f>MAX(Tableau_PUF[Clt13])</f>
        <v>0</v>
      </c>
      <c r="X1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5">
        <f>MAX(Tableau_PUH[Clt13])</f>
        <v>0</v>
      </c>
      <c r="Z1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5">
        <f>MAX(Tableau_BEF[Clt13])</f>
        <v>0</v>
      </c>
      <c r="AB1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5">
        <f>MAX(Tableau_BEH[Clt13])</f>
        <v>0</v>
      </c>
      <c r="AD1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5">
        <f>MAX(Tableau_MIF[Clt13])</f>
        <v>0</v>
      </c>
      <c r="AF1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5">
        <f>MAX(Tableau_MIH[Clt13])</f>
        <v>0</v>
      </c>
      <c r="AH1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5">
        <f>MAX(Tableau_CAF[Clt13])</f>
        <v>0</v>
      </c>
      <c r="AJ1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5">
        <f>MAX(Tableau_CAH[Clt13])</f>
        <v>0</v>
      </c>
      <c r="AL1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5">
        <f>MAX(Tableau_JUF[Clt13])</f>
        <v>0</v>
      </c>
      <c r="AN1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5">
        <f>MAX(Tableau_JUH[Clt13])</f>
        <v>0</v>
      </c>
      <c r="AP1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6" spans="2:44" ht="16.5" x14ac:dyDescent="0.5">
      <c r="B16" s="1">
        <v>13</v>
      </c>
      <c r="C16" s="11">
        <v>32</v>
      </c>
      <c r="D16" s="6">
        <v>17</v>
      </c>
      <c r="E16" s="6">
        <v>10</v>
      </c>
      <c r="F16" s="12"/>
      <c r="H16" s="13" t="s">
        <v>4</v>
      </c>
      <c r="I16" s="2"/>
      <c r="J16" s="23">
        <v>14</v>
      </c>
      <c r="K16" s="30"/>
      <c r="L16" s="25"/>
      <c r="M16" s="25"/>
      <c r="N16" s="26"/>
      <c r="O16">
        <f>MAX(Tableau_MPF[Clt14])</f>
        <v>0</v>
      </c>
      <c r="P1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6">
        <f>MAX(Tableau_MPH[Clt14])</f>
        <v>0</v>
      </c>
      <c r="R1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6">
        <f>MAX(Tableau_POF[Clt14])</f>
        <v>0</v>
      </c>
      <c r="T1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6">
        <f>MAX(Tableau_POH[Clt14])</f>
        <v>0</v>
      </c>
      <c r="V1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6">
        <f>MAX(Tableau_PUF[Clt14])</f>
        <v>0</v>
      </c>
      <c r="X1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6">
        <f>MAX(Tableau_PUH[Clt14])</f>
        <v>0</v>
      </c>
      <c r="Z1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6">
        <f>MAX(Tableau_BEF[Clt14])</f>
        <v>0</v>
      </c>
      <c r="AB1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6">
        <f>MAX(Tableau_BEH[Clt14])</f>
        <v>0</v>
      </c>
      <c r="AD1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6">
        <f>MAX(Tableau_MIF[Clt14])</f>
        <v>0</v>
      </c>
      <c r="AF1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6">
        <f>MAX(Tableau_MIH[Clt14])</f>
        <v>0</v>
      </c>
      <c r="AH1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6">
        <f>MAX(Tableau_CAF[Clt14])</f>
        <v>0</v>
      </c>
      <c r="AJ1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6">
        <f>MAX(Tableau_CAH[Clt14])</f>
        <v>0</v>
      </c>
      <c r="AL1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6">
        <f>MAX(Tableau_JUF[Clt14])</f>
        <v>0</v>
      </c>
      <c r="AN1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6">
        <f>MAX(Tableau_JUH[Clt14])</f>
        <v>0</v>
      </c>
      <c r="AP1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7" spans="2:42" ht="16.5" x14ac:dyDescent="0.5">
      <c r="B17" s="1">
        <v>14</v>
      </c>
      <c r="C17" s="11">
        <v>30</v>
      </c>
      <c r="D17" s="6">
        <v>15</v>
      </c>
      <c r="E17" s="6">
        <v>10</v>
      </c>
      <c r="F17" s="12"/>
      <c r="H17" s="13" t="s">
        <v>28</v>
      </c>
      <c r="I17" s="2"/>
      <c r="J17" s="23">
        <v>15</v>
      </c>
      <c r="K17" s="30"/>
      <c r="L17" s="25"/>
      <c r="M17" s="25"/>
      <c r="N17" s="26"/>
      <c r="O17">
        <f>MAX(Tableau_MPF[Clt15])</f>
        <v>0</v>
      </c>
      <c r="P1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7">
        <f>MAX(Tableau_MPH[Clt15])</f>
        <v>0</v>
      </c>
      <c r="R1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7">
        <f>MAX(Tableau_POF[Clt15])</f>
        <v>0</v>
      </c>
      <c r="T1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7">
        <f>MAX(Tableau_POH[Clt15])</f>
        <v>0</v>
      </c>
      <c r="V1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7">
        <f>MAX(Tableau_PUF[Clt15])</f>
        <v>0</v>
      </c>
      <c r="X1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7">
        <f>MAX(Tableau_PUH[Clt15])</f>
        <v>0</v>
      </c>
      <c r="Z1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7">
        <f>MAX(Tableau_BEF[Clt15])</f>
        <v>0</v>
      </c>
      <c r="AB1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7">
        <f>MAX(Tableau_BEH[Clt15])</f>
        <v>0</v>
      </c>
      <c r="AD1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7">
        <f>MAX(Tableau_MIF[Clt15])</f>
        <v>0</v>
      </c>
      <c r="AF1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7">
        <f>MAX(Tableau_MIH[Clt15])</f>
        <v>0</v>
      </c>
      <c r="AH1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7">
        <f>MAX(Tableau_CAF[Clt15])</f>
        <v>0</v>
      </c>
      <c r="AJ1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7">
        <f>MAX(Tableau_CAH[Clt15])</f>
        <v>0</v>
      </c>
      <c r="AL1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7">
        <f>MAX(Tableau_JUF[Clt15])</f>
        <v>0</v>
      </c>
      <c r="AN1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7">
        <f>MAX(Tableau_JUH[Clt15])</f>
        <v>0</v>
      </c>
      <c r="AP1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8" spans="2:42" ht="16.5" x14ac:dyDescent="0.5">
      <c r="B18" s="1">
        <v>15</v>
      </c>
      <c r="C18" s="11">
        <v>29</v>
      </c>
      <c r="D18" s="6">
        <v>14</v>
      </c>
      <c r="E18" s="6">
        <v>10</v>
      </c>
      <c r="F18" s="12"/>
      <c r="H18" s="13" t="s">
        <v>102</v>
      </c>
      <c r="I18" s="2"/>
    </row>
    <row r="19" spans="2:42" ht="16.5" x14ac:dyDescent="0.5">
      <c r="B19" s="1">
        <v>16</v>
      </c>
      <c r="C19" s="11">
        <v>28</v>
      </c>
      <c r="D19" s="6">
        <v>13</v>
      </c>
      <c r="E19" s="6">
        <v>10</v>
      </c>
      <c r="F19" s="12"/>
      <c r="H19" s="13" t="s">
        <v>15</v>
      </c>
      <c r="I19" s="2"/>
    </row>
    <row r="20" spans="2:42" ht="16.5" x14ac:dyDescent="0.5">
      <c r="B20" s="1">
        <v>17</v>
      </c>
      <c r="C20" s="11">
        <v>27</v>
      </c>
      <c r="D20" s="6">
        <v>12</v>
      </c>
      <c r="E20" s="6">
        <v>10</v>
      </c>
      <c r="F20" s="12"/>
      <c r="H20" s="13" t="s">
        <v>29</v>
      </c>
      <c r="I20" s="2"/>
      <c r="K20" s="27" t="s">
        <v>76</v>
      </c>
      <c r="L20" s="28" t="s">
        <v>89</v>
      </c>
      <c r="N20" s="15" t="s">
        <v>57</v>
      </c>
    </row>
    <row r="21" spans="2:42" ht="16.5" x14ac:dyDescent="0.5">
      <c r="B21" s="1">
        <v>18</v>
      </c>
      <c r="C21" s="11">
        <v>26</v>
      </c>
      <c r="D21" s="6">
        <v>11</v>
      </c>
      <c r="E21" s="6">
        <v>10</v>
      </c>
      <c r="F21" s="12"/>
      <c r="H21" s="13" t="s">
        <v>103</v>
      </c>
      <c r="I21" s="2"/>
      <c r="K21" s="21" t="s">
        <v>77</v>
      </c>
      <c r="L21" s="22">
        <v>5</v>
      </c>
      <c r="N21" s="13" t="s">
        <v>58</v>
      </c>
    </row>
    <row r="22" spans="2:42" ht="16.5" x14ac:dyDescent="0.5">
      <c r="B22" s="1">
        <v>19</v>
      </c>
      <c r="C22" s="11">
        <v>25</v>
      </c>
      <c r="D22" s="6">
        <v>10</v>
      </c>
      <c r="E22" s="6">
        <v>10</v>
      </c>
      <c r="F22" s="12"/>
      <c r="H22" s="13" t="s">
        <v>104</v>
      </c>
      <c r="I22" s="2"/>
      <c r="K22" s="21" t="s">
        <v>78</v>
      </c>
      <c r="L22" s="22">
        <v>5</v>
      </c>
      <c r="N22" s="13" t="s">
        <v>59</v>
      </c>
    </row>
    <row r="23" spans="2:42" ht="16.5" x14ac:dyDescent="0.5">
      <c r="B23" s="1">
        <v>20</v>
      </c>
      <c r="C23" s="11">
        <v>24</v>
      </c>
      <c r="D23" s="6">
        <v>10</v>
      </c>
      <c r="E23" s="12"/>
      <c r="F23" s="12"/>
      <c r="H23" s="13" t="s">
        <v>39</v>
      </c>
      <c r="I23" s="2"/>
      <c r="K23" s="21" t="s">
        <v>79</v>
      </c>
      <c r="L23" s="22">
        <v>5</v>
      </c>
      <c r="N23" s="13" t="s">
        <v>60</v>
      </c>
    </row>
    <row r="24" spans="2:42" ht="16.5" x14ac:dyDescent="0.5">
      <c r="B24" s="1">
        <v>21</v>
      </c>
      <c r="C24" s="11">
        <v>23</v>
      </c>
      <c r="D24" s="6">
        <v>10</v>
      </c>
      <c r="E24" s="12"/>
      <c r="F24" s="12"/>
      <c r="H24" s="13" t="s">
        <v>19</v>
      </c>
      <c r="I24" s="2"/>
      <c r="K24" s="21" t="s">
        <v>80</v>
      </c>
      <c r="L24" s="22">
        <v>5</v>
      </c>
      <c r="N24" s="13" t="s">
        <v>61</v>
      </c>
    </row>
    <row r="25" spans="2:42" ht="16.5" x14ac:dyDescent="0.5">
      <c r="B25" s="1">
        <v>22</v>
      </c>
      <c r="C25" s="11">
        <v>22</v>
      </c>
      <c r="D25" s="6">
        <v>10</v>
      </c>
      <c r="E25" s="12"/>
      <c r="F25" s="12"/>
      <c r="H25" s="13" t="s">
        <v>45</v>
      </c>
      <c r="I25" s="2"/>
      <c r="K25" s="21" t="s">
        <v>81</v>
      </c>
      <c r="L25" s="22">
        <v>5</v>
      </c>
      <c r="N25" s="13" t="s">
        <v>62</v>
      </c>
    </row>
    <row r="26" spans="2:42" ht="16.5" x14ac:dyDescent="0.5">
      <c r="B26" s="1">
        <v>23</v>
      </c>
      <c r="C26" s="11">
        <v>21</v>
      </c>
      <c r="D26" s="6">
        <v>10</v>
      </c>
      <c r="E26" s="12"/>
      <c r="F26" s="12"/>
      <c r="H26" s="13" t="s">
        <v>105</v>
      </c>
      <c r="I26" s="2"/>
      <c r="K26" s="21" t="s">
        <v>82</v>
      </c>
      <c r="L26" s="22">
        <v>5</v>
      </c>
      <c r="N26" s="13" t="s">
        <v>112</v>
      </c>
    </row>
    <row r="27" spans="2:42" ht="16.5" x14ac:dyDescent="0.5">
      <c r="B27" s="1">
        <v>24</v>
      </c>
      <c r="C27" s="11">
        <v>20</v>
      </c>
      <c r="D27" s="6">
        <v>10</v>
      </c>
      <c r="E27" s="12"/>
      <c r="F27" s="12"/>
      <c r="H27" s="13" t="s">
        <v>106</v>
      </c>
      <c r="I27" s="2"/>
      <c r="K27" s="21" t="s">
        <v>92</v>
      </c>
      <c r="L27" s="22">
        <v>6</v>
      </c>
      <c r="N27" s="10" t="s">
        <v>63</v>
      </c>
    </row>
    <row r="28" spans="2:42" ht="16.5" x14ac:dyDescent="0.5">
      <c r="B28" s="1">
        <v>25</v>
      </c>
      <c r="C28" s="11">
        <v>19</v>
      </c>
      <c r="D28" s="6">
        <v>10</v>
      </c>
      <c r="E28" s="12"/>
      <c r="F28" s="12"/>
      <c r="H28" s="13" t="s">
        <v>107</v>
      </c>
      <c r="I28" s="2"/>
      <c r="K28" s="21" t="s">
        <v>93</v>
      </c>
      <c r="L28" s="22">
        <v>6</v>
      </c>
    </row>
    <row r="29" spans="2:42" ht="16.5" x14ac:dyDescent="0.5">
      <c r="B29" s="1">
        <v>26</v>
      </c>
      <c r="C29" s="11">
        <v>18</v>
      </c>
      <c r="D29" s="6">
        <v>10</v>
      </c>
      <c r="E29" s="12"/>
      <c r="F29" s="12"/>
      <c r="H29" s="13" t="s">
        <v>34</v>
      </c>
      <c r="I29" s="2"/>
      <c r="K29" s="21" t="s">
        <v>83</v>
      </c>
      <c r="L29" s="22">
        <v>6</v>
      </c>
    </row>
    <row r="30" spans="2:42" ht="16.5" x14ac:dyDescent="0.5">
      <c r="B30" s="1">
        <v>27</v>
      </c>
      <c r="C30" s="11">
        <v>17</v>
      </c>
      <c r="D30" s="6">
        <v>10</v>
      </c>
      <c r="E30" s="12"/>
      <c r="F30" s="12"/>
      <c r="H30" s="13" t="s">
        <v>14</v>
      </c>
      <c r="I30" s="2"/>
      <c r="K30" s="21" t="s">
        <v>84</v>
      </c>
      <c r="L30" s="22">
        <v>6</v>
      </c>
    </row>
    <row r="31" spans="2:42" ht="16.5" x14ac:dyDescent="0.5">
      <c r="B31" s="1">
        <v>28</v>
      </c>
      <c r="C31" s="11">
        <v>16</v>
      </c>
      <c r="D31" s="6">
        <v>10</v>
      </c>
      <c r="E31" s="12"/>
      <c r="F31" s="12"/>
      <c r="H31" s="13" t="s">
        <v>108</v>
      </c>
      <c r="I31" s="2"/>
      <c r="K31" s="21" t="s">
        <v>85</v>
      </c>
      <c r="L31" s="22">
        <v>6</v>
      </c>
    </row>
    <row r="32" spans="2:42" ht="16.5" x14ac:dyDescent="0.5">
      <c r="B32" s="1">
        <v>29</v>
      </c>
      <c r="C32" s="11">
        <v>15</v>
      </c>
      <c r="D32" s="6">
        <v>10</v>
      </c>
      <c r="E32" s="12"/>
      <c r="F32" s="12"/>
      <c r="H32" s="13" t="s">
        <v>13</v>
      </c>
      <c r="I32" s="2"/>
      <c r="K32" s="21" t="s">
        <v>86</v>
      </c>
      <c r="L32" s="22">
        <v>6</v>
      </c>
    </row>
    <row r="33" spans="2:12" ht="14" x14ac:dyDescent="0.3">
      <c r="B33" s="1">
        <v>30</v>
      </c>
      <c r="C33" s="11">
        <v>14</v>
      </c>
      <c r="D33" s="12"/>
      <c r="E33" s="12"/>
      <c r="F33" s="12"/>
      <c r="H33" s="13" t="s">
        <v>95</v>
      </c>
      <c r="I33" s="2"/>
      <c r="K33" s="21" t="s">
        <v>87</v>
      </c>
      <c r="L33" s="22">
        <v>6</v>
      </c>
    </row>
    <row r="34" spans="2:12" ht="14" x14ac:dyDescent="0.3">
      <c r="B34" s="1">
        <v>31</v>
      </c>
      <c r="C34" s="11">
        <v>13</v>
      </c>
      <c r="D34" s="12"/>
      <c r="E34" s="12"/>
      <c r="F34" s="12"/>
      <c r="H34" s="13" t="s">
        <v>16</v>
      </c>
      <c r="I34" s="2"/>
      <c r="K34" s="23" t="s">
        <v>88</v>
      </c>
      <c r="L34" s="26">
        <v>6</v>
      </c>
    </row>
    <row r="35" spans="2:12" ht="14" x14ac:dyDescent="0.3">
      <c r="B35" s="1">
        <v>32</v>
      </c>
      <c r="C35" s="11">
        <v>12</v>
      </c>
      <c r="D35" s="12"/>
      <c r="E35" s="12"/>
      <c r="F35" s="12"/>
      <c r="H35" s="13" t="s">
        <v>94</v>
      </c>
      <c r="I35" s="2"/>
    </row>
    <row r="36" spans="2:12" ht="14" x14ac:dyDescent="0.3">
      <c r="B36" s="1">
        <v>33</v>
      </c>
      <c r="C36" s="11">
        <v>11</v>
      </c>
      <c r="D36" s="12"/>
      <c r="E36" s="12"/>
      <c r="F36" s="12"/>
      <c r="H36" s="13" t="s">
        <v>109</v>
      </c>
      <c r="I36" s="2"/>
    </row>
    <row r="37" spans="2:12" ht="14" x14ac:dyDescent="0.3">
      <c r="B37" s="1">
        <v>34</v>
      </c>
      <c r="C37" s="11">
        <v>10</v>
      </c>
      <c r="D37" s="12"/>
      <c r="E37" s="12"/>
      <c r="F37" s="12"/>
      <c r="H37" s="13" t="s">
        <v>38</v>
      </c>
      <c r="I37" s="2"/>
    </row>
    <row r="38" spans="2:12" ht="14" x14ac:dyDescent="0.3">
      <c r="B38" s="1">
        <v>35</v>
      </c>
      <c r="C38" s="11">
        <v>10</v>
      </c>
      <c r="D38" s="12"/>
      <c r="E38" s="12"/>
      <c r="F38" s="12"/>
      <c r="H38" s="14" t="s">
        <v>3</v>
      </c>
      <c r="I38" s="3"/>
    </row>
    <row r="39" spans="2:12" ht="14" x14ac:dyDescent="0.3">
      <c r="B39" s="1">
        <v>36</v>
      </c>
      <c r="C39" s="11">
        <v>10</v>
      </c>
      <c r="D39" s="11"/>
      <c r="E39" s="11"/>
      <c r="F39" s="11"/>
      <c r="H39" s="16" t="s">
        <v>17</v>
      </c>
      <c r="I39" s="4"/>
    </row>
    <row r="40" spans="2:12" ht="14" x14ac:dyDescent="0.3">
      <c r="B40" s="1">
        <v>37</v>
      </c>
      <c r="C40" s="11">
        <v>10</v>
      </c>
      <c r="D40" s="11"/>
      <c r="E40" s="11"/>
      <c r="F40" s="11"/>
    </row>
    <row r="41" spans="2:12" ht="14" x14ac:dyDescent="0.3">
      <c r="B41" s="1">
        <v>38</v>
      </c>
      <c r="C41" s="11">
        <v>10</v>
      </c>
      <c r="D41" s="11"/>
      <c r="E41" s="11"/>
      <c r="F41" s="11"/>
    </row>
    <row r="42" spans="2:12" ht="14" x14ac:dyDescent="0.3">
      <c r="B42" s="1">
        <v>39</v>
      </c>
      <c r="C42" s="11">
        <v>10</v>
      </c>
      <c r="D42" s="11"/>
      <c r="E42" s="11"/>
      <c r="F42" s="11"/>
    </row>
    <row r="43" spans="2:12" ht="14" x14ac:dyDescent="0.3">
      <c r="B43" s="1">
        <v>40</v>
      </c>
      <c r="C43" s="11">
        <v>10</v>
      </c>
      <c r="D43" s="11"/>
      <c r="E43" s="11"/>
      <c r="F43" s="11"/>
    </row>
    <row r="44" spans="2:12" ht="14" x14ac:dyDescent="0.3">
      <c r="B44" s="1">
        <v>41</v>
      </c>
      <c r="C44" s="11">
        <v>10</v>
      </c>
      <c r="D44" s="11"/>
      <c r="E44" s="11"/>
      <c r="F44" s="11"/>
    </row>
    <row r="45" spans="2:12" ht="14" x14ac:dyDescent="0.3">
      <c r="B45" s="1">
        <v>42</v>
      </c>
      <c r="C45" s="11">
        <v>10</v>
      </c>
      <c r="D45" s="11"/>
      <c r="E45" s="11"/>
      <c r="F45" s="11"/>
    </row>
    <row r="46" spans="2:12" ht="14" x14ac:dyDescent="0.3">
      <c r="B46" s="1">
        <v>43</v>
      </c>
      <c r="C46" s="11">
        <v>10</v>
      </c>
      <c r="D46" s="11"/>
      <c r="E46" s="11"/>
      <c r="F46" s="11"/>
    </row>
    <row r="47" spans="2:12" ht="14" x14ac:dyDescent="0.3">
      <c r="B47" s="1">
        <v>44</v>
      </c>
      <c r="C47" s="11">
        <v>10</v>
      </c>
      <c r="D47" s="11"/>
      <c r="E47" s="11"/>
      <c r="F47" s="11"/>
    </row>
    <row r="48" spans="2:12" ht="14" x14ac:dyDescent="0.3">
      <c r="B48" s="1">
        <v>45</v>
      </c>
      <c r="C48" s="11">
        <v>10</v>
      </c>
      <c r="D48" s="11"/>
      <c r="E48" s="11"/>
      <c r="F48" s="11"/>
    </row>
    <row r="49" spans="2:6" ht="14" x14ac:dyDescent="0.3">
      <c r="B49" s="1">
        <v>46</v>
      </c>
      <c r="C49" s="11">
        <v>10</v>
      </c>
      <c r="D49" s="11"/>
      <c r="E49" s="11"/>
      <c r="F49" s="11"/>
    </row>
    <row r="50" spans="2:6" ht="14" x14ac:dyDescent="0.3">
      <c r="B50" s="1">
        <v>47</v>
      </c>
      <c r="C50" s="11">
        <v>10</v>
      </c>
      <c r="D50" s="11"/>
      <c r="E50" s="11"/>
      <c r="F50" s="11"/>
    </row>
    <row r="51" spans="2:6" ht="14" x14ac:dyDescent="0.3">
      <c r="B51" s="1">
        <v>48</v>
      </c>
      <c r="C51" s="11">
        <v>10</v>
      </c>
      <c r="D51" s="11"/>
      <c r="E51" s="11"/>
      <c r="F51" s="11"/>
    </row>
    <row r="52" spans="2:6" ht="14" x14ac:dyDescent="0.3">
      <c r="B52" s="1">
        <v>49</v>
      </c>
      <c r="C52" s="11">
        <v>10</v>
      </c>
      <c r="D52" s="11"/>
      <c r="E52" s="11"/>
      <c r="F52" s="11"/>
    </row>
    <row r="53" spans="2:6" ht="14" x14ac:dyDescent="0.3">
      <c r="B53" s="1">
        <v>50</v>
      </c>
      <c r="C53" s="11">
        <v>10</v>
      </c>
      <c r="D53" s="11"/>
      <c r="E53" s="11"/>
      <c r="F53" s="11"/>
    </row>
    <row r="54" spans="2:6" ht="14" x14ac:dyDescent="0.3">
      <c r="B54" s="1">
        <v>51</v>
      </c>
      <c r="C54" s="11">
        <v>10</v>
      </c>
      <c r="D54" s="11"/>
      <c r="E54" s="11"/>
      <c r="F54" s="11"/>
    </row>
    <row r="55" spans="2:6" ht="14" x14ac:dyDescent="0.3">
      <c r="B55" s="1">
        <v>52</v>
      </c>
      <c r="C55" s="11">
        <v>10</v>
      </c>
      <c r="D55" s="11"/>
      <c r="E55" s="11"/>
      <c r="F55" s="11"/>
    </row>
    <row r="56" spans="2:6" ht="14" x14ac:dyDescent="0.3">
      <c r="B56" s="1">
        <v>53</v>
      </c>
      <c r="C56" s="11">
        <v>10</v>
      </c>
      <c r="D56" s="11"/>
      <c r="E56" s="11"/>
      <c r="F56" s="11"/>
    </row>
    <row r="57" spans="2:6" ht="14" x14ac:dyDescent="0.3">
      <c r="B57" s="1">
        <v>54</v>
      </c>
      <c r="C57" s="11">
        <v>10</v>
      </c>
      <c r="D57" s="11"/>
      <c r="E57" s="11"/>
      <c r="F57" s="11"/>
    </row>
    <row r="58" spans="2:6" ht="14" x14ac:dyDescent="0.3">
      <c r="B58" s="1">
        <v>55</v>
      </c>
      <c r="C58" s="11">
        <v>10</v>
      </c>
      <c r="D58" s="1"/>
      <c r="E58" s="1"/>
      <c r="F58" s="1"/>
    </row>
    <row r="59" spans="2:6" ht="14" x14ac:dyDescent="0.3">
      <c r="B59" s="1">
        <v>56</v>
      </c>
      <c r="C59" s="11">
        <v>10</v>
      </c>
      <c r="D59" s="1"/>
      <c r="E59" s="1"/>
      <c r="F59" s="1"/>
    </row>
    <row r="60" spans="2:6" ht="14" x14ac:dyDescent="0.3">
      <c r="B60" s="1">
        <v>57</v>
      </c>
      <c r="C60" s="11">
        <v>10</v>
      </c>
      <c r="D60" s="1"/>
      <c r="E60" s="1"/>
      <c r="F60" s="1"/>
    </row>
    <row r="61" spans="2:6" ht="14" x14ac:dyDescent="0.3">
      <c r="B61" s="1">
        <v>58</v>
      </c>
      <c r="C61" s="11">
        <v>10</v>
      </c>
      <c r="D61" s="1"/>
      <c r="E61" s="1"/>
      <c r="F61" s="1"/>
    </row>
    <row r="62" spans="2:6" ht="14" x14ac:dyDescent="0.3">
      <c r="B62" s="1">
        <v>59</v>
      </c>
      <c r="C62" s="11">
        <v>10</v>
      </c>
      <c r="D62" s="1"/>
      <c r="E62" s="1"/>
      <c r="F62" s="1"/>
    </row>
    <row r="63" spans="2:6" ht="14" x14ac:dyDescent="0.3">
      <c r="B63" s="1">
        <v>60</v>
      </c>
      <c r="C63" s="11">
        <v>10</v>
      </c>
      <c r="D63" s="1"/>
      <c r="E63" s="1"/>
      <c r="F63" s="1"/>
    </row>
    <row r="64" spans="2:6" ht="14" x14ac:dyDescent="0.3">
      <c r="B64" s="1">
        <v>61</v>
      </c>
      <c r="C64" s="11">
        <v>10</v>
      </c>
      <c r="D64" s="1"/>
      <c r="E64" s="1"/>
      <c r="F64" s="1"/>
    </row>
    <row r="65" spans="2:6" ht="14" x14ac:dyDescent="0.3">
      <c r="B65" s="1">
        <v>62</v>
      </c>
      <c r="C65" s="11">
        <v>10</v>
      </c>
      <c r="D65" s="1"/>
      <c r="E65" s="1"/>
      <c r="F65" s="1"/>
    </row>
    <row r="66" spans="2:6" ht="14" x14ac:dyDescent="0.3">
      <c r="B66" s="1">
        <v>63</v>
      </c>
      <c r="C66" s="11">
        <v>10</v>
      </c>
      <c r="D66" s="1"/>
      <c r="E66" s="1"/>
      <c r="F66" s="1"/>
    </row>
    <row r="67" spans="2:6" ht="14" x14ac:dyDescent="0.3">
      <c r="B67" s="1">
        <v>64</v>
      </c>
      <c r="C67" s="11">
        <v>10</v>
      </c>
      <c r="D67" s="1"/>
      <c r="E67" s="1"/>
      <c r="F67" s="1"/>
    </row>
    <row r="68" spans="2:6" ht="14" x14ac:dyDescent="0.3">
      <c r="B68" s="1">
        <v>65</v>
      </c>
      <c r="C68" s="11">
        <v>10</v>
      </c>
      <c r="D68" s="1"/>
      <c r="E68" s="1"/>
      <c r="F68" s="1"/>
    </row>
    <row r="69" spans="2:6" ht="14" x14ac:dyDescent="0.3">
      <c r="B69" s="1">
        <v>66</v>
      </c>
      <c r="C69" s="11">
        <v>10</v>
      </c>
      <c r="D69" s="1"/>
      <c r="E69" s="1"/>
      <c r="F69" s="1"/>
    </row>
    <row r="70" spans="2:6" ht="14" x14ac:dyDescent="0.3">
      <c r="B70" s="1">
        <v>67</v>
      </c>
      <c r="C70" s="11">
        <v>10</v>
      </c>
      <c r="D70" s="1"/>
      <c r="E70" s="1"/>
      <c r="F70" s="1"/>
    </row>
    <row r="71" spans="2:6" ht="14" x14ac:dyDescent="0.3">
      <c r="B71" s="1">
        <v>68</v>
      </c>
      <c r="C71" s="11">
        <v>10</v>
      </c>
      <c r="D71" s="1"/>
      <c r="E71" s="1"/>
      <c r="F71" s="1"/>
    </row>
    <row r="72" spans="2:6" ht="14" x14ac:dyDescent="0.3">
      <c r="B72" s="1">
        <v>69</v>
      </c>
      <c r="C72" s="11">
        <v>10</v>
      </c>
      <c r="D72" s="1"/>
      <c r="E72" s="1"/>
      <c r="F72" s="1"/>
    </row>
    <row r="73" spans="2:6" ht="14" x14ac:dyDescent="0.3">
      <c r="B73" s="1">
        <v>70</v>
      </c>
      <c r="C73" s="11">
        <v>10</v>
      </c>
      <c r="D73" s="1"/>
      <c r="E73" s="1"/>
      <c r="F73" s="1"/>
    </row>
    <row r="74" spans="2:6" ht="14" x14ac:dyDescent="0.3">
      <c r="B74" s="1">
        <v>71</v>
      </c>
      <c r="C74" s="11">
        <v>10</v>
      </c>
      <c r="D74" s="1"/>
      <c r="E74" s="1"/>
      <c r="F74" s="1"/>
    </row>
    <row r="75" spans="2:6" ht="14" x14ac:dyDescent="0.3">
      <c r="B75" s="1">
        <v>72</v>
      </c>
      <c r="C75" s="11">
        <v>10</v>
      </c>
      <c r="D75" s="1"/>
      <c r="E75" s="1"/>
      <c r="F75" s="1"/>
    </row>
    <row r="76" spans="2:6" ht="14" x14ac:dyDescent="0.3">
      <c r="B76" s="1">
        <v>73</v>
      </c>
      <c r="C76" s="11">
        <v>10</v>
      </c>
      <c r="D76" s="1"/>
      <c r="E76" s="1"/>
      <c r="F76" s="1"/>
    </row>
    <row r="77" spans="2:6" ht="14" x14ac:dyDescent="0.3">
      <c r="B77" s="1">
        <v>74</v>
      </c>
      <c r="C77" s="11">
        <v>10</v>
      </c>
      <c r="D77" s="1"/>
      <c r="E77" s="1"/>
      <c r="F77" s="1"/>
    </row>
    <row r="78" spans="2:6" ht="14" x14ac:dyDescent="0.3">
      <c r="B78" s="1">
        <v>75</v>
      </c>
      <c r="C78" s="11">
        <v>10</v>
      </c>
      <c r="D78" s="1"/>
      <c r="E78" s="1"/>
      <c r="F78" s="1"/>
    </row>
    <row r="79" spans="2:6" ht="14" x14ac:dyDescent="0.3">
      <c r="B79" s="1">
        <v>76</v>
      </c>
      <c r="C79" s="11">
        <v>10</v>
      </c>
      <c r="D79" s="1"/>
      <c r="E79" s="1"/>
      <c r="F79" s="1"/>
    </row>
    <row r="80" spans="2:6" ht="14" x14ac:dyDescent="0.3">
      <c r="B80" s="1">
        <v>77</v>
      </c>
      <c r="C80" s="11">
        <v>10</v>
      </c>
      <c r="D80" s="1"/>
      <c r="E80" s="1"/>
      <c r="F80" s="1"/>
    </row>
    <row r="81" spans="2:6" ht="14" x14ac:dyDescent="0.3">
      <c r="B81" s="1">
        <v>78</v>
      </c>
      <c r="C81" s="11">
        <v>10</v>
      </c>
      <c r="D81" s="1"/>
      <c r="E81" s="1"/>
      <c r="F81" s="1"/>
    </row>
    <row r="82" spans="2:6" ht="14" x14ac:dyDescent="0.3">
      <c r="B82" s="1">
        <v>79</v>
      </c>
      <c r="C82" s="11">
        <v>10</v>
      </c>
      <c r="D82" s="1"/>
      <c r="E82" s="1"/>
      <c r="F82" s="1"/>
    </row>
    <row r="83" spans="2:6" ht="14" x14ac:dyDescent="0.3">
      <c r="B83" s="1">
        <v>80</v>
      </c>
      <c r="C83" s="11">
        <v>10</v>
      </c>
      <c r="D83" s="1"/>
      <c r="E83" s="1"/>
      <c r="F83" s="1"/>
    </row>
    <row r="84" spans="2:6" ht="14" x14ac:dyDescent="0.3">
      <c r="B84" s="1">
        <v>81</v>
      </c>
      <c r="C84" s="11">
        <v>10</v>
      </c>
      <c r="D84" s="1"/>
      <c r="E84" s="1"/>
      <c r="F84" s="1"/>
    </row>
    <row r="85" spans="2:6" ht="14" x14ac:dyDescent="0.3">
      <c r="B85" s="1">
        <v>82</v>
      </c>
      <c r="C85" s="11">
        <v>10</v>
      </c>
      <c r="D85" s="1"/>
      <c r="E85" s="1"/>
      <c r="F85" s="1"/>
    </row>
    <row r="86" spans="2:6" ht="14" x14ac:dyDescent="0.3">
      <c r="B86" s="1">
        <v>83</v>
      </c>
      <c r="C86" s="11">
        <v>10</v>
      </c>
      <c r="D86" s="1"/>
      <c r="E86" s="1"/>
      <c r="F86" s="1"/>
    </row>
    <row r="87" spans="2:6" ht="14" x14ac:dyDescent="0.3">
      <c r="B87" s="1">
        <v>84</v>
      </c>
      <c r="C87" s="11">
        <v>10</v>
      </c>
      <c r="D87" s="1"/>
      <c r="E87" s="1"/>
      <c r="F87" s="1"/>
    </row>
    <row r="88" spans="2:6" ht="14" x14ac:dyDescent="0.3">
      <c r="B88" s="1">
        <v>85</v>
      </c>
      <c r="C88" s="11">
        <v>10</v>
      </c>
      <c r="D88" s="1"/>
      <c r="E88" s="1"/>
      <c r="F88" s="1"/>
    </row>
    <row r="89" spans="2:6" ht="14" x14ac:dyDescent="0.3">
      <c r="B89" s="1">
        <v>86</v>
      </c>
      <c r="C89" s="11">
        <v>10</v>
      </c>
      <c r="D89" s="1"/>
      <c r="E89" s="1"/>
      <c r="F89" s="1"/>
    </row>
    <row r="90" spans="2:6" ht="14" x14ac:dyDescent="0.3">
      <c r="B90" s="1">
        <v>87</v>
      </c>
      <c r="C90" s="11">
        <v>10</v>
      </c>
      <c r="D90" s="1"/>
      <c r="E90" s="1"/>
      <c r="F90" s="1"/>
    </row>
    <row r="91" spans="2:6" ht="14" x14ac:dyDescent="0.3">
      <c r="B91" s="1">
        <v>88</v>
      </c>
      <c r="C91" s="11">
        <v>10</v>
      </c>
      <c r="D91" s="1"/>
      <c r="E91" s="1"/>
      <c r="F91" s="1"/>
    </row>
    <row r="92" spans="2:6" ht="14" x14ac:dyDescent="0.3">
      <c r="B92" s="1">
        <v>89</v>
      </c>
      <c r="C92" s="11">
        <v>10</v>
      </c>
      <c r="D92" s="1"/>
      <c r="E92" s="1"/>
      <c r="F92" s="1"/>
    </row>
    <row r="93" spans="2:6" ht="14" x14ac:dyDescent="0.3">
      <c r="B93" s="1">
        <v>90</v>
      </c>
      <c r="C93" s="11">
        <v>10</v>
      </c>
      <c r="D93" s="1"/>
      <c r="E93" s="1"/>
      <c r="F93" s="1"/>
    </row>
    <row r="94" spans="2:6" ht="14" x14ac:dyDescent="0.3">
      <c r="B94" s="1">
        <v>91</v>
      </c>
      <c r="C94" s="11">
        <v>10</v>
      </c>
      <c r="D94" s="1"/>
      <c r="E94" s="1"/>
      <c r="F94" s="1"/>
    </row>
    <row r="95" spans="2:6" ht="14" x14ac:dyDescent="0.3">
      <c r="B95" s="1">
        <v>92</v>
      </c>
      <c r="C95" s="11">
        <v>10</v>
      </c>
      <c r="D95" s="1"/>
      <c r="E95" s="1"/>
      <c r="F95" s="1"/>
    </row>
    <row r="96" spans="2:6" ht="14" x14ac:dyDescent="0.3">
      <c r="B96" s="1">
        <v>93</v>
      </c>
      <c r="C96" s="11">
        <v>10</v>
      </c>
      <c r="D96" s="1"/>
      <c r="E96" s="1"/>
      <c r="F96" s="1"/>
    </row>
    <row r="97" spans="2:6" ht="14" x14ac:dyDescent="0.3">
      <c r="B97" s="1">
        <v>94</v>
      </c>
      <c r="C97" s="11">
        <v>10</v>
      </c>
      <c r="D97" s="1"/>
      <c r="E97" s="1"/>
      <c r="F97" s="1"/>
    </row>
    <row r="98" spans="2:6" ht="14" x14ac:dyDescent="0.3">
      <c r="B98" s="1">
        <v>95</v>
      </c>
      <c r="C98" s="11">
        <v>10</v>
      </c>
      <c r="D98" s="1"/>
      <c r="E98" s="1"/>
      <c r="F98" s="1"/>
    </row>
    <row r="99" spans="2:6" ht="14" x14ac:dyDescent="0.3">
      <c r="B99" s="1">
        <v>96</v>
      </c>
      <c r="C99" s="11">
        <v>10</v>
      </c>
      <c r="D99" s="1"/>
      <c r="E99" s="1"/>
      <c r="F99" s="1"/>
    </row>
    <row r="100" spans="2:6" ht="14" x14ac:dyDescent="0.3">
      <c r="B100" s="1">
        <v>97</v>
      </c>
      <c r="C100" s="11">
        <v>10</v>
      </c>
      <c r="D100" s="1"/>
      <c r="E100" s="1"/>
      <c r="F100" s="1"/>
    </row>
    <row r="101" spans="2:6" ht="14" x14ac:dyDescent="0.3">
      <c r="B101" s="1">
        <v>98</v>
      </c>
      <c r="C101" s="11">
        <v>10</v>
      </c>
      <c r="D101" s="1"/>
      <c r="E101" s="1"/>
      <c r="F101" s="1"/>
    </row>
    <row r="102" spans="2:6" ht="14" x14ac:dyDescent="0.3">
      <c r="B102" s="1">
        <v>99</v>
      </c>
      <c r="C102" s="11">
        <v>10</v>
      </c>
      <c r="D102" s="1"/>
      <c r="E102" s="1"/>
      <c r="F102" s="1"/>
    </row>
    <row r="103" spans="2:6" ht="14" x14ac:dyDescent="0.3">
      <c r="B103" s="1">
        <v>100</v>
      </c>
      <c r="C103" s="11">
        <v>10</v>
      </c>
      <c r="D103" s="1"/>
      <c r="E103" s="1"/>
      <c r="F103" s="1"/>
    </row>
    <row r="104" spans="2:6" ht="14" x14ac:dyDescent="0.3">
      <c r="B104" s="1">
        <v>101</v>
      </c>
      <c r="C104" s="11">
        <v>10</v>
      </c>
      <c r="D104" s="1"/>
      <c r="E104" s="1"/>
      <c r="F104" s="1"/>
    </row>
    <row r="105" spans="2:6" ht="14" x14ac:dyDescent="0.3">
      <c r="B105" s="1">
        <v>102</v>
      </c>
      <c r="C105" s="11">
        <v>10</v>
      </c>
      <c r="D105" s="1"/>
      <c r="E105" s="1"/>
      <c r="F105" s="1"/>
    </row>
    <row r="106" spans="2:6" ht="14" x14ac:dyDescent="0.3">
      <c r="B106" s="1">
        <v>103</v>
      </c>
      <c r="C106" s="11">
        <v>10</v>
      </c>
      <c r="D106" s="1"/>
      <c r="E106" s="1"/>
      <c r="F106" s="1"/>
    </row>
    <row r="107" spans="2:6" ht="14" x14ac:dyDescent="0.3">
      <c r="B107" s="1">
        <v>104</v>
      </c>
      <c r="C107" s="11">
        <v>10</v>
      </c>
      <c r="D107" s="1"/>
      <c r="E107" s="1"/>
      <c r="F107" s="1"/>
    </row>
    <row r="108" spans="2:6" ht="14" x14ac:dyDescent="0.3">
      <c r="B108" s="1">
        <v>105</v>
      </c>
      <c r="C108" s="11">
        <v>10</v>
      </c>
      <c r="D108" s="1"/>
      <c r="E108" s="1"/>
      <c r="F108" s="1"/>
    </row>
    <row r="109" spans="2:6" ht="14" x14ac:dyDescent="0.3">
      <c r="B109" s="1">
        <v>106</v>
      </c>
      <c r="C109" s="11">
        <v>10</v>
      </c>
      <c r="D109" s="1"/>
      <c r="E109" s="1"/>
      <c r="F109" s="1"/>
    </row>
    <row r="110" spans="2:6" ht="14" x14ac:dyDescent="0.3">
      <c r="B110" s="1">
        <v>107</v>
      </c>
      <c r="C110" s="11">
        <v>10</v>
      </c>
      <c r="D110" s="1"/>
      <c r="E110" s="1"/>
      <c r="F110" s="1"/>
    </row>
    <row r="111" spans="2:6" ht="14" x14ac:dyDescent="0.3">
      <c r="B111" s="1">
        <v>108</v>
      </c>
      <c r="C111" s="11">
        <v>10</v>
      </c>
      <c r="D111" s="1"/>
      <c r="E111" s="1"/>
      <c r="F111" s="1"/>
    </row>
    <row r="112" spans="2:6" ht="14" x14ac:dyDescent="0.3">
      <c r="B112" s="1">
        <v>109</v>
      </c>
      <c r="C112" s="11">
        <v>10</v>
      </c>
      <c r="D112" s="1"/>
      <c r="E112" s="1"/>
      <c r="F112" s="1"/>
    </row>
    <row r="113" spans="2:6" ht="14" x14ac:dyDescent="0.3">
      <c r="B113" s="1">
        <v>110</v>
      </c>
      <c r="C113" s="11">
        <v>10</v>
      </c>
      <c r="D113" s="1"/>
      <c r="E113" s="1"/>
      <c r="F113" s="1"/>
    </row>
  </sheetData>
  <mergeCells count="16">
    <mergeCell ref="AQ1:AR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J1:N1"/>
    <mergeCell ref="O1:P1"/>
    <mergeCell ref="Q1:R1"/>
    <mergeCell ref="S1:T1"/>
    <mergeCell ref="U1:V1"/>
  </mergeCells>
  <dataValidations disablePrompts="1" count="1">
    <dataValidation type="list" allowBlank="1" showInputMessage="1" showErrorMessage="1" sqref="L3:L17" xr:uid="{00000000-0002-0000-0F00-000000000000}">
      <formula1>Type_epreuve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&amp;C&amp;1#&amp;"Calibri"&amp;10&amp;K0078D7C1 - Interne</oddFooter>
  </headerFooter>
  <ignoredErrors>
    <ignoredError sqref="W3 W4:W17" formula="1"/>
    <ignoredError sqref="S3:S17 O3:O17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BP38"/>
  <sheetViews>
    <sheetView topLeftCell="A19" zoomScale="80" zoomScaleNormal="80" workbookViewId="0">
      <selection activeCell="I29" sqref="I29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48</v>
      </c>
      <c r="F2" s="188"/>
      <c r="G2" s="185" t="s">
        <v>78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IF(Tableau_MPH[[#This Row],[Points]]&lt;&gt;0,RANK(Tableau_MPH[[#This Row],[Points]],Tableau_MPH[Points]),"")</f>
        <v>4</v>
      </c>
      <c r="B6" s="45">
        <f t="array" ref="B6">INDEX(Tableau_MPH[[1]:[15]],ROW(C6)-5,$B$3)</f>
        <v>20</v>
      </c>
      <c r="C6" s="46">
        <f t="shared" ref="C6:C38" si="0">COUNTA(I6,K6,M6,O6,Q6,S6,U6,W6,Y6,AA6,AC6,AE6,AG6,AI6,AK6)</f>
        <v>1</v>
      </c>
      <c r="D6" s="172" t="s">
        <v>907</v>
      </c>
      <c r="E6" s="172" t="s">
        <v>908</v>
      </c>
      <c r="F6" s="172" t="s">
        <v>406</v>
      </c>
      <c r="G6" s="172" t="s">
        <v>12</v>
      </c>
      <c r="H6" s="171">
        <f t="shared" ref="H6:H38" si="1">J6+L6+N6+P6+R6+T6+V6+X6+Z6+AB6+AD6+AF6+AH6+AJ6+AL6</f>
        <v>20</v>
      </c>
      <c r="I6" s="53">
        <v>3</v>
      </c>
      <c r="J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20</v>
      </c>
      <c r="K6" s="53"/>
      <c r="L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6" s="56"/>
      <c r="N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6" s="57"/>
      <c r="P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6" s="57"/>
      <c r="R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6" s="58"/>
      <c r="T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6" s="58"/>
      <c r="V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6" s="58"/>
      <c r="X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6" s="58"/>
      <c r="Z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6" s="121"/>
      <c r="AB6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6" s="58"/>
      <c r="AD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6" s="58"/>
      <c r="AF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6" s="58"/>
      <c r="AH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6" s="58"/>
      <c r="AJ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6" s="58"/>
      <c r="AL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6" s="50">
        <f t="shared" ref="AM6:AM38" si="2">J6</f>
        <v>20</v>
      </c>
      <c r="AN6" s="31">
        <f t="shared" ref="AN6:AN38" si="3">L6</f>
        <v>0</v>
      </c>
      <c r="AO6" s="31">
        <f t="shared" ref="AO6:AO38" si="4">N6</f>
        <v>0</v>
      </c>
      <c r="AP6" s="31">
        <f t="shared" ref="AP6:AP38" si="5">P6</f>
        <v>0</v>
      </c>
      <c r="AQ6" s="31">
        <f t="shared" ref="AQ6:AQ38" si="6">R6</f>
        <v>0</v>
      </c>
      <c r="AR6" s="31">
        <f t="shared" ref="AR6:AR38" si="7">T6</f>
        <v>0</v>
      </c>
      <c r="AS6" s="31">
        <f t="shared" ref="AS6:AS38" si="8">V6</f>
        <v>0</v>
      </c>
      <c r="AT6" s="31">
        <f t="shared" ref="AT6:AT38" si="9">X6</f>
        <v>0</v>
      </c>
      <c r="AU6" s="31">
        <f t="shared" ref="AU6:AU38" si="10">Z6</f>
        <v>0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20</v>
      </c>
      <c r="BC6" s="50">
        <f t="shared" ref="BC6:BP6" si="18">BB6+LARGE($AM6:$BA6,BC$5)</f>
        <v>20</v>
      </c>
      <c r="BD6" s="50">
        <f t="shared" si="18"/>
        <v>20</v>
      </c>
      <c r="BE6" s="50">
        <f t="shared" si="18"/>
        <v>20</v>
      </c>
      <c r="BF6" s="50">
        <f t="shared" si="18"/>
        <v>20</v>
      </c>
      <c r="BG6" s="50">
        <f t="shared" si="18"/>
        <v>20</v>
      </c>
      <c r="BH6" s="50">
        <f t="shared" si="18"/>
        <v>20</v>
      </c>
      <c r="BI6" s="50">
        <f t="shared" si="18"/>
        <v>20</v>
      </c>
      <c r="BJ6" s="50">
        <f t="shared" si="18"/>
        <v>20</v>
      </c>
      <c r="BK6" s="50">
        <f t="shared" si="18"/>
        <v>20</v>
      </c>
      <c r="BL6" s="50">
        <f t="shared" si="18"/>
        <v>20</v>
      </c>
      <c r="BM6" s="50">
        <f t="shared" si="18"/>
        <v>20</v>
      </c>
      <c r="BN6" s="50">
        <f t="shared" si="18"/>
        <v>20</v>
      </c>
      <c r="BO6" s="50">
        <f t="shared" si="18"/>
        <v>20</v>
      </c>
      <c r="BP6" s="50">
        <f t="shared" si="18"/>
        <v>20</v>
      </c>
    </row>
    <row r="7" spans="1:68" ht="17" customHeight="1" x14ac:dyDescent="0.35">
      <c r="A7" s="44" t="str">
        <f>IF(Tableau_MPH[[#This Row],[Points]]&lt;&gt;0,RANK(Tableau_MPH[[#This Row],[Points]],Tableau_MPH[Points]),"")</f>
        <v/>
      </c>
      <c r="B7" s="45">
        <f t="array" ref="B7">INDEX(Tableau_MPH[[1]:[15]],ROW(C7)-5,$B$3)</f>
        <v>0</v>
      </c>
      <c r="C7" s="46">
        <f t="shared" si="0"/>
        <v>0</v>
      </c>
      <c r="D7" s="172" t="s">
        <v>909</v>
      </c>
      <c r="E7" s="172" t="s">
        <v>910</v>
      </c>
      <c r="F7" s="172" t="s">
        <v>911</v>
      </c>
      <c r="G7" s="172" t="s">
        <v>36</v>
      </c>
      <c r="H7" s="171">
        <f t="shared" si="1"/>
        <v>0</v>
      </c>
      <c r="I7" s="53"/>
      <c r="J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7" s="53"/>
      <c r="L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7" s="56"/>
      <c r="N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7" s="57"/>
      <c r="P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7" s="57"/>
      <c r="R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7" s="58"/>
      <c r="T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7" s="58"/>
      <c r="V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7" s="58"/>
      <c r="X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7" s="58"/>
      <c r="Z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7" s="121"/>
      <c r="AB7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7" s="58"/>
      <c r="AD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7" s="58"/>
      <c r="AF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7" s="58"/>
      <c r="AH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7" s="58"/>
      <c r="AJ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7" s="58"/>
      <c r="AL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7" customHeight="1" x14ac:dyDescent="0.35">
      <c r="A8" s="44" t="str">
        <f>IF(Tableau_MPH[[#This Row],[Points]]&lt;&gt;0,RANK(Tableau_MPH[[#This Row],[Points]],Tableau_MPH[Points]),"")</f>
        <v/>
      </c>
      <c r="B8" s="45">
        <f t="array" ref="B8">INDEX(Tableau_MPH[[1]:[15]],ROW(C8)-5,$B$3)</f>
        <v>0</v>
      </c>
      <c r="C8" s="46">
        <f t="shared" si="0"/>
        <v>0</v>
      </c>
      <c r="D8" s="172" t="s">
        <v>912</v>
      </c>
      <c r="E8" s="172" t="s">
        <v>913</v>
      </c>
      <c r="F8" s="172" t="s">
        <v>317</v>
      </c>
      <c r="G8" s="172" t="s">
        <v>106</v>
      </c>
      <c r="H8" s="171">
        <f t="shared" si="1"/>
        <v>0</v>
      </c>
      <c r="I8" s="53"/>
      <c r="J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8" s="53"/>
      <c r="L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8" s="56"/>
      <c r="N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8" s="57"/>
      <c r="P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8" s="57"/>
      <c r="R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8" s="58"/>
      <c r="T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8" s="58"/>
      <c r="V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8" s="58"/>
      <c r="X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8" s="58"/>
      <c r="Z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8" s="121"/>
      <c r="AB8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8" s="58"/>
      <c r="AD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8" s="58"/>
      <c r="AF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8" s="58"/>
      <c r="AH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8" s="58"/>
      <c r="AJ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8" s="58"/>
      <c r="AL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7" customHeight="1" x14ac:dyDescent="0.35">
      <c r="A9" s="44" t="str">
        <f>IF(Tableau_MPH[[#This Row],[Points]]&lt;&gt;0,RANK(Tableau_MPH[[#This Row],[Points]],Tableau_MPH[Points]),"")</f>
        <v/>
      </c>
      <c r="B9" s="45">
        <f t="array" ref="B9">INDEX(Tableau_MPH[[1]:[15]],ROW(C9)-5,$B$3)</f>
        <v>0</v>
      </c>
      <c r="C9" s="46">
        <f t="shared" si="0"/>
        <v>0</v>
      </c>
      <c r="D9" s="172" t="s">
        <v>914</v>
      </c>
      <c r="E9" s="172" t="s">
        <v>915</v>
      </c>
      <c r="F9" s="172" t="s">
        <v>868</v>
      </c>
      <c r="G9" s="172" t="s">
        <v>106</v>
      </c>
      <c r="H9" s="171">
        <f t="shared" si="1"/>
        <v>0</v>
      </c>
      <c r="I9" s="53"/>
      <c r="J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9" s="53"/>
      <c r="L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9" s="56"/>
      <c r="N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9" s="57"/>
      <c r="P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9" s="57"/>
      <c r="R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9" s="58"/>
      <c r="T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9" s="58"/>
      <c r="V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9" s="58"/>
      <c r="X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9" s="58"/>
      <c r="Z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9" s="121"/>
      <c r="AB9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9" s="58"/>
      <c r="AD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9" s="58"/>
      <c r="AF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9" s="58"/>
      <c r="AH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9" s="58"/>
      <c r="AJ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9" s="58"/>
      <c r="AL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7" customHeight="1" x14ac:dyDescent="0.35">
      <c r="A10" s="44" t="str">
        <f>IF(Tableau_MPH[[#This Row],[Points]]&lt;&gt;0,RANK(Tableau_MPH[[#This Row],[Points]],Tableau_MPH[Points]),"")</f>
        <v/>
      </c>
      <c r="B10" s="45">
        <f t="array" ref="B10">INDEX(Tableau_MPH[[1]:[15]],ROW(C10)-5,$B$3)</f>
        <v>0</v>
      </c>
      <c r="C10" s="46">
        <f t="shared" si="0"/>
        <v>0</v>
      </c>
      <c r="D10" s="172" t="s">
        <v>916</v>
      </c>
      <c r="E10" s="172" t="s">
        <v>222</v>
      </c>
      <c r="F10" s="172" t="s">
        <v>717</v>
      </c>
      <c r="G10" s="172" t="s">
        <v>36</v>
      </c>
      <c r="H10" s="171">
        <f t="shared" si="1"/>
        <v>0</v>
      </c>
      <c r="I10" s="53"/>
      <c r="J1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0" s="53"/>
      <c r="L1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0" s="56"/>
      <c r="N1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0" s="57"/>
      <c r="P1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0" s="57"/>
      <c r="R1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0" s="58"/>
      <c r="T1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0" s="58"/>
      <c r="V1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0" s="58"/>
      <c r="X1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0" s="58"/>
      <c r="Z1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0" s="121"/>
      <c r="AB10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0" s="58"/>
      <c r="AD1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0" s="58"/>
      <c r="AF1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0" s="58"/>
      <c r="AH1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0" s="58"/>
      <c r="AJ1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0" s="58"/>
      <c r="AL1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7" customHeight="1" x14ac:dyDescent="0.35">
      <c r="A11" s="44" t="str">
        <f>IF(Tableau_MPH[[#This Row],[Points]]&lt;&gt;0,RANK(Tableau_MPH[[#This Row],[Points]],Tableau_MPH[Points]),"")</f>
        <v/>
      </c>
      <c r="B11" s="45">
        <f t="array" ref="B11">INDEX(Tableau_MPH[[1]:[15]],ROW(C11)-5,$B$3)</f>
        <v>0</v>
      </c>
      <c r="C11" s="46">
        <f t="shared" si="0"/>
        <v>0</v>
      </c>
      <c r="D11" s="172" t="s">
        <v>917</v>
      </c>
      <c r="E11" s="172" t="s">
        <v>163</v>
      </c>
      <c r="F11" s="172" t="s">
        <v>413</v>
      </c>
      <c r="G11" s="172" t="s">
        <v>106</v>
      </c>
      <c r="H11" s="171">
        <f t="shared" si="1"/>
        <v>0</v>
      </c>
      <c r="I11" s="53"/>
      <c r="J1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1" s="53"/>
      <c r="L1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1" s="56"/>
      <c r="N1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1" s="57"/>
      <c r="P1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1" s="57"/>
      <c r="R1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1" s="58"/>
      <c r="T1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1" s="58"/>
      <c r="V1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1" s="58"/>
      <c r="X1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1" s="58"/>
      <c r="Z1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1" s="121"/>
      <c r="AB11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1" s="58"/>
      <c r="AD1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1" s="58"/>
      <c r="AF1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1" s="58"/>
      <c r="AH1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1" s="58"/>
      <c r="AJ1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1" s="58"/>
      <c r="AL1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7" customHeight="1" x14ac:dyDescent="0.35">
      <c r="A12" s="44" t="str">
        <f>IF(Tableau_MPH[[#This Row],[Points]]&lt;&gt;0,RANK(Tableau_MPH[[#This Row],[Points]],Tableau_MPH[Points]),"")</f>
        <v/>
      </c>
      <c r="B12" s="45">
        <f t="array" ref="B12">INDEX(Tableau_MPH[[1]:[15]],ROW(C12)-5,$B$3)</f>
        <v>0</v>
      </c>
      <c r="C12" s="46">
        <f t="shared" si="0"/>
        <v>0</v>
      </c>
      <c r="D12" s="172" t="s">
        <v>918</v>
      </c>
      <c r="E12" s="172" t="s">
        <v>919</v>
      </c>
      <c r="F12" s="172" t="s">
        <v>603</v>
      </c>
      <c r="G12" s="172" t="s">
        <v>13</v>
      </c>
      <c r="H12" s="171">
        <f t="shared" si="1"/>
        <v>0</v>
      </c>
      <c r="I12" s="53"/>
      <c r="J1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2" s="53"/>
      <c r="L1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2" s="56"/>
      <c r="N1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2" s="57"/>
      <c r="P1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2" s="57"/>
      <c r="R1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2" s="58"/>
      <c r="T1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2" s="58"/>
      <c r="V1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2" s="58"/>
      <c r="X1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2" s="58"/>
      <c r="Z1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2" s="121"/>
      <c r="AB12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2" s="58"/>
      <c r="AD1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2" s="58"/>
      <c r="AF1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2" s="58"/>
      <c r="AH1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2" s="58"/>
      <c r="AJ1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2" s="58"/>
      <c r="AL1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7" customHeight="1" x14ac:dyDescent="0.35">
      <c r="A13" s="44" t="str">
        <f>IF(Tableau_MPH[[#This Row],[Points]]&lt;&gt;0,RANK(Tableau_MPH[[#This Row],[Points]],Tableau_MPH[Points]),"")</f>
        <v/>
      </c>
      <c r="B13" s="45">
        <f t="array" ref="B13">INDEX(Tableau_MPH[[1]:[15]],ROW(C13)-5,$B$3)</f>
        <v>0</v>
      </c>
      <c r="C13" s="46">
        <f t="shared" si="0"/>
        <v>0</v>
      </c>
      <c r="D13" s="172" t="s">
        <v>920</v>
      </c>
      <c r="E13" s="172" t="s">
        <v>134</v>
      </c>
      <c r="F13" s="172" t="s">
        <v>718</v>
      </c>
      <c r="G13" s="172" t="s">
        <v>105</v>
      </c>
      <c r="H13" s="171">
        <f t="shared" si="1"/>
        <v>0</v>
      </c>
      <c r="I13" s="53"/>
      <c r="J1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3" s="53"/>
      <c r="L1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3" s="56"/>
      <c r="N1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3" s="57"/>
      <c r="P1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3" s="57"/>
      <c r="R1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3" s="58"/>
      <c r="T1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3" s="58"/>
      <c r="V1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3" s="58"/>
      <c r="X1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3" s="58"/>
      <c r="Z1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3" s="121"/>
      <c r="AB13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3" s="58"/>
      <c r="AD1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3" s="58"/>
      <c r="AF1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3" s="58"/>
      <c r="AH1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3" s="58"/>
      <c r="AJ1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3" s="58"/>
      <c r="AL1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7" customHeight="1" x14ac:dyDescent="0.35">
      <c r="A14" s="44" t="str">
        <f>IF(Tableau_MPH[[#This Row],[Points]]&lt;&gt;0,RANK(Tableau_MPH[[#This Row],[Points]],Tableau_MPH[Points]),"")</f>
        <v/>
      </c>
      <c r="B14" s="45">
        <f t="array" ref="B14">INDEX(Tableau_MPH[[1]:[15]],ROW(C14)-5,$B$3)</f>
        <v>0</v>
      </c>
      <c r="C14" s="46">
        <f t="shared" si="0"/>
        <v>0</v>
      </c>
      <c r="D14" s="172" t="s">
        <v>921</v>
      </c>
      <c r="E14" s="172" t="s">
        <v>922</v>
      </c>
      <c r="F14" s="172" t="s">
        <v>923</v>
      </c>
      <c r="G14" s="172" t="s">
        <v>95</v>
      </c>
      <c r="H14" s="171">
        <f t="shared" si="1"/>
        <v>0</v>
      </c>
      <c r="I14" s="53"/>
      <c r="J1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4" s="53"/>
      <c r="L1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4" s="60"/>
      <c r="N1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4" s="57"/>
      <c r="P1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4" s="57"/>
      <c r="R1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4" s="58"/>
      <c r="T1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4" s="58"/>
      <c r="V1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4" s="58"/>
      <c r="X1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4" s="58"/>
      <c r="Z1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4" s="121"/>
      <c r="AB14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4" s="58"/>
      <c r="AD1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4" s="58"/>
      <c r="AF1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4" s="58"/>
      <c r="AH1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4" s="58"/>
      <c r="AJ1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4" s="58"/>
      <c r="AL1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7" customHeight="1" x14ac:dyDescent="0.35">
      <c r="A15" s="44" t="str">
        <f>IF(Tableau_MPH[[#This Row],[Points]]&lt;&gt;0,RANK(Tableau_MPH[[#This Row],[Points]],Tableau_MPH[Points]),"")</f>
        <v/>
      </c>
      <c r="B15" s="45">
        <f t="array" ref="B15">INDEX(Tableau_MPH[[1]:[15]],ROW(C15)-5,$B$3)</f>
        <v>0</v>
      </c>
      <c r="C15" s="46">
        <f t="shared" si="0"/>
        <v>0</v>
      </c>
      <c r="D15" s="172" t="s">
        <v>924</v>
      </c>
      <c r="E15" s="172" t="s">
        <v>925</v>
      </c>
      <c r="F15" s="172" t="s">
        <v>926</v>
      </c>
      <c r="G15" s="172" t="s">
        <v>105</v>
      </c>
      <c r="H15" s="171">
        <f t="shared" si="1"/>
        <v>0</v>
      </c>
      <c r="I15" s="53"/>
      <c r="J1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5" s="53"/>
      <c r="L1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5" s="56"/>
      <c r="N1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5" s="57"/>
      <c r="P1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5" s="57"/>
      <c r="R1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5" s="58"/>
      <c r="T1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5" s="58"/>
      <c r="V1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5" s="58"/>
      <c r="X1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5" s="58"/>
      <c r="Z1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5" s="121"/>
      <c r="AB15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5" s="58"/>
      <c r="AD1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5" s="58"/>
      <c r="AF1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5" s="58"/>
      <c r="AH1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5" s="58"/>
      <c r="AJ1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5" s="58"/>
      <c r="AL1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7" customHeight="1" x14ac:dyDescent="0.35">
      <c r="A16" s="44" t="str">
        <f>IF(Tableau_MPH[[#This Row],[Points]]&lt;&gt;0,RANK(Tableau_MPH[[#This Row],[Points]],Tableau_MPH[Points]),"")</f>
        <v/>
      </c>
      <c r="B16" s="45">
        <f t="array" ref="B16">INDEX(Tableau_MPH[[1]:[15]],ROW(C16)-5,$B$3)</f>
        <v>0</v>
      </c>
      <c r="C16" s="46">
        <f t="shared" si="0"/>
        <v>0</v>
      </c>
      <c r="D16" s="172" t="s">
        <v>927</v>
      </c>
      <c r="E16" s="172" t="s">
        <v>186</v>
      </c>
      <c r="F16" s="172" t="s">
        <v>928</v>
      </c>
      <c r="G16" s="172" t="s">
        <v>36</v>
      </c>
      <c r="H16" s="171">
        <f t="shared" si="1"/>
        <v>0</v>
      </c>
      <c r="I16" s="53"/>
      <c r="J1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6" s="53"/>
      <c r="L1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6" s="60"/>
      <c r="N1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6" s="57"/>
      <c r="P1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6" s="57"/>
      <c r="R1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6" s="58"/>
      <c r="T1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6" s="58"/>
      <c r="V1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6" s="58"/>
      <c r="X1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6" s="58"/>
      <c r="Z1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6" s="121"/>
      <c r="AB16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6" s="58"/>
      <c r="AD1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6" s="58"/>
      <c r="AF1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6" s="58"/>
      <c r="AH1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6" s="58"/>
      <c r="AJ1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6" s="58"/>
      <c r="AL1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7" customHeight="1" x14ac:dyDescent="0.35">
      <c r="A17" s="44" t="str">
        <f>IF(Tableau_MPH[[#This Row],[Points]]&lt;&gt;0,RANK(Tableau_MPH[[#This Row],[Points]],Tableau_MPH[Points]),"")</f>
        <v/>
      </c>
      <c r="B17" s="45">
        <f t="array" ref="B17">INDEX(Tableau_MPH[[1]:[15]],ROW(C17)-5,$B$3)</f>
        <v>0</v>
      </c>
      <c r="C17" s="46">
        <f t="shared" si="0"/>
        <v>0</v>
      </c>
      <c r="D17" s="172" t="s">
        <v>929</v>
      </c>
      <c r="E17" s="172" t="s">
        <v>930</v>
      </c>
      <c r="F17" s="172" t="s">
        <v>931</v>
      </c>
      <c r="G17" s="172" t="s">
        <v>36</v>
      </c>
      <c r="H17" s="171">
        <f t="shared" si="1"/>
        <v>0</v>
      </c>
      <c r="I17" s="53"/>
      <c r="J1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7" s="53"/>
      <c r="L1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7" s="56"/>
      <c r="N1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7" s="57"/>
      <c r="P1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7" s="57"/>
      <c r="R1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7" s="58"/>
      <c r="T1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7" s="58"/>
      <c r="V1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7" s="58"/>
      <c r="X1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7" s="58"/>
      <c r="Z1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7" s="121"/>
      <c r="AB17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7" s="58"/>
      <c r="AD1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7" s="58"/>
      <c r="AF1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7" s="58"/>
      <c r="AH1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7" s="58"/>
      <c r="AJ1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7" s="58"/>
      <c r="AL1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7" customHeight="1" x14ac:dyDescent="0.35">
      <c r="A18" s="44">
        <f>IF(Tableau_MPH[[#This Row],[Points]]&lt;&gt;0,RANK(Tableau_MPH[[#This Row],[Points]],Tableau_MPH[Points]),"")</f>
        <v>1</v>
      </c>
      <c r="B18" s="45">
        <f t="array" ref="B18">INDEX(Tableau_MPH[[1]:[15]],ROW(C18)-5,$B$3)</f>
        <v>55</v>
      </c>
      <c r="C18" s="46">
        <f t="shared" si="0"/>
        <v>1</v>
      </c>
      <c r="D18" s="172" t="s">
        <v>932</v>
      </c>
      <c r="E18" s="172" t="s">
        <v>933</v>
      </c>
      <c r="F18" s="172" t="s">
        <v>512</v>
      </c>
      <c r="G18" s="172" t="s">
        <v>12</v>
      </c>
      <c r="H18" s="171">
        <f t="shared" si="1"/>
        <v>55</v>
      </c>
      <c r="I18" s="53">
        <v>1</v>
      </c>
      <c r="J1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55</v>
      </c>
      <c r="K18" s="53"/>
      <c r="L1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8" s="60"/>
      <c r="N1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8" s="57"/>
      <c r="P1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8" s="57"/>
      <c r="R1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8" s="58"/>
      <c r="T1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8" s="58"/>
      <c r="V1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8" s="58"/>
      <c r="X1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8" s="58"/>
      <c r="Z1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8" s="121"/>
      <c r="AB18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8" s="58"/>
      <c r="AD1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8" s="58"/>
      <c r="AF1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8" s="58"/>
      <c r="AH1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8" s="58"/>
      <c r="AJ1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8" s="58"/>
      <c r="AL1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8" s="50">
        <f t="shared" si="2"/>
        <v>55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55</v>
      </c>
      <c r="BC18" s="50">
        <f t="shared" ref="BC18:BP18" si="30">BB18+LARGE($AM18:$BA18,BC$5)</f>
        <v>55</v>
      </c>
      <c r="BD18" s="50">
        <f t="shared" si="30"/>
        <v>55</v>
      </c>
      <c r="BE18" s="50">
        <f t="shared" si="30"/>
        <v>55</v>
      </c>
      <c r="BF18" s="50">
        <f t="shared" si="30"/>
        <v>55</v>
      </c>
      <c r="BG18" s="50">
        <f t="shared" si="30"/>
        <v>55</v>
      </c>
      <c r="BH18" s="50">
        <f t="shared" si="30"/>
        <v>55</v>
      </c>
      <c r="BI18" s="50">
        <f t="shared" si="30"/>
        <v>55</v>
      </c>
      <c r="BJ18" s="50">
        <f t="shared" si="30"/>
        <v>55</v>
      </c>
      <c r="BK18" s="50">
        <f t="shared" si="30"/>
        <v>55</v>
      </c>
      <c r="BL18" s="50">
        <f t="shared" si="30"/>
        <v>55</v>
      </c>
      <c r="BM18" s="50">
        <f t="shared" si="30"/>
        <v>55</v>
      </c>
      <c r="BN18" s="50">
        <f t="shared" si="30"/>
        <v>55</v>
      </c>
      <c r="BO18" s="50">
        <f t="shared" si="30"/>
        <v>55</v>
      </c>
      <c r="BP18" s="50">
        <f t="shared" si="30"/>
        <v>55</v>
      </c>
    </row>
    <row r="19" spans="1:68" ht="17" customHeight="1" x14ac:dyDescent="0.35">
      <c r="A19" s="44" t="str">
        <f>IF(Tableau_MPH[[#This Row],[Points]]&lt;&gt;0,RANK(Tableau_MPH[[#This Row],[Points]],Tableau_MPH[Points]),"")</f>
        <v/>
      </c>
      <c r="B19" s="45">
        <f t="array" ref="B19">INDEX(Tableau_MPH[[1]:[15]],ROW(C19)-5,$B$3)</f>
        <v>0</v>
      </c>
      <c r="C19" s="46">
        <f t="shared" si="0"/>
        <v>0</v>
      </c>
      <c r="D19" s="172" t="s">
        <v>934</v>
      </c>
      <c r="E19" s="172" t="s">
        <v>935</v>
      </c>
      <c r="F19" s="172" t="s">
        <v>936</v>
      </c>
      <c r="G19" s="172" t="s">
        <v>106</v>
      </c>
      <c r="H19" s="171">
        <f t="shared" si="1"/>
        <v>0</v>
      </c>
      <c r="I19" s="53"/>
      <c r="J1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9" s="53"/>
      <c r="L1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9" s="60"/>
      <c r="N1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9" s="57"/>
      <c r="P1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9" s="57"/>
      <c r="R1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9" s="58"/>
      <c r="T1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9" s="58"/>
      <c r="V1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9" s="58"/>
      <c r="X1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9" s="58"/>
      <c r="Z1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9" s="121"/>
      <c r="AB19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9" s="58"/>
      <c r="AD1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9" s="58"/>
      <c r="AF1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9" s="58"/>
      <c r="AH1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9" s="58"/>
      <c r="AJ1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9" s="58"/>
      <c r="AL1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7" customHeight="1" x14ac:dyDescent="0.35">
      <c r="A20" s="44" t="str">
        <f>IF(Tableau_MPH[[#This Row],[Points]]&lt;&gt;0,RANK(Tableau_MPH[[#This Row],[Points]],Tableau_MPH[Points]),"")</f>
        <v/>
      </c>
      <c r="B20" s="45">
        <f t="array" ref="B20">INDEX(Tableau_MPH[[1]:[15]],ROW(C20)-5,$B$3)</f>
        <v>0</v>
      </c>
      <c r="C20" s="46">
        <f t="shared" si="0"/>
        <v>0</v>
      </c>
      <c r="D20" s="172" t="s">
        <v>937</v>
      </c>
      <c r="E20" s="172" t="s">
        <v>672</v>
      </c>
      <c r="F20" s="172" t="s">
        <v>512</v>
      </c>
      <c r="G20" s="172" t="s">
        <v>35</v>
      </c>
      <c r="H20" s="171">
        <f t="shared" si="1"/>
        <v>0</v>
      </c>
      <c r="I20" s="53"/>
      <c r="J2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0" s="53"/>
      <c r="L2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0" s="60"/>
      <c r="N2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0" s="57"/>
      <c r="P2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0" s="57"/>
      <c r="R2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0" s="58"/>
      <c r="T2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0" s="58"/>
      <c r="V2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0" s="58"/>
      <c r="X2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0" s="58"/>
      <c r="Z2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0" s="121"/>
      <c r="AB20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0" s="58"/>
      <c r="AD2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0" s="58"/>
      <c r="AF2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0" s="58"/>
      <c r="AH2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0" s="58"/>
      <c r="AJ2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0" s="58"/>
      <c r="AL2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IF(Tableau_MPH[[#This Row],[Points]]&lt;&gt;0,RANK(Tableau_MPH[[#This Row],[Points]],Tableau_MPH[Points]),"")</f>
        <v/>
      </c>
      <c r="B21" s="45">
        <f t="array" ref="B21">INDEX(Tableau_MPH[[1]:[15]],ROW(C21)-5,$B$3)</f>
        <v>0</v>
      </c>
      <c r="C21" s="46">
        <f t="shared" si="0"/>
        <v>0</v>
      </c>
      <c r="D21" s="172" t="s">
        <v>938</v>
      </c>
      <c r="E21" s="172" t="s">
        <v>939</v>
      </c>
      <c r="F21" s="172" t="s">
        <v>416</v>
      </c>
      <c r="G21" s="172" t="s">
        <v>106</v>
      </c>
      <c r="H21" s="171">
        <f t="shared" si="1"/>
        <v>0</v>
      </c>
      <c r="I21" s="53"/>
      <c r="J2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1" s="53"/>
      <c r="L2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1" s="56"/>
      <c r="N2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1" s="57"/>
      <c r="P2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1" s="57"/>
      <c r="R2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1" s="58"/>
      <c r="T2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1" s="58"/>
      <c r="V2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1" s="58"/>
      <c r="X2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1" s="58"/>
      <c r="Z2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1" s="121"/>
      <c r="AB21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1" s="58"/>
      <c r="AD2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1" s="58"/>
      <c r="AF2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1" s="58"/>
      <c r="AH2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1" s="58"/>
      <c r="AJ2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1" s="58"/>
      <c r="AL2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" customHeight="1" x14ac:dyDescent="0.35">
      <c r="A22" s="44">
        <f>IF(Tableau_MPH[[#This Row],[Points]]&lt;&gt;0,RANK(Tableau_MPH[[#This Row],[Points]],Tableau_MPH[Points]),"")</f>
        <v>1</v>
      </c>
      <c r="B22" s="45">
        <f t="array" ref="B22">INDEX(Tableau_MPH[[1]:[15]],ROW(C22)-5,$B$3)</f>
        <v>55</v>
      </c>
      <c r="C22" s="46">
        <f t="shared" si="0"/>
        <v>1</v>
      </c>
      <c r="D22" s="172" t="s">
        <v>940</v>
      </c>
      <c r="E22" s="172" t="s">
        <v>941</v>
      </c>
      <c r="F22" s="172" t="s">
        <v>942</v>
      </c>
      <c r="G22" s="172" t="s">
        <v>12</v>
      </c>
      <c r="H22" s="171">
        <f t="shared" si="1"/>
        <v>55</v>
      </c>
      <c r="I22" s="62">
        <v>1</v>
      </c>
      <c r="J2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55</v>
      </c>
      <c r="K22" s="53"/>
      <c r="L2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2" s="56"/>
      <c r="N2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2" s="57"/>
      <c r="P2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2" s="57"/>
      <c r="R2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2" s="58"/>
      <c r="T2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2" s="58"/>
      <c r="V2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2" s="58"/>
      <c r="X2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2" s="58"/>
      <c r="Z2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2" s="121"/>
      <c r="AB22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2" s="58"/>
      <c r="AD2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2" s="58"/>
      <c r="AF2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2" s="58"/>
      <c r="AH2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2" s="58"/>
      <c r="AJ2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2" s="58"/>
      <c r="AL2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2" s="50">
        <f t="shared" si="2"/>
        <v>55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55</v>
      </c>
      <c r="BC22" s="50">
        <f t="shared" ref="BC22:BP22" si="34">BB22+LARGE($AM22:$BA22,BC$5)</f>
        <v>55</v>
      </c>
      <c r="BD22" s="50">
        <f t="shared" si="34"/>
        <v>55</v>
      </c>
      <c r="BE22" s="50">
        <f t="shared" si="34"/>
        <v>55</v>
      </c>
      <c r="BF22" s="50">
        <f t="shared" si="34"/>
        <v>55</v>
      </c>
      <c r="BG22" s="50">
        <f t="shared" si="34"/>
        <v>55</v>
      </c>
      <c r="BH22" s="50">
        <f t="shared" si="34"/>
        <v>55</v>
      </c>
      <c r="BI22" s="50">
        <f t="shared" si="34"/>
        <v>55</v>
      </c>
      <c r="BJ22" s="50">
        <f t="shared" si="34"/>
        <v>55</v>
      </c>
      <c r="BK22" s="50">
        <f t="shared" si="34"/>
        <v>55</v>
      </c>
      <c r="BL22" s="50">
        <f t="shared" si="34"/>
        <v>55</v>
      </c>
      <c r="BM22" s="50">
        <f t="shared" si="34"/>
        <v>55</v>
      </c>
      <c r="BN22" s="50">
        <f t="shared" si="34"/>
        <v>55</v>
      </c>
      <c r="BO22" s="50">
        <f t="shared" si="34"/>
        <v>55</v>
      </c>
      <c r="BP22" s="50">
        <f t="shared" si="34"/>
        <v>55</v>
      </c>
    </row>
    <row r="23" spans="1:68" ht="16.5" x14ac:dyDescent="0.35">
      <c r="A23" s="44" t="str">
        <f>IF(Tableau_MPH[[#This Row],[Points]]&lt;&gt;0,RANK(Tableau_MPH[[#This Row],[Points]],Tableau_MPH[Points]),"")</f>
        <v/>
      </c>
      <c r="B23" s="45">
        <f t="array" ref="B23">INDEX(Tableau_MPH[[1]:[15]],ROW(C23)-5,$B$3)</f>
        <v>0</v>
      </c>
      <c r="C23" s="46">
        <f t="shared" si="0"/>
        <v>0</v>
      </c>
      <c r="D23" s="172" t="s">
        <v>943</v>
      </c>
      <c r="E23" s="172" t="s">
        <v>944</v>
      </c>
      <c r="F23" s="172" t="s">
        <v>413</v>
      </c>
      <c r="G23" s="172" t="s">
        <v>37</v>
      </c>
      <c r="H23" s="171">
        <f t="shared" si="1"/>
        <v>0</v>
      </c>
      <c r="I23" s="62"/>
      <c r="J2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3" s="53"/>
      <c r="L2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3" s="56"/>
      <c r="N2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3" s="57"/>
      <c r="P2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3" s="57"/>
      <c r="R2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3" s="58"/>
      <c r="T2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3" s="58"/>
      <c r="V2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3" s="58"/>
      <c r="X2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3" s="58"/>
      <c r="Z2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3" s="121"/>
      <c r="AB23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3" s="58"/>
      <c r="AD2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3" s="58"/>
      <c r="AF2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3" s="58"/>
      <c r="AH2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3" s="58"/>
      <c r="AJ2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3" s="58"/>
      <c r="AL2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>
        <f>IF(Tableau_MPH[[#This Row],[Points]]&lt;&gt;0,RANK(Tableau_MPH[[#This Row],[Points]],Tableau_MPH[Points]),"")</f>
        <v>3</v>
      </c>
      <c r="B24" s="45">
        <f t="array" ref="B24">INDEX(Tableau_MPH[[1]:[15]],ROW(C24)-5,$B$3)</f>
        <v>35</v>
      </c>
      <c r="C24" s="46">
        <f t="shared" si="0"/>
        <v>1</v>
      </c>
      <c r="D24" s="172" t="s">
        <v>945</v>
      </c>
      <c r="E24" s="172" t="s">
        <v>946</v>
      </c>
      <c r="F24" s="172" t="s">
        <v>436</v>
      </c>
      <c r="G24" s="172" t="s">
        <v>12</v>
      </c>
      <c r="H24" s="171">
        <f t="shared" si="1"/>
        <v>35</v>
      </c>
      <c r="I24" s="62">
        <v>2</v>
      </c>
      <c r="J2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35</v>
      </c>
      <c r="K24" s="53"/>
      <c r="L2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4" s="56"/>
      <c r="N2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4" s="57"/>
      <c r="P2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4" s="57"/>
      <c r="R2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4" s="58"/>
      <c r="T2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4" s="58"/>
      <c r="V2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4" s="58"/>
      <c r="X2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4" s="58"/>
      <c r="Z2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4" s="121"/>
      <c r="AB24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4" s="58"/>
      <c r="AD2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4" s="58"/>
      <c r="AF2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4" s="58"/>
      <c r="AH2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4" s="58"/>
      <c r="AJ2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4" s="58"/>
      <c r="AL2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4" s="50">
        <f t="shared" si="2"/>
        <v>35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35</v>
      </c>
      <c r="BC24" s="50">
        <f t="shared" ref="BC24:BP24" si="36">BB24+LARGE($AM24:$BA24,BC$5)</f>
        <v>35</v>
      </c>
      <c r="BD24" s="50">
        <f t="shared" si="36"/>
        <v>35</v>
      </c>
      <c r="BE24" s="50">
        <f t="shared" si="36"/>
        <v>35</v>
      </c>
      <c r="BF24" s="50">
        <f t="shared" si="36"/>
        <v>35</v>
      </c>
      <c r="BG24" s="50">
        <f t="shared" si="36"/>
        <v>35</v>
      </c>
      <c r="BH24" s="50">
        <f t="shared" si="36"/>
        <v>35</v>
      </c>
      <c r="BI24" s="50">
        <f t="shared" si="36"/>
        <v>35</v>
      </c>
      <c r="BJ24" s="50">
        <f t="shared" si="36"/>
        <v>35</v>
      </c>
      <c r="BK24" s="50">
        <f t="shared" si="36"/>
        <v>35</v>
      </c>
      <c r="BL24" s="50">
        <f t="shared" si="36"/>
        <v>35</v>
      </c>
      <c r="BM24" s="50">
        <f t="shared" si="36"/>
        <v>35</v>
      </c>
      <c r="BN24" s="50">
        <f t="shared" si="36"/>
        <v>35</v>
      </c>
      <c r="BO24" s="50">
        <f t="shared" si="36"/>
        <v>35</v>
      </c>
      <c r="BP24" s="50">
        <f t="shared" si="36"/>
        <v>35</v>
      </c>
    </row>
    <row r="25" spans="1:68" ht="16.5" x14ac:dyDescent="0.35">
      <c r="A25" s="44" t="str">
        <f>IF(Tableau_MPH[[#This Row],[Points]]&lt;&gt;0,RANK(Tableau_MPH[[#This Row],[Points]],Tableau_MPH[Points]),"")</f>
        <v/>
      </c>
      <c r="B25" s="45">
        <f t="array" ref="B25">INDEX(Tableau_MPH[[1]:[15]],ROW(C25)-5,$B$3)</f>
        <v>0</v>
      </c>
      <c r="C25" s="46">
        <f t="shared" si="0"/>
        <v>0</v>
      </c>
      <c r="D25" s="172" t="s">
        <v>947</v>
      </c>
      <c r="E25" s="172" t="s">
        <v>906</v>
      </c>
      <c r="F25" s="172" t="s">
        <v>124</v>
      </c>
      <c r="G25" s="172" t="s">
        <v>36</v>
      </c>
      <c r="H25" s="171">
        <f t="shared" si="1"/>
        <v>0</v>
      </c>
      <c r="I25" s="105"/>
      <c r="J2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5" s="53"/>
      <c r="L2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5" s="60"/>
      <c r="N2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5" s="57"/>
      <c r="P2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5" s="57"/>
      <c r="R2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5" s="58"/>
      <c r="T2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5" s="58"/>
      <c r="V2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5" s="58"/>
      <c r="X2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5" s="58"/>
      <c r="Z2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5" s="121"/>
      <c r="AB25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5" s="58"/>
      <c r="AD2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5" s="58"/>
      <c r="AF2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5" s="58"/>
      <c r="AH2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5" s="58"/>
      <c r="AJ2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5" s="58"/>
      <c r="AL2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>
        <f>IF(Tableau_MPH[[#This Row],[Points]]&lt;&gt;0,RANK(Tableau_MPH[[#This Row],[Points]],Tableau_MPH[Points]),"")</f>
        <v>4</v>
      </c>
      <c r="B26" s="45">
        <f t="array" ref="B26">INDEX(Tableau_MPH[[1]:[15]],ROW(C26)-5,$B$3)</f>
        <v>20</v>
      </c>
      <c r="C26" s="46">
        <f t="shared" si="0"/>
        <v>1</v>
      </c>
      <c r="D26" s="172" t="s">
        <v>948</v>
      </c>
      <c r="E26" s="172" t="s">
        <v>202</v>
      </c>
      <c r="F26" s="172" t="s">
        <v>727</v>
      </c>
      <c r="G26" s="172" t="s">
        <v>12</v>
      </c>
      <c r="H26" s="171">
        <f t="shared" si="1"/>
        <v>20</v>
      </c>
      <c r="I26" s="62">
        <v>3</v>
      </c>
      <c r="J2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20</v>
      </c>
      <c r="K26" s="53"/>
      <c r="L2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6" s="60"/>
      <c r="N2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6" s="57"/>
      <c r="P2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6" s="57"/>
      <c r="R2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6" s="58"/>
      <c r="T2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6" s="58"/>
      <c r="V2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6" s="58"/>
      <c r="X2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6" s="58"/>
      <c r="Z2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6" s="121"/>
      <c r="AB26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6" s="58"/>
      <c r="AD2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6" s="58"/>
      <c r="AF2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6" s="58"/>
      <c r="AH2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6" s="58"/>
      <c r="AJ2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6" s="58"/>
      <c r="AL2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6" s="50">
        <f t="shared" si="2"/>
        <v>20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20</v>
      </c>
      <c r="BC26" s="50">
        <f t="shared" ref="BC26:BP26" si="38">BB26+LARGE($AM26:$BA26,BC$5)</f>
        <v>20</v>
      </c>
      <c r="BD26" s="50">
        <f t="shared" si="38"/>
        <v>20</v>
      </c>
      <c r="BE26" s="50">
        <f t="shared" si="38"/>
        <v>20</v>
      </c>
      <c r="BF26" s="50">
        <f t="shared" si="38"/>
        <v>20</v>
      </c>
      <c r="BG26" s="50">
        <f t="shared" si="38"/>
        <v>20</v>
      </c>
      <c r="BH26" s="50">
        <f t="shared" si="38"/>
        <v>20</v>
      </c>
      <c r="BI26" s="50">
        <f t="shared" si="38"/>
        <v>20</v>
      </c>
      <c r="BJ26" s="50">
        <f t="shared" si="38"/>
        <v>20</v>
      </c>
      <c r="BK26" s="50">
        <f t="shared" si="38"/>
        <v>20</v>
      </c>
      <c r="BL26" s="50">
        <f t="shared" si="38"/>
        <v>20</v>
      </c>
      <c r="BM26" s="50">
        <f t="shared" si="38"/>
        <v>20</v>
      </c>
      <c r="BN26" s="50">
        <f t="shared" si="38"/>
        <v>20</v>
      </c>
      <c r="BO26" s="50">
        <f t="shared" si="38"/>
        <v>20</v>
      </c>
      <c r="BP26" s="50">
        <f t="shared" si="38"/>
        <v>20</v>
      </c>
    </row>
    <row r="27" spans="1:68" ht="16.5" x14ac:dyDescent="0.35">
      <c r="A27" s="44" t="str">
        <f>IF(Tableau_MPH[[#This Row],[Points]]&lt;&gt;0,RANK(Tableau_MPH[[#This Row],[Points]],Tableau_MPH[Points]),"")</f>
        <v/>
      </c>
      <c r="B27" s="45">
        <f t="array" ref="B27">INDEX(Tableau_MPH[[1]:[15]],ROW(C27)-5,$B$3)</f>
        <v>0</v>
      </c>
      <c r="C27" s="46">
        <f t="shared" si="0"/>
        <v>1</v>
      </c>
      <c r="D27" s="47" t="s">
        <v>3</v>
      </c>
      <c r="E27" s="47" t="s">
        <v>1684</v>
      </c>
      <c r="F27" s="47" t="s">
        <v>442</v>
      </c>
      <c r="G27" s="47" t="s">
        <v>3</v>
      </c>
      <c r="H27" s="48">
        <f t="shared" si="1"/>
        <v>0</v>
      </c>
      <c r="I27" s="62">
        <v>2</v>
      </c>
      <c r="J2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7" s="53"/>
      <c r="L2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7" s="60"/>
      <c r="N2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7" s="57"/>
      <c r="P2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7" s="57"/>
      <c r="R2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7" s="58"/>
      <c r="T2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7" s="58"/>
      <c r="V2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7" s="58"/>
      <c r="X2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7" s="58"/>
      <c r="Z2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7" s="121"/>
      <c r="AB27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7" s="58"/>
      <c r="AD2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7" s="58"/>
      <c r="AF2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7" s="58"/>
      <c r="AH2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7" s="58"/>
      <c r="AJ2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7" s="58"/>
      <c r="AL2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IF(Tableau_MPH[[#This Row],[Points]]&lt;&gt;0,RANK(Tableau_MPH[[#This Row],[Points]],Tableau_MPH[Points]),"")</f>
        <v/>
      </c>
      <c r="B28" s="45">
        <f t="array" ref="B28">INDEX(Tableau_MPH[[1]:[15]],ROW(C28)-5,$B$3)</f>
        <v>0</v>
      </c>
      <c r="C28" s="46">
        <f t="shared" si="0"/>
        <v>1</v>
      </c>
      <c r="D28" s="47" t="s">
        <v>3</v>
      </c>
      <c r="E28" s="47" t="s">
        <v>1686</v>
      </c>
      <c r="F28" s="47" t="s">
        <v>1688</v>
      </c>
      <c r="G28" s="47" t="s">
        <v>3</v>
      </c>
      <c r="H28" s="48">
        <f t="shared" si="1"/>
        <v>0</v>
      </c>
      <c r="I28" s="62">
        <v>5</v>
      </c>
      <c r="J2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8" s="53"/>
      <c r="L2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8" s="60"/>
      <c r="N2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8" s="57"/>
      <c r="P2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8" s="57"/>
      <c r="R2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8" s="58"/>
      <c r="T2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8" s="58"/>
      <c r="V2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8" s="58"/>
      <c r="X2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8" s="58"/>
      <c r="Z2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8" s="121"/>
      <c r="AB28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8" s="58"/>
      <c r="AD2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8" s="58"/>
      <c r="AF2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8" s="58"/>
      <c r="AH2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8" s="58"/>
      <c r="AJ2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8" s="58"/>
      <c r="AL2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IF(Tableau_MPH[[#This Row],[Points]]&lt;&gt;0,RANK(Tableau_MPH[[#This Row],[Points]],Tableau_MPH[Points]),"")</f>
        <v/>
      </c>
      <c r="B29" s="45">
        <f t="array" ref="B29">INDEX(Tableau_MPH[[1]:[15]],ROW(C29)-5,$B$3)</f>
        <v>0</v>
      </c>
      <c r="C29" s="46">
        <f t="shared" si="0"/>
        <v>0</v>
      </c>
      <c r="D29" s="47"/>
      <c r="E29" s="47"/>
      <c r="F29" s="47"/>
      <c r="G29" s="47"/>
      <c r="H29" s="48">
        <f t="shared" si="1"/>
        <v>0</v>
      </c>
      <c r="I29" s="62"/>
      <c r="J2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9" s="53"/>
      <c r="L2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9" s="60"/>
      <c r="N2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9" s="57"/>
      <c r="P2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9" s="57"/>
      <c r="R2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9" s="58"/>
      <c r="T2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9" s="58"/>
      <c r="V2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9" s="58"/>
      <c r="X2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9" s="58"/>
      <c r="Z2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9" s="121"/>
      <c r="AB29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9" s="58"/>
      <c r="AD2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9" s="58"/>
      <c r="AF2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9" s="58"/>
      <c r="AH2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9" s="58"/>
      <c r="AJ2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9" s="58"/>
      <c r="AL2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IF(Tableau_MPH[[#This Row],[Points]]&lt;&gt;0,RANK(Tableau_MPH[[#This Row],[Points]],Tableau_MPH[Points]),"")</f>
        <v/>
      </c>
      <c r="B30" s="45">
        <f t="array" ref="B30">INDEX(Tableau_MPH[[1]:[15]],ROW(C30)-5,$B$3)</f>
        <v>0</v>
      </c>
      <c r="C30" s="46">
        <f t="shared" si="0"/>
        <v>0</v>
      </c>
      <c r="D30" s="47"/>
      <c r="E30" s="47"/>
      <c r="F30" s="47"/>
      <c r="G30" s="47"/>
      <c r="H30" s="48">
        <f t="shared" si="1"/>
        <v>0</v>
      </c>
      <c r="I30" s="62"/>
      <c r="J3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0" s="53"/>
      <c r="L3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0" s="60"/>
      <c r="N3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0" s="57"/>
      <c r="P3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0" s="57"/>
      <c r="R3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0" s="58"/>
      <c r="T3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0" s="58"/>
      <c r="V3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0" s="58"/>
      <c r="X3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0" s="58"/>
      <c r="Z3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0" s="121"/>
      <c r="AB30" s="122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0" s="58"/>
      <c r="AD3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0" s="58"/>
      <c r="AF3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0" s="58"/>
      <c r="AH3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0" s="58"/>
      <c r="AJ3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0" s="58"/>
      <c r="AL3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IF(Tableau_MPH[[#This Row],[Points]]&lt;&gt;0,RANK(Tableau_MPH[[#This Row],[Points]],Tableau_MPH[Points]),"")</f>
        <v/>
      </c>
      <c r="B31" s="45">
        <f t="array" ref="B31">INDEX(Tableau_MPH[[1]:[15]],ROW(C31)-5,$B$3)</f>
        <v>0</v>
      </c>
      <c r="C31" s="46">
        <f t="shared" si="0"/>
        <v>0</v>
      </c>
      <c r="D31" s="81"/>
      <c r="E31" s="81"/>
      <c r="F31" s="81"/>
      <c r="G31" s="81"/>
      <c r="H31" s="82">
        <f t="shared" si="1"/>
        <v>0</v>
      </c>
      <c r="I31" s="83"/>
      <c r="J31" s="84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1" s="85"/>
      <c r="L31" s="84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1" s="86"/>
      <c r="N31" s="84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1" s="87"/>
      <c r="P31" s="84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1" s="87"/>
      <c r="R31" s="84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1" s="88"/>
      <c r="T31" s="84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1" s="88"/>
      <c r="V31" s="84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1" s="88"/>
      <c r="X31" s="84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1" s="88"/>
      <c r="Z31" s="84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1" s="123"/>
      <c r="AB31" s="124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1" s="88"/>
      <c r="AD31" s="84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1" s="88"/>
      <c r="AF31" s="84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1" s="88"/>
      <c r="AH31" s="84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1" s="88"/>
      <c r="AJ31" s="84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1" s="88"/>
      <c r="AL31" s="84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IF(Tableau_MPH[[#This Row],[Points]]&lt;&gt;0,RANK(Tableau_MPH[[#This Row],[Points]],Tableau_MPH[Points]),"")</f>
        <v/>
      </c>
      <c r="B32" s="45" cm="1">
        <f t="array" ref="B32">INDEX(Tableau_MPH[[1]:[15]],ROW(C32)-5,$B$3)</f>
        <v>0</v>
      </c>
      <c r="C32" s="89">
        <f t="shared" si="0"/>
        <v>0</v>
      </c>
      <c r="D32" s="90"/>
      <c r="E32" s="90"/>
      <c r="F32" s="90"/>
      <c r="G32" s="90"/>
      <c r="H32" s="95">
        <f t="shared" si="1"/>
        <v>0</v>
      </c>
      <c r="I32" s="83"/>
      <c r="J32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2" s="85"/>
      <c r="L32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2" s="91"/>
      <c r="N32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2" s="92"/>
      <c r="P32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2" s="92"/>
      <c r="R32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2" s="93"/>
      <c r="T32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2" s="93"/>
      <c r="V32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2" s="93"/>
      <c r="X32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2" s="93"/>
      <c r="Z32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2" s="125"/>
      <c r="AB32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2" s="93"/>
      <c r="AD32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2" s="93"/>
      <c r="AF32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2" s="93"/>
      <c r="AH32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2" s="93"/>
      <c r="AJ32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2" s="93"/>
      <c r="AL32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IF(Tableau_MPH[[#This Row],[Points]]&lt;&gt;0,RANK(Tableau_MPH[[#This Row],[Points]],Tableau_MPH[Points]),"")</f>
        <v/>
      </c>
      <c r="B33" s="45" cm="1">
        <f t="array" ref="B33">INDEX(Tableau_MPH[[1]:[15]],ROW(C33)-5,$B$3)</f>
        <v>0</v>
      </c>
      <c r="C33" s="89">
        <f t="shared" si="0"/>
        <v>0</v>
      </c>
      <c r="D33" s="90"/>
      <c r="E33" s="90"/>
      <c r="F33" s="90"/>
      <c r="G33" s="90"/>
      <c r="H33" s="95">
        <f t="shared" si="1"/>
        <v>0</v>
      </c>
      <c r="I33" s="83"/>
      <c r="J33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3" s="85"/>
      <c r="L33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3" s="91"/>
      <c r="N33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3" s="92"/>
      <c r="P33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3" s="92"/>
      <c r="R33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3" s="93"/>
      <c r="T33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3" s="93"/>
      <c r="V33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3" s="93"/>
      <c r="X33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3" s="93"/>
      <c r="Z33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3" s="125"/>
      <c r="AB33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3" s="93"/>
      <c r="AD33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3" s="93"/>
      <c r="AF33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3" s="93"/>
      <c r="AH33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3" s="93"/>
      <c r="AJ33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3" s="93"/>
      <c r="AL33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IF(Tableau_MPH[[#This Row],[Points]]&lt;&gt;0,RANK(Tableau_MPH[[#This Row],[Points]],Tableau_MPH[Points]),"")</f>
        <v/>
      </c>
      <c r="B34" s="45" cm="1">
        <f t="array" ref="B34">INDEX(Tableau_MPH[[1]:[15]],ROW(C34)-5,$B$3)</f>
        <v>0</v>
      </c>
      <c r="C34" s="89">
        <f t="shared" si="0"/>
        <v>0</v>
      </c>
      <c r="D34" s="90"/>
      <c r="E34" s="90"/>
      <c r="F34" s="90"/>
      <c r="G34" s="90"/>
      <c r="H34" s="95">
        <f t="shared" si="1"/>
        <v>0</v>
      </c>
      <c r="I34" s="83"/>
      <c r="J34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4" s="85"/>
      <c r="L34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4" s="91"/>
      <c r="N34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4" s="92"/>
      <c r="P34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4" s="92"/>
      <c r="R34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4" s="93"/>
      <c r="T34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4" s="93"/>
      <c r="V34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4" s="93"/>
      <c r="X34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4" s="93"/>
      <c r="Z34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4" s="125"/>
      <c r="AB34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4" s="93"/>
      <c r="AD34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4" s="93"/>
      <c r="AF34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4" s="93"/>
      <c r="AH34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4" s="93"/>
      <c r="AJ34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4" s="93"/>
      <c r="AL34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IF(Tableau_MPH[[#This Row],[Points]]&lt;&gt;0,RANK(Tableau_MPH[[#This Row],[Points]],Tableau_MPH[Points]),"")</f>
        <v/>
      </c>
      <c r="B35" s="45" cm="1">
        <f t="array" ref="B35">INDEX(Tableau_MPH[[1]:[15]],ROW(C35)-5,$B$3)</f>
        <v>0</v>
      </c>
      <c r="C35" s="89">
        <f t="shared" si="0"/>
        <v>0</v>
      </c>
      <c r="D35" s="90"/>
      <c r="E35" s="90"/>
      <c r="F35" s="90"/>
      <c r="G35" s="90"/>
      <c r="H35" s="95">
        <f t="shared" si="1"/>
        <v>0</v>
      </c>
      <c r="I35" s="83"/>
      <c r="J35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5" s="85"/>
      <c r="L35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5" s="91"/>
      <c r="N35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5" s="92"/>
      <c r="P35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5" s="92"/>
      <c r="R35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5" s="93"/>
      <c r="T35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5" s="93"/>
      <c r="V35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5" s="93"/>
      <c r="X35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5" s="93"/>
      <c r="Z35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5" s="125"/>
      <c r="AB35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5" s="93"/>
      <c r="AD35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5" s="93"/>
      <c r="AF35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5" s="93"/>
      <c r="AH35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5" s="93"/>
      <c r="AJ35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5" s="93"/>
      <c r="AL35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IF(Tableau_MPH[[#This Row],[Points]]&lt;&gt;0,RANK(Tableau_MPH[[#This Row],[Points]],Tableau_MPH[Points]),"")</f>
        <v/>
      </c>
      <c r="B36" s="45" cm="1">
        <f t="array" ref="B36">INDEX(Tableau_MPH[[1]:[15]],ROW(C36)-5,$B$3)</f>
        <v>0</v>
      </c>
      <c r="C36" s="89">
        <f t="shared" si="0"/>
        <v>0</v>
      </c>
      <c r="D36" s="90"/>
      <c r="E36" s="90"/>
      <c r="F36" s="90"/>
      <c r="G36" s="90"/>
      <c r="H36" s="95">
        <f t="shared" si="1"/>
        <v>0</v>
      </c>
      <c r="I36" s="83"/>
      <c r="J36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6" s="85"/>
      <c r="L36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6" s="91"/>
      <c r="N36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6" s="92"/>
      <c r="P36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6" s="92"/>
      <c r="R36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6" s="93"/>
      <c r="T36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6" s="93"/>
      <c r="V36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6" s="93"/>
      <c r="X36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6" s="93"/>
      <c r="Z36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6" s="125"/>
      <c r="AB3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6" s="93"/>
      <c r="AD36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6" s="93"/>
      <c r="AF36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6" s="93"/>
      <c r="AH36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6" s="93"/>
      <c r="AJ36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6" s="93"/>
      <c r="AL36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IF(Tableau_MPH[[#This Row],[Points]]&lt;&gt;0,RANK(Tableau_MPH[[#This Row],[Points]],Tableau_MPH[Points]),"")</f>
        <v/>
      </c>
      <c r="B37" s="45" cm="1">
        <f t="array" ref="B37">INDEX(Tableau_MPH[[1]:[15]],ROW(C37)-5,$B$3)</f>
        <v>0</v>
      </c>
      <c r="C37" s="89">
        <f t="shared" si="0"/>
        <v>0</v>
      </c>
      <c r="D37" s="90"/>
      <c r="E37" s="90"/>
      <c r="F37" s="90"/>
      <c r="G37" s="90"/>
      <c r="H37" s="95">
        <f t="shared" si="1"/>
        <v>0</v>
      </c>
      <c r="I37" s="83"/>
      <c r="J37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7" s="85"/>
      <c r="L37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7" s="91"/>
      <c r="N37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7" s="92"/>
      <c r="P37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7" s="92"/>
      <c r="R37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7" s="93"/>
      <c r="T37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7" s="93"/>
      <c r="V37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7" s="93"/>
      <c r="X37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7" s="93"/>
      <c r="Z37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7" s="125"/>
      <c r="AB3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7" s="93"/>
      <c r="AD37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7" s="93"/>
      <c r="AF37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7" s="93"/>
      <c r="AH37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7" s="93"/>
      <c r="AJ37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7" s="93"/>
      <c r="AL37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IF(Tableau_MPH[[#This Row],[Points]]&lt;&gt;0,RANK(Tableau_MPH[[#This Row],[Points]],Tableau_MPH[Points]),"")</f>
        <v/>
      </c>
      <c r="B38" s="45" cm="1">
        <f t="array" ref="B38">INDEX(Tableau_MPH[[1]:[15]],ROW(C38)-5,$B$3)</f>
        <v>0</v>
      </c>
      <c r="C38" s="89">
        <f t="shared" si="0"/>
        <v>0</v>
      </c>
      <c r="D38" s="90"/>
      <c r="E38" s="90"/>
      <c r="F38" s="90"/>
      <c r="G38" s="90"/>
      <c r="H38" s="95">
        <f t="shared" si="1"/>
        <v>0</v>
      </c>
      <c r="I38" s="83"/>
      <c r="J38" s="96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8" s="85"/>
      <c r="L38" s="96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8" s="91"/>
      <c r="N38" s="96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8" s="92"/>
      <c r="P38" s="96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8" s="92"/>
      <c r="R38" s="96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8" s="93"/>
      <c r="T38" s="96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8" s="93"/>
      <c r="V38" s="96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8" s="93"/>
      <c r="X38" s="96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8" s="93"/>
      <c r="Z38" s="96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8" s="125"/>
      <c r="AB3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8" s="93"/>
      <c r="AD38" s="96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8" s="93"/>
      <c r="AF38" s="96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8" s="93"/>
      <c r="AH38" s="96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8" s="93"/>
      <c r="AJ38" s="96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8" s="93"/>
      <c r="AL38" s="96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28:G30" xr:uid="{00000000-0002-0000-0100-000000000000}">
      <formula1>liste_clubs</formula1>
    </dataValidation>
    <dataValidation type="list" allowBlank="1" showInputMessage="1" sqref="D28:D30" xr:uid="{00000000-0002-0000-0100-000001000000}">
      <formula1>IF(D28&lt;&gt;"",OFFSET(F_licences,MATCH(D28&amp;"*",F_licences,0)-1,,COUNTIF(F_licences,D28&amp;"*"),1),F_licences)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BP60"/>
  <sheetViews>
    <sheetView topLeftCell="A11" zoomScale="80" zoomScaleNormal="80" workbookViewId="0">
      <selection activeCell="I15" sqref="I1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49</v>
      </c>
      <c r="F2" s="188"/>
      <c r="G2" s="185" t="s">
        <v>79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IF(Tableau_POF[[#This Row],[Points]]&lt;&gt;0,RANK(Tableau_POF[[#This Row],[Points]],Tableau_POF[Points]),"")</f>
        <v>1</v>
      </c>
      <c r="B6" s="45">
        <f t="array" ref="B6">INDEX(Tableau_POF[[1]:[15]],ROW(C6)-5,$B$3)</f>
        <v>55</v>
      </c>
      <c r="C6" s="46">
        <f t="shared" ref="C6:C37" si="0">COUNTA(I6,K6,M6,O6,Q6,S6,U6,W6,Y6,AA6,AC6,AE6,AG6,AI6,AK6)</f>
        <v>1</v>
      </c>
      <c r="D6" s="172" t="s">
        <v>1009</v>
      </c>
      <c r="E6" s="172" t="s">
        <v>123</v>
      </c>
      <c r="F6" s="172" t="s">
        <v>122</v>
      </c>
      <c r="G6" s="172" t="s">
        <v>36</v>
      </c>
      <c r="H6" s="171">
        <f t="shared" ref="H6:H37" si="1">J6+L6+N6+P6+R6+T6+V6+X6+Z6+AB6+AD6+AF6+AH6+AJ6+AL6</f>
        <v>55</v>
      </c>
      <c r="I6" s="59">
        <v>1</v>
      </c>
      <c r="J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6" s="53"/>
      <c r="L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" s="56"/>
      <c r="N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6" s="57"/>
      <c r="P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6" s="57"/>
      <c r="R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6" s="58"/>
      <c r="T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6" s="58"/>
      <c r="V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6" s="58"/>
      <c r="X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6" s="58"/>
      <c r="Z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" s="121"/>
      <c r="AB6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" s="58"/>
      <c r="AD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" s="58"/>
      <c r="AF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" s="58"/>
      <c r="AH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" s="58"/>
      <c r="AJ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" s="58"/>
      <c r="AL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55</v>
      </c>
      <c r="BC6" s="50">
        <f t="shared" ref="BC6:BP6" si="18">BB6+LARGE($AM6:$BA6,BC$5)</f>
        <v>55</v>
      </c>
      <c r="BD6" s="50">
        <f t="shared" si="18"/>
        <v>55</v>
      </c>
      <c r="BE6" s="50">
        <f t="shared" si="18"/>
        <v>55</v>
      </c>
      <c r="BF6" s="50">
        <f t="shared" si="18"/>
        <v>55</v>
      </c>
      <c r="BG6" s="50">
        <f t="shared" si="18"/>
        <v>55</v>
      </c>
      <c r="BH6" s="50">
        <f t="shared" si="18"/>
        <v>55</v>
      </c>
      <c r="BI6" s="50">
        <f t="shared" si="18"/>
        <v>55</v>
      </c>
      <c r="BJ6" s="50">
        <f t="shared" si="18"/>
        <v>55</v>
      </c>
      <c r="BK6" s="50">
        <f t="shared" si="18"/>
        <v>55</v>
      </c>
      <c r="BL6" s="50">
        <f t="shared" si="18"/>
        <v>55</v>
      </c>
      <c r="BM6" s="50">
        <f t="shared" si="18"/>
        <v>55</v>
      </c>
      <c r="BN6" s="50">
        <f t="shared" si="18"/>
        <v>55</v>
      </c>
      <c r="BO6" s="50">
        <f t="shared" si="18"/>
        <v>55</v>
      </c>
      <c r="BP6" s="50">
        <f t="shared" si="18"/>
        <v>55</v>
      </c>
    </row>
    <row r="7" spans="1:68" ht="17" customHeight="1" x14ac:dyDescent="0.35">
      <c r="A7" s="44" t="str">
        <f>IF(Tableau_POF[[#This Row],[Points]]&lt;&gt;0,RANK(Tableau_POF[[#This Row],[Points]],Tableau_POF[Points]),"")</f>
        <v/>
      </c>
      <c r="B7" s="45">
        <f t="array" ref="B7">INDEX(Tableau_POF[[1]:[15]],ROW(C7)-5,$B$3)</f>
        <v>0</v>
      </c>
      <c r="C7" s="46">
        <f t="shared" si="0"/>
        <v>0</v>
      </c>
      <c r="D7" s="172" t="s">
        <v>1010</v>
      </c>
      <c r="E7" s="172" t="s">
        <v>149</v>
      </c>
      <c r="F7" s="172" t="s">
        <v>150</v>
      </c>
      <c r="G7" s="172" t="s">
        <v>36</v>
      </c>
      <c r="H7" s="171">
        <f t="shared" si="1"/>
        <v>0</v>
      </c>
      <c r="I7" s="59"/>
      <c r="J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7" s="53"/>
      <c r="L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7" s="56"/>
      <c r="N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7" s="57"/>
      <c r="P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7" s="57"/>
      <c r="R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7" s="58"/>
      <c r="T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7" s="58"/>
      <c r="V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7" s="58"/>
      <c r="X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7" s="58"/>
      <c r="Z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7" s="121"/>
      <c r="AB7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7" s="58"/>
      <c r="AD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7" s="58"/>
      <c r="AF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7" s="58"/>
      <c r="AH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7" s="58"/>
      <c r="AJ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7" s="58"/>
      <c r="AL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7" customHeight="1" x14ac:dyDescent="0.35">
      <c r="A8" s="44" t="str">
        <f>IF(Tableau_POF[[#This Row],[Points]]&lt;&gt;0,RANK(Tableau_POF[[#This Row],[Points]],Tableau_POF[Points]),"")</f>
        <v/>
      </c>
      <c r="B8" s="45">
        <f t="array" ref="B8">INDEX(Tableau_POF[[1]:[15]],ROW(C8)-5,$B$3)</f>
        <v>0</v>
      </c>
      <c r="C8" s="46">
        <f t="shared" si="0"/>
        <v>0</v>
      </c>
      <c r="D8" s="172" t="s">
        <v>1011</v>
      </c>
      <c r="E8" s="172" t="s">
        <v>590</v>
      </c>
      <c r="F8" s="172" t="s">
        <v>1012</v>
      </c>
      <c r="G8" s="172" t="s">
        <v>15</v>
      </c>
      <c r="H8" s="171">
        <f t="shared" si="1"/>
        <v>0</v>
      </c>
      <c r="I8" s="59"/>
      <c r="J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8" s="53"/>
      <c r="L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8" s="56"/>
      <c r="N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8" s="57"/>
      <c r="P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8" s="57"/>
      <c r="R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8" s="58"/>
      <c r="T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8" s="58"/>
      <c r="V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8" s="58"/>
      <c r="X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8" s="58"/>
      <c r="Z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8" s="121"/>
      <c r="AB8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8" s="58"/>
      <c r="AD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8" s="58"/>
      <c r="AF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8" s="58"/>
      <c r="AH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8" s="58"/>
      <c r="AJ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8" s="58"/>
      <c r="AL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7" customHeight="1" x14ac:dyDescent="0.35">
      <c r="A9" s="44" t="str">
        <f>IF(Tableau_POF[[#This Row],[Points]]&lt;&gt;0,RANK(Tableau_POF[[#This Row],[Points]],Tableau_POF[Points]),"")</f>
        <v/>
      </c>
      <c r="B9" s="45">
        <f t="array" ref="B9">INDEX(Tableau_POF[[1]:[15]],ROW(C9)-5,$B$3)</f>
        <v>0</v>
      </c>
      <c r="C9" s="46">
        <f t="shared" si="0"/>
        <v>0</v>
      </c>
      <c r="D9" s="172" t="s">
        <v>1013</v>
      </c>
      <c r="E9" s="172" t="s">
        <v>157</v>
      </c>
      <c r="F9" s="172" t="s">
        <v>158</v>
      </c>
      <c r="G9" s="172" t="s">
        <v>106</v>
      </c>
      <c r="H9" s="171">
        <f t="shared" si="1"/>
        <v>0</v>
      </c>
      <c r="I9" s="59"/>
      <c r="J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9" s="53"/>
      <c r="L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9" s="56"/>
      <c r="N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9" s="57"/>
      <c r="P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9" s="57"/>
      <c r="R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9" s="58"/>
      <c r="T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9" s="58"/>
      <c r="V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9" s="58"/>
      <c r="X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9" s="58"/>
      <c r="Z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9" s="121"/>
      <c r="AB9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9" s="58"/>
      <c r="AD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9" s="58"/>
      <c r="AF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9" s="58"/>
      <c r="AH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9" s="58"/>
      <c r="AJ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9" s="58"/>
      <c r="AL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7" customHeight="1" x14ac:dyDescent="0.35">
      <c r="A10" s="44" t="str">
        <f>IF(Tableau_POF[[#This Row],[Points]]&lt;&gt;0,RANK(Tableau_POF[[#This Row],[Points]],Tableau_POF[Points]),"")</f>
        <v/>
      </c>
      <c r="B10" s="45">
        <f t="array" ref="B10">INDEX(Tableau_POF[[1]:[15]],ROW(C10)-5,$B$3)</f>
        <v>0</v>
      </c>
      <c r="C10" s="46">
        <f t="shared" si="0"/>
        <v>0</v>
      </c>
      <c r="D10" s="172" t="s">
        <v>1014</v>
      </c>
      <c r="E10" s="172" t="s">
        <v>1015</v>
      </c>
      <c r="F10" s="172" t="s">
        <v>135</v>
      </c>
      <c r="G10" s="172" t="s">
        <v>13</v>
      </c>
      <c r="H10" s="171">
        <f t="shared" si="1"/>
        <v>0</v>
      </c>
      <c r="I10" s="59"/>
      <c r="J1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0" s="53"/>
      <c r="L1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0" s="56"/>
      <c r="N1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0" s="57"/>
      <c r="P1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0" s="57"/>
      <c r="R1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0" s="58"/>
      <c r="T1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0" s="58"/>
      <c r="V1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0" s="58"/>
      <c r="X1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0" s="58"/>
      <c r="Z1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0" s="121"/>
      <c r="AB10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0" s="58"/>
      <c r="AD1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0" s="58"/>
      <c r="AF1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0" s="58"/>
      <c r="AH1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0" s="58"/>
      <c r="AJ1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0" s="58"/>
      <c r="AL1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7" customHeight="1" x14ac:dyDescent="0.35">
      <c r="A11" s="44">
        <f>IF(Tableau_POF[[#This Row],[Points]]&lt;&gt;0,RANK(Tableau_POF[[#This Row],[Points]],Tableau_POF[Points]),"")</f>
        <v>1</v>
      </c>
      <c r="B11" s="45">
        <f t="array" ref="B11">INDEX(Tableau_POF[[1]:[15]],ROW(C11)-5,$B$3)</f>
        <v>55</v>
      </c>
      <c r="C11" s="46">
        <f t="shared" si="0"/>
        <v>1</v>
      </c>
      <c r="D11" s="172" t="s">
        <v>1016</v>
      </c>
      <c r="E11" s="172" t="s">
        <v>165</v>
      </c>
      <c r="F11" s="172" t="s">
        <v>166</v>
      </c>
      <c r="G11" s="172" t="s">
        <v>36</v>
      </c>
      <c r="H11" s="171">
        <f t="shared" si="1"/>
        <v>55</v>
      </c>
      <c r="I11" s="59">
        <v>1</v>
      </c>
      <c r="J1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11" s="53"/>
      <c r="L1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1" s="56"/>
      <c r="N1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1" s="57"/>
      <c r="P1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1" s="57"/>
      <c r="R1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1" s="58"/>
      <c r="T1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1" s="58"/>
      <c r="V1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1" s="58"/>
      <c r="X1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1" s="58"/>
      <c r="Z1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1" s="121"/>
      <c r="AB11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1" s="58"/>
      <c r="AD1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1" s="58"/>
      <c r="AF1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1" s="58"/>
      <c r="AH1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1" s="58"/>
      <c r="AJ1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1" s="58"/>
      <c r="AL1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1" s="50">
        <f t="shared" si="2"/>
        <v>55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55</v>
      </c>
      <c r="BD11" s="50">
        <f t="shared" si="23"/>
        <v>55</v>
      </c>
      <c r="BE11" s="50">
        <f t="shared" si="23"/>
        <v>55</v>
      </c>
      <c r="BF11" s="50">
        <f t="shared" si="23"/>
        <v>55</v>
      </c>
      <c r="BG11" s="50">
        <f t="shared" si="23"/>
        <v>55</v>
      </c>
      <c r="BH11" s="50">
        <f t="shared" si="23"/>
        <v>55</v>
      </c>
      <c r="BI11" s="50">
        <f t="shared" si="23"/>
        <v>55</v>
      </c>
      <c r="BJ11" s="50">
        <f t="shared" si="23"/>
        <v>55</v>
      </c>
      <c r="BK11" s="50">
        <f t="shared" si="23"/>
        <v>55</v>
      </c>
      <c r="BL11" s="50">
        <f t="shared" si="23"/>
        <v>55</v>
      </c>
      <c r="BM11" s="50">
        <f t="shared" si="23"/>
        <v>55</v>
      </c>
      <c r="BN11" s="50">
        <f t="shared" si="23"/>
        <v>55</v>
      </c>
      <c r="BO11" s="50">
        <f t="shared" si="23"/>
        <v>55</v>
      </c>
      <c r="BP11" s="50">
        <f t="shared" si="23"/>
        <v>55</v>
      </c>
    </row>
    <row r="12" spans="1:68" ht="17" customHeight="1" x14ac:dyDescent="0.35">
      <c r="A12" s="44" t="str">
        <f>IF(Tableau_POF[[#This Row],[Points]]&lt;&gt;0,RANK(Tableau_POF[[#This Row],[Points]],Tableau_POF[Points]),"")</f>
        <v/>
      </c>
      <c r="B12" s="45">
        <f t="array" ref="B12">INDEX(Tableau_POF[[1]:[15]],ROW(C12)-5,$B$3)</f>
        <v>0</v>
      </c>
      <c r="C12" s="46">
        <f t="shared" si="0"/>
        <v>0</v>
      </c>
      <c r="D12" s="172" t="s">
        <v>1017</v>
      </c>
      <c r="E12" s="172" t="s">
        <v>1018</v>
      </c>
      <c r="F12" s="172" t="s">
        <v>1019</v>
      </c>
      <c r="G12" s="172" t="s">
        <v>105</v>
      </c>
      <c r="H12" s="171">
        <f t="shared" si="1"/>
        <v>0</v>
      </c>
      <c r="I12" s="59"/>
      <c r="J1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2" s="53"/>
      <c r="L1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2" s="56"/>
      <c r="N1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2" s="57"/>
      <c r="P1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2" s="57"/>
      <c r="R1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2" s="58"/>
      <c r="T1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2" s="58"/>
      <c r="V1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2" s="58"/>
      <c r="X1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2" s="58"/>
      <c r="Z1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2" s="121"/>
      <c r="AB12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2" s="58"/>
      <c r="AD1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2" s="58"/>
      <c r="AF1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2" s="58"/>
      <c r="AH1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2" s="58"/>
      <c r="AJ1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2" s="58"/>
      <c r="AL1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7" customHeight="1" x14ac:dyDescent="0.35">
      <c r="A13" s="44" t="str">
        <f>IF(Tableau_POF[[#This Row],[Points]]&lt;&gt;0,RANK(Tableau_POF[[#This Row],[Points]],Tableau_POF[Points]),"")</f>
        <v/>
      </c>
      <c r="B13" s="45">
        <f t="array" ref="B13">INDEX(Tableau_POF[[1]:[15]],ROW(C13)-5,$B$3)</f>
        <v>0</v>
      </c>
      <c r="C13" s="46">
        <f t="shared" si="0"/>
        <v>0</v>
      </c>
      <c r="D13" s="172" t="s">
        <v>1020</v>
      </c>
      <c r="E13" s="172" t="s">
        <v>1018</v>
      </c>
      <c r="F13" s="172" t="s">
        <v>1021</v>
      </c>
      <c r="G13" s="172" t="s">
        <v>105</v>
      </c>
      <c r="H13" s="171">
        <f t="shared" si="1"/>
        <v>0</v>
      </c>
      <c r="I13" s="59"/>
      <c r="J1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3" s="53"/>
      <c r="L1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3" s="56"/>
      <c r="N1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3" s="57"/>
      <c r="P1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3" s="57"/>
      <c r="R1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3" s="58"/>
      <c r="T1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3" s="58"/>
      <c r="V1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3" s="58"/>
      <c r="X1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3" s="58"/>
      <c r="Z1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3" s="121"/>
      <c r="AB13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3" s="58"/>
      <c r="AD1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3" s="58"/>
      <c r="AF1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3" s="58"/>
      <c r="AH1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3" s="58"/>
      <c r="AJ1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3" s="58"/>
      <c r="AL1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7" customHeight="1" x14ac:dyDescent="0.35">
      <c r="A14" s="44">
        <f>IF(Tableau_POF[[#This Row],[Points]]&lt;&gt;0,RANK(Tableau_POF[[#This Row],[Points]],Tableau_POF[Points]),"")</f>
        <v>7</v>
      </c>
      <c r="B14" s="45">
        <f t="array" ref="B14">INDEX(Tableau_POF[[1]:[15]],ROW(C14)-5,$B$3)</f>
        <v>20</v>
      </c>
      <c r="C14" s="46">
        <f t="shared" si="0"/>
        <v>1</v>
      </c>
      <c r="D14" s="172" t="s">
        <v>1022</v>
      </c>
      <c r="E14" s="172" t="s">
        <v>169</v>
      </c>
      <c r="F14" s="172" t="s">
        <v>170</v>
      </c>
      <c r="G14" s="172" t="s">
        <v>32</v>
      </c>
      <c r="H14" s="171">
        <f t="shared" si="1"/>
        <v>20</v>
      </c>
      <c r="I14" s="59">
        <v>3</v>
      </c>
      <c r="J1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4" s="53"/>
      <c r="L1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4" s="56"/>
      <c r="N1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4" s="57"/>
      <c r="P1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4" s="57"/>
      <c r="R1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4" s="58"/>
      <c r="T1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4" s="58"/>
      <c r="V1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4" s="58"/>
      <c r="X1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4" s="58"/>
      <c r="Z1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4" s="121"/>
      <c r="AB14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4" s="58"/>
      <c r="AD1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4" s="58"/>
      <c r="AF1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4" s="58"/>
      <c r="AH1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4" s="58"/>
      <c r="AJ1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4" s="58"/>
      <c r="AL1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4" s="50">
        <f t="shared" si="2"/>
        <v>20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20</v>
      </c>
      <c r="BD14" s="50">
        <f t="shared" si="26"/>
        <v>20</v>
      </c>
      <c r="BE14" s="50">
        <f t="shared" si="26"/>
        <v>20</v>
      </c>
      <c r="BF14" s="50">
        <f t="shared" si="26"/>
        <v>20</v>
      </c>
      <c r="BG14" s="50">
        <f t="shared" si="26"/>
        <v>20</v>
      </c>
      <c r="BH14" s="50">
        <f t="shared" si="26"/>
        <v>20</v>
      </c>
      <c r="BI14" s="50">
        <f t="shared" si="26"/>
        <v>20</v>
      </c>
      <c r="BJ14" s="50">
        <f t="shared" si="26"/>
        <v>20</v>
      </c>
      <c r="BK14" s="50">
        <f t="shared" si="26"/>
        <v>20</v>
      </c>
      <c r="BL14" s="50">
        <f t="shared" si="26"/>
        <v>20</v>
      </c>
      <c r="BM14" s="50">
        <f t="shared" si="26"/>
        <v>20</v>
      </c>
      <c r="BN14" s="50">
        <f t="shared" si="26"/>
        <v>20</v>
      </c>
      <c r="BO14" s="50">
        <f t="shared" si="26"/>
        <v>20</v>
      </c>
      <c r="BP14" s="50">
        <f t="shared" si="26"/>
        <v>20</v>
      </c>
    </row>
    <row r="15" spans="1:68" ht="17" customHeight="1" x14ac:dyDescent="0.35">
      <c r="A15" s="44" t="str">
        <f>IF(Tableau_POF[[#This Row],[Points]]&lt;&gt;0,RANK(Tableau_POF[[#This Row],[Points]],Tableau_POF[Points]),"")</f>
        <v/>
      </c>
      <c r="B15" s="45">
        <f t="array" ref="B15">INDEX(Tableau_POF[[1]:[15]],ROW(C15)-5,$B$3)</f>
        <v>0</v>
      </c>
      <c r="C15" s="46">
        <f t="shared" si="0"/>
        <v>0</v>
      </c>
      <c r="D15" s="172" t="s">
        <v>1023</v>
      </c>
      <c r="E15" s="172" t="s">
        <v>132</v>
      </c>
      <c r="F15" s="172" t="s">
        <v>131</v>
      </c>
      <c r="G15" s="172" t="s">
        <v>105</v>
      </c>
      <c r="H15" s="171">
        <f t="shared" si="1"/>
        <v>0</v>
      </c>
      <c r="I15" s="59"/>
      <c r="J1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5" s="53"/>
      <c r="L1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5" s="56"/>
      <c r="N1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5" s="57"/>
      <c r="P1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5" s="57"/>
      <c r="R1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5" s="58"/>
      <c r="T1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5" s="58"/>
      <c r="V1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5" s="58"/>
      <c r="X1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5" s="58"/>
      <c r="Z1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5" s="121"/>
      <c r="AB15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5" s="58"/>
      <c r="AD1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5" s="58"/>
      <c r="AF1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5" s="58"/>
      <c r="AH1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5" s="58"/>
      <c r="AJ1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5" s="58"/>
      <c r="AL1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7" customHeight="1" x14ac:dyDescent="0.35">
      <c r="A16" s="44">
        <f>IF(Tableau_POF[[#This Row],[Points]]&lt;&gt;0,RANK(Tableau_POF[[#This Row],[Points]],Tableau_POF[Points]),"")</f>
        <v>7</v>
      </c>
      <c r="B16" s="45">
        <f t="array" ref="B16">INDEX(Tableau_POF[[1]:[15]],ROW(C16)-5,$B$3)</f>
        <v>20</v>
      </c>
      <c r="C16" s="46">
        <f t="shared" si="0"/>
        <v>1</v>
      </c>
      <c r="D16" s="172" t="s">
        <v>1024</v>
      </c>
      <c r="E16" s="172" t="s">
        <v>171</v>
      </c>
      <c r="F16" s="172" t="s">
        <v>172</v>
      </c>
      <c r="G16" s="172" t="s">
        <v>36</v>
      </c>
      <c r="H16" s="171">
        <f t="shared" si="1"/>
        <v>20</v>
      </c>
      <c r="I16" s="59">
        <v>3</v>
      </c>
      <c r="J1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6" s="53"/>
      <c r="L1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6" s="56"/>
      <c r="N1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6" s="57"/>
      <c r="P1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6" s="57"/>
      <c r="R1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6" s="58"/>
      <c r="T1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6" s="58"/>
      <c r="V1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6" s="58"/>
      <c r="X1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6" s="58"/>
      <c r="Z1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6" s="121"/>
      <c r="AB16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6" s="58"/>
      <c r="AD1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6" s="58"/>
      <c r="AF1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6" s="58"/>
      <c r="AH1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6" s="58"/>
      <c r="AJ1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6" s="58"/>
      <c r="AL1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6" s="50">
        <f t="shared" si="2"/>
        <v>20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20</v>
      </c>
      <c r="BC16" s="50">
        <f t="shared" ref="BC16:BP16" si="28">BB16+LARGE($AM16:$BA16,BC$5)</f>
        <v>20</v>
      </c>
      <c r="BD16" s="50">
        <f t="shared" si="28"/>
        <v>20</v>
      </c>
      <c r="BE16" s="50">
        <f t="shared" si="28"/>
        <v>20</v>
      </c>
      <c r="BF16" s="50">
        <f t="shared" si="28"/>
        <v>20</v>
      </c>
      <c r="BG16" s="50">
        <f t="shared" si="28"/>
        <v>20</v>
      </c>
      <c r="BH16" s="50">
        <f t="shared" si="28"/>
        <v>20</v>
      </c>
      <c r="BI16" s="50">
        <f t="shared" si="28"/>
        <v>20</v>
      </c>
      <c r="BJ16" s="50">
        <f t="shared" si="28"/>
        <v>20</v>
      </c>
      <c r="BK16" s="50">
        <f t="shared" si="28"/>
        <v>20</v>
      </c>
      <c r="BL16" s="50">
        <f t="shared" si="28"/>
        <v>20</v>
      </c>
      <c r="BM16" s="50">
        <f t="shared" si="28"/>
        <v>20</v>
      </c>
      <c r="BN16" s="50">
        <f t="shared" si="28"/>
        <v>20</v>
      </c>
      <c r="BO16" s="50">
        <f t="shared" si="28"/>
        <v>20</v>
      </c>
      <c r="BP16" s="50">
        <f t="shared" si="28"/>
        <v>20</v>
      </c>
    </row>
    <row r="17" spans="1:68" ht="17" customHeight="1" x14ac:dyDescent="0.35">
      <c r="A17" s="44" t="str">
        <f>IF(Tableau_POF[[#This Row],[Points]]&lt;&gt;0,RANK(Tableau_POF[[#This Row],[Points]],Tableau_POF[Points]),"")</f>
        <v/>
      </c>
      <c r="B17" s="45">
        <f t="array" ref="B17">INDEX(Tableau_POF[[1]:[15]],ROW(C17)-5,$B$3)</f>
        <v>0</v>
      </c>
      <c r="C17" s="46">
        <f t="shared" si="0"/>
        <v>0</v>
      </c>
      <c r="D17" s="172" t="s">
        <v>1025</v>
      </c>
      <c r="E17" s="172" t="s">
        <v>134</v>
      </c>
      <c r="F17" s="172" t="s">
        <v>133</v>
      </c>
      <c r="G17" s="172" t="s">
        <v>105</v>
      </c>
      <c r="H17" s="171">
        <f t="shared" si="1"/>
        <v>0</v>
      </c>
      <c r="I17" s="59"/>
      <c r="J1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7" s="53"/>
      <c r="L1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7" s="56"/>
      <c r="N1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7" s="57"/>
      <c r="P1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7" s="57"/>
      <c r="R1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7" s="58"/>
      <c r="T1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7" s="58"/>
      <c r="V1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7" s="58"/>
      <c r="X1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7" s="58"/>
      <c r="Z1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7" s="121"/>
      <c r="AB17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7" s="58"/>
      <c r="AD1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7" s="58"/>
      <c r="AF1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7" s="58"/>
      <c r="AH1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7" s="58"/>
      <c r="AJ1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7" s="58"/>
      <c r="AL1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7" customHeight="1" x14ac:dyDescent="0.35">
      <c r="A18" s="44" t="str">
        <f>IF(Tableau_POF[[#This Row],[Points]]&lt;&gt;0,RANK(Tableau_POF[[#This Row],[Points]],Tableau_POF[Points]),"")</f>
        <v/>
      </c>
      <c r="B18" s="45">
        <f t="array" ref="B18">INDEX(Tableau_POF[[1]:[15]],ROW(C18)-5,$B$3)</f>
        <v>0</v>
      </c>
      <c r="C18" s="46">
        <f t="shared" si="0"/>
        <v>0</v>
      </c>
      <c r="D18" s="172" t="s">
        <v>1026</v>
      </c>
      <c r="E18" s="172" t="s">
        <v>1027</v>
      </c>
      <c r="F18" s="172" t="s">
        <v>1028</v>
      </c>
      <c r="G18" s="172" t="s">
        <v>37</v>
      </c>
      <c r="H18" s="171">
        <f t="shared" si="1"/>
        <v>0</v>
      </c>
      <c r="I18" s="59"/>
      <c r="J1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8" s="53"/>
      <c r="L1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8" s="56"/>
      <c r="N1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8" s="57"/>
      <c r="P1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8" s="57"/>
      <c r="R1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8" s="58"/>
      <c r="T1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8" s="58"/>
      <c r="V1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8" s="58"/>
      <c r="X1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8" s="58"/>
      <c r="Z1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8" s="121"/>
      <c r="AB18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8" s="58"/>
      <c r="AD1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8" s="58"/>
      <c r="AF1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8" s="58"/>
      <c r="AH1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8" s="58"/>
      <c r="AJ1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8" s="58"/>
      <c r="AL1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7" customHeight="1" x14ac:dyDescent="0.35">
      <c r="A19" s="44" t="str">
        <f>IF(Tableau_POF[[#This Row],[Points]]&lt;&gt;0,RANK(Tableau_POF[[#This Row],[Points]],Tableau_POF[Points]),"")</f>
        <v/>
      </c>
      <c r="B19" s="45">
        <f t="array" ref="B19">INDEX(Tableau_POF[[1]:[15]],ROW(C19)-5,$B$3)</f>
        <v>0</v>
      </c>
      <c r="C19" s="46">
        <f t="shared" si="0"/>
        <v>0</v>
      </c>
      <c r="D19" s="172" t="s">
        <v>1029</v>
      </c>
      <c r="E19" s="172" t="s">
        <v>1030</v>
      </c>
      <c r="F19" s="172" t="s">
        <v>1031</v>
      </c>
      <c r="G19" s="172" t="s">
        <v>35</v>
      </c>
      <c r="H19" s="171">
        <f t="shared" si="1"/>
        <v>0</v>
      </c>
      <c r="I19" s="59"/>
      <c r="J1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9" s="53"/>
      <c r="L1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9" s="56"/>
      <c r="N1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9" s="57"/>
      <c r="P1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9" s="57"/>
      <c r="R1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9" s="58"/>
      <c r="T1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9" s="58"/>
      <c r="V1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9" s="58"/>
      <c r="X1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9" s="58"/>
      <c r="Z1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9" s="121"/>
      <c r="AB19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9" s="58"/>
      <c r="AD1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9" s="58"/>
      <c r="AF1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9" s="58"/>
      <c r="AH1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9" s="58"/>
      <c r="AJ1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9" s="58"/>
      <c r="AL1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>
        <f>IF(Tableau_POF[[#This Row],[Points]]&lt;&gt;0,RANK(Tableau_POF[[#This Row],[Points]],Tableau_POF[Points]),"")</f>
        <v>4</v>
      </c>
      <c r="B20" s="45">
        <f t="array" ref="B20">INDEX(Tableau_POF[[1]:[15]],ROW(C20)-5,$B$3)</f>
        <v>35</v>
      </c>
      <c r="C20" s="46">
        <f t="shared" si="0"/>
        <v>1</v>
      </c>
      <c r="D20" s="172" t="s">
        <v>1032</v>
      </c>
      <c r="E20" s="172" t="s">
        <v>881</v>
      </c>
      <c r="F20" s="172" t="s">
        <v>1033</v>
      </c>
      <c r="G20" s="172" t="s">
        <v>36</v>
      </c>
      <c r="H20" s="171">
        <f t="shared" si="1"/>
        <v>35</v>
      </c>
      <c r="I20" s="59">
        <v>2</v>
      </c>
      <c r="J2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20" s="53"/>
      <c r="L2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0" s="56"/>
      <c r="N2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0" s="57"/>
      <c r="P2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0" s="57"/>
      <c r="R2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0" s="58"/>
      <c r="T2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0" s="58"/>
      <c r="V2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0" s="58"/>
      <c r="X2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0" s="58"/>
      <c r="Z2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0" s="121"/>
      <c r="AB20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0" s="58"/>
      <c r="AD2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0" s="58"/>
      <c r="AF2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0" s="58"/>
      <c r="AH2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0" s="58"/>
      <c r="AJ2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0" s="58"/>
      <c r="AL2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0" s="50">
        <f t="shared" si="2"/>
        <v>35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35</v>
      </c>
      <c r="BD20" s="50">
        <f t="shared" si="32"/>
        <v>35</v>
      </c>
      <c r="BE20" s="50">
        <f t="shared" si="32"/>
        <v>35</v>
      </c>
      <c r="BF20" s="50">
        <f t="shared" si="32"/>
        <v>35</v>
      </c>
      <c r="BG20" s="50">
        <f t="shared" si="32"/>
        <v>35</v>
      </c>
      <c r="BH20" s="50">
        <f t="shared" si="32"/>
        <v>35</v>
      </c>
      <c r="BI20" s="50">
        <f t="shared" si="32"/>
        <v>35</v>
      </c>
      <c r="BJ20" s="50">
        <f t="shared" si="32"/>
        <v>35</v>
      </c>
      <c r="BK20" s="50">
        <f t="shared" si="32"/>
        <v>35</v>
      </c>
      <c r="BL20" s="50">
        <f t="shared" si="32"/>
        <v>35</v>
      </c>
      <c r="BM20" s="50">
        <f t="shared" si="32"/>
        <v>35</v>
      </c>
      <c r="BN20" s="50">
        <f t="shared" si="32"/>
        <v>35</v>
      </c>
      <c r="BO20" s="50">
        <f t="shared" si="32"/>
        <v>35</v>
      </c>
      <c r="BP20" s="50">
        <f t="shared" si="32"/>
        <v>35</v>
      </c>
    </row>
    <row r="21" spans="1:68" ht="16" customHeight="1" x14ac:dyDescent="0.35">
      <c r="A21" s="44" t="str">
        <f>IF(Tableau_POF[[#This Row],[Points]]&lt;&gt;0,RANK(Tableau_POF[[#This Row],[Points]],Tableau_POF[Points]),"")</f>
        <v/>
      </c>
      <c r="B21" s="45">
        <f t="array" ref="B21">INDEX(Tableau_POF[[1]:[15]],ROW(C21)-5,$B$3)</f>
        <v>0</v>
      </c>
      <c r="C21" s="46">
        <f t="shared" si="0"/>
        <v>0</v>
      </c>
      <c r="D21" s="172" t="s">
        <v>1034</v>
      </c>
      <c r="E21" s="172" t="s">
        <v>184</v>
      </c>
      <c r="F21" s="172" t="s">
        <v>185</v>
      </c>
      <c r="G21" s="172" t="s">
        <v>106</v>
      </c>
      <c r="H21" s="171">
        <f t="shared" si="1"/>
        <v>0</v>
      </c>
      <c r="I21" s="59"/>
      <c r="J2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1" s="53"/>
      <c r="L2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1" s="56"/>
      <c r="N2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1" s="57"/>
      <c r="P2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1" s="57"/>
      <c r="R2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1" s="58"/>
      <c r="T2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1" s="58"/>
      <c r="V2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1" s="58"/>
      <c r="X2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1" s="58"/>
      <c r="Z2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1" s="121"/>
      <c r="AB21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1" s="58"/>
      <c r="AD2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1" s="58"/>
      <c r="AF2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1" s="58"/>
      <c r="AH2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1" s="58"/>
      <c r="AJ2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1" s="58"/>
      <c r="AL2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IF(Tableau_POF[[#This Row],[Points]]&lt;&gt;0,RANK(Tableau_POF[[#This Row],[Points]],Tableau_POF[Points]),"")</f>
        <v/>
      </c>
      <c r="B22" s="45">
        <f t="array" ref="B22">INDEX(Tableau_POF[[1]:[15]],ROW(C22)-5,$B$3)</f>
        <v>0</v>
      </c>
      <c r="C22" s="46">
        <f t="shared" si="0"/>
        <v>0</v>
      </c>
      <c r="D22" s="172" t="s">
        <v>1035</v>
      </c>
      <c r="E22" s="172" t="s">
        <v>687</v>
      </c>
      <c r="F22" s="172" t="s">
        <v>1036</v>
      </c>
      <c r="G22" s="172" t="s">
        <v>95</v>
      </c>
      <c r="H22" s="171">
        <f t="shared" si="1"/>
        <v>0</v>
      </c>
      <c r="I22" s="59"/>
      <c r="J2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2" s="53"/>
      <c r="L2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2" s="56"/>
      <c r="N2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2" s="57"/>
      <c r="P2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2" s="57"/>
      <c r="R2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2" s="58"/>
      <c r="T2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2" s="58"/>
      <c r="V2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2" s="58"/>
      <c r="X2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2" s="58"/>
      <c r="Z2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2" s="121"/>
      <c r="AB22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2" s="58"/>
      <c r="AD2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2" s="58"/>
      <c r="AF2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2" s="58"/>
      <c r="AH2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2" s="58"/>
      <c r="AJ2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2" s="58"/>
      <c r="AL2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>
        <f>IF(Tableau_POF[[#This Row],[Points]]&lt;&gt;0,RANK(Tableau_POF[[#This Row],[Points]],Tableau_POF[Points]),"")</f>
        <v>4</v>
      </c>
      <c r="B23" s="45">
        <f t="array" ref="B23">INDEX(Tableau_POF[[1]:[15]],ROW(C23)-5,$B$3)</f>
        <v>35</v>
      </c>
      <c r="C23" s="46">
        <f t="shared" si="0"/>
        <v>1</v>
      </c>
      <c r="D23" s="172" t="s">
        <v>1037</v>
      </c>
      <c r="E23" s="172" t="s">
        <v>136</v>
      </c>
      <c r="F23" s="172" t="s">
        <v>135</v>
      </c>
      <c r="G23" s="172" t="s">
        <v>36</v>
      </c>
      <c r="H23" s="171">
        <f t="shared" si="1"/>
        <v>35</v>
      </c>
      <c r="I23" s="59">
        <v>2</v>
      </c>
      <c r="J2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23" s="53"/>
      <c r="L2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3" s="56"/>
      <c r="N2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3" s="57"/>
      <c r="P2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3" s="57"/>
      <c r="R2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3" s="58"/>
      <c r="T2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3" s="58"/>
      <c r="V2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3" s="58"/>
      <c r="X2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3" s="58"/>
      <c r="Z2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3" s="121"/>
      <c r="AB23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3" s="58"/>
      <c r="AD2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3" s="58"/>
      <c r="AF2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3" s="58"/>
      <c r="AH2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3" s="58"/>
      <c r="AJ2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3" s="58"/>
      <c r="AL2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3" s="50">
        <f t="shared" si="2"/>
        <v>35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35</v>
      </c>
      <c r="BC23" s="50">
        <f t="shared" ref="BC23:BP23" si="35">BB23+LARGE($AM23:$BA23,BC$5)</f>
        <v>35</v>
      </c>
      <c r="BD23" s="50">
        <f t="shared" si="35"/>
        <v>35</v>
      </c>
      <c r="BE23" s="50">
        <f t="shared" si="35"/>
        <v>35</v>
      </c>
      <c r="BF23" s="50">
        <f t="shared" si="35"/>
        <v>35</v>
      </c>
      <c r="BG23" s="50">
        <f t="shared" si="35"/>
        <v>35</v>
      </c>
      <c r="BH23" s="50">
        <f t="shared" si="35"/>
        <v>35</v>
      </c>
      <c r="BI23" s="50">
        <f t="shared" si="35"/>
        <v>35</v>
      </c>
      <c r="BJ23" s="50">
        <f t="shared" si="35"/>
        <v>35</v>
      </c>
      <c r="BK23" s="50">
        <f t="shared" si="35"/>
        <v>35</v>
      </c>
      <c r="BL23" s="50">
        <f t="shared" si="35"/>
        <v>35</v>
      </c>
      <c r="BM23" s="50">
        <f t="shared" si="35"/>
        <v>35</v>
      </c>
      <c r="BN23" s="50">
        <f t="shared" si="35"/>
        <v>35</v>
      </c>
      <c r="BO23" s="50">
        <f t="shared" si="35"/>
        <v>35</v>
      </c>
      <c r="BP23" s="50">
        <f t="shared" si="35"/>
        <v>35</v>
      </c>
    </row>
    <row r="24" spans="1:68" ht="16.5" x14ac:dyDescent="0.35">
      <c r="A24" s="44" t="str">
        <f>IF(Tableau_POF[[#This Row],[Points]]&lt;&gt;0,RANK(Tableau_POF[[#This Row],[Points]],Tableau_POF[Points]),"")</f>
        <v/>
      </c>
      <c r="B24" s="45">
        <f t="array" ref="B24">INDEX(Tableau_POF[[1]:[15]],ROW(C24)-5,$B$3)</f>
        <v>0</v>
      </c>
      <c r="C24" s="46">
        <f t="shared" si="0"/>
        <v>0</v>
      </c>
      <c r="D24" s="172" t="s">
        <v>1038</v>
      </c>
      <c r="E24" s="172" t="s">
        <v>935</v>
      </c>
      <c r="F24" s="172" t="s">
        <v>306</v>
      </c>
      <c r="G24" s="172" t="s">
        <v>106</v>
      </c>
      <c r="H24" s="171">
        <f t="shared" si="1"/>
        <v>0</v>
      </c>
      <c r="I24" s="59"/>
      <c r="J2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4" s="53"/>
      <c r="L2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4" s="56"/>
      <c r="N2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4" s="57"/>
      <c r="P2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4" s="57"/>
      <c r="R2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4" s="58"/>
      <c r="T2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4" s="58"/>
      <c r="V2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4" s="58"/>
      <c r="X2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4" s="58"/>
      <c r="Z2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4" s="121"/>
      <c r="AB24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4" s="58"/>
      <c r="AD2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4" s="58"/>
      <c r="AF2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4" s="58"/>
      <c r="AH2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4" s="58"/>
      <c r="AJ2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4" s="58"/>
      <c r="AL2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>
        <f>IF(Tableau_POF[[#This Row],[Points]]&lt;&gt;0,RANK(Tableau_POF[[#This Row],[Points]],Tableau_POF[Points]),"")</f>
        <v>4</v>
      </c>
      <c r="B25" s="45">
        <f t="array" ref="B25">INDEX(Tableau_POF[[1]:[15]],ROW(C25)-5,$B$3)</f>
        <v>35</v>
      </c>
      <c r="C25" s="46">
        <f t="shared" si="0"/>
        <v>1</v>
      </c>
      <c r="D25" s="172" t="s">
        <v>1039</v>
      </c>
      <c r="E25" s="172" t="s">
        <v>138</v>
      </c>
      <c r="F25" s="172" t="s">
        <v>137</v>
      </c>
      <c r="G25" s="172" t="s">
        <v>14</v>
      </c>
      <c r="H25" s="171">
        <f t="shared" si="1"/>
        <v>35</v>
      </c>
      <c r="I25" s="59">
        <v>2</v>
      </c>
      <c r="J2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25" s="53"/>
      <c r="L2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5" s="56"/>
      <c r="N2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5" s="57"/>
      <c r="P2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5" s="57"/>
      <c r="R2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5" s="58"/>
      <c r="T2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5" s="58"/>
      <c r="V2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5" s="58"/>
      <c r="X2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5" s="58"/>
      <c r="Z2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5" s="121"/>
      <c r="AB25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5" s="58"/>
      <c r="AD2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5" s="58"/>
      <c r="AF2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5" s="58"/>
      <c r="AH2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5" s="58"/>
      <c r="AJ2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5" s="58"/>
      <c r="AL2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5" s="50">
        <f t="shared" si="2"/>
        <v>35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35</v>
      </c>
      <c r="BC25" s="50">
        <f t="shared" ref="BC25:BP25" si="37">BB25+LARGE($AM25:$BA25,BC$5)</f>
        <v>35</v>
      </c>
      <c r="BD25" s="50">
        <f t="shared" si="37"/>
        <v>35</v>
      </c>
      <c r="BE25" s="50">
        <f t="shared" si="37"/>
        <v>35</v>
      </c>
      <c r="BF25" s="50">
        <f t="shared" si="37"/>
        <v>35</v>
      </c>
      <c r="BG25" s="50">
        <f t="shared" si="37"/>
        <v>35</v>
      </c>
      <c r="BH25" s="50">
        <f t="shared" si="37"/>
        <v>35</v>
      </c>
      <c r="BI25" s="50">
        <f t="shared" si="37"/>
        <v>35</v>
      </c>
      <c r="BJ25" s="50">
        <f t="shared" si="37"/>
        <v>35</v>
      </c>
      <c r="BK25" s="50">
        <f t="shared" si="37"/>
        <v>35</v>
      </c>
      <c r="BL25" s="50">
        <f t="shared" si="37"/>
        <v>35</v>
      </c>
      <c r="BM25" s="50">
        <f t="shared" si="37"/>
        <v>35</v>
      </c>
      <c r="BN25" s="50">
        <f t="shared" si="37"/>
        <v>35</v>
      </c>
      <c r="BO25" s="50">
        <f t="shared" si="37"/>
        <v>35</v>
      </c>
      <c r="BP25" s="50">
        <f t="shared" si="37"/>
        <v>35</v>
      </c>
    </row>
    <row r="26" spans="1:68" ht="16.5" x14ac:dyDescent="0.35">
      <c r="A26" s="44">
        <f>IF(Tableau_POF[[#This Row],[Points]]&lt;&gt;0,RANK(Tableau_POF[[#This Row],[Points]],Tableau_POF[Points]),"")</f>
        <v>1</v>
      </c>
      <c r="B26" s="45">
        <f t="array" ref="B26">INDEX(Tableau_POF[[1]:[15]],ROW(C26)-5,$B$3)</f>
        <v>55</v>
      </c>
      <c r="C26" s="46">
        <f t="shared" si="0"/>
        <v>1</v>
      </c>
      <c r="D26" s="172" t="s">
        <v>1040</v>
      </c>
      <c r="E26" s="172" t="s">
        <v>140</v>
      </c>
      <c r="F26" s="172" t="s">
        <v>139</v>
      </c>
      <c r="G26" s="172" t="s">
        <v>36</v>
      </c>
      <c r="H26" s="171">
        <f t="shared" si="1"/>
        <v>55</v>
      </c>
      <c r="I26" s="59">
        <v>1</v>
      </c>
      <c r="J2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26" s="53"/>
      <c r="L2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6" s="56"/>
      <c r="N2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6" s="57"/>
      <c r="P2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6" s="57"/>
      <c r="R2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6" s="58"/>
      <c r="T2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6" s="58"/>
      <c r="V2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6" s="58"/>
      <c r="X2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6" s="58"/>
      <c r="Z2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6" s="121"/>
      <c r="AB26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6" s="58"/>
      <c r="AD2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6" s="58"/>
      <c r="AF2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6" s="58"/>
      <c r="AH2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6" s="58"/>
      <c r="AJ2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6" s="58"/>
      <c r="AL2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6" s="50">
        <f t="shared" si="2"/>
        <v>55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55</v>
      </c>
      <c r="BC26" s="50">
        <f t="shared" ref="BC26:BP26" si="38">BB26+LARGE($AM26:$BA26,BC$5)</f>
        <v>55</v>
      </c>
      <c r="BD26" s="50">
        <f t="shared" si="38"/>
        <v>55</v>
      </c>
      <c r="BE26" s="50">
        <f t="shared" si="38"/>
        <v>55</v>
      </c>
      <c r="BF26" s="50">
        <f t="shared" si="38"/>
        <v>55</v>
      </c>
      <c r="BG26" s="50">
        <f t="shared" si="38"/>
        <v>55</v>
      </c>
      <c r="BH26" s="50">
        <f t="shared" si="38"/>
        <v>55</v>
      </c>
      <c r="BI26" s="50">
        <f t="shared" si="38"/>
        <v>55</v>
      </c>
      <c r="BJ26" s="50">
        <f t="shared" si="38"/>
        <v>55</v>
      </c>
      <c r="BK26" s="50">
        <f t="shared" si="38"/>
        <v>55</v>
      </c>
      <c r="BL26" s="50">
        <f t="shared" si="38"/>
        <v>55</v>
      </c>
      <c r="BM26" s="50">
        <f t="shared" si="38"/>
        <v>55</v>
      </c>
      <c r="BN26" s="50">
        <f t="shared" si="38"/>
        <v>55</v>
      </c>
      <c r="BO26" s="50">
        <f t="shared" si="38"/>
        <v>55</v>
      </c>
      <c r="BP26" s="50">
        <f t="shared" si="38"/>
        <v>55</v>
      </c>
    </row>
    <row r="27" spans="1:68" ht="16.5" x14ac:dyDescent="0.35">
      <c r="A27" s="44" t="str">
        <f>IF(Tableau_POF[[#This Row],[Points]]&lt;&gt;0,RANK(Tableau_POF[[#This Row],[Points]],Tableau_POF[Points]),"")</f>
        <v/>
      </c>
      <c r="B27" s="45">
        <f t="array" ref="B27">INDEX(Tableau_POF[[1]:[15]],ROW(C27)-5,$B$3)</f>
        <v>0</v>
      </c>
      <c r="C27" s="46">
        <f t="shared" si="0"/>
        <v>0</v>
      </c>
      <c r="D27" s="172" t="s">
        <v>1041</v>
      </c>
      <c r="E27" s="172" t="s">
        <v>188</v>
      </c>
      <c r="F27" s="172" t="s">
        <v>189</v>
      </c>
      <c r="G27" s="172" t="s">
        <v>105</v>
      </c>
      <c r="H27" s="171">
        <f t="shared" si="1"/>
        <v>0</v>
      </c>
      <c r="I27" s="59"/>
      <c r="J2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7" s="53"/>
      <c r="L2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7" s="56"/>
      <c r="N2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7" s="57"/>
      <c r="P2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7" s="57"/>
      <c r="R2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7" s="58"/>
      <c r="T2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7" s="58"/>
      <c r="V2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7" s="58"/>
      <c r="X2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7" s="58"/>
      <c r="Z2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7" s="121"/>
      <c r="AB27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7" s="58"/>
      <c r="AD2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7" s="58"/>
      <c r="AF2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7" s="58"/>
      <c r="AH2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7" s="58"/>
      <c r="AJ2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7" s="58"/>
      <c r="AL2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IF(Tableau_POF[[#This Row],[Points]]&lt;&gt;0,RANK(Tableau_POF[[#This Row],[Points]],Tableau_POF[Points]),"")</f>
        <v/>
      </c>
      <c r="B28" s="45">
        <f t="array" ref="B28">INDEX(Tableau_POF[[1]:[15]],ROW(C28)-5,$B$3)</f>
        <v>0</v>
      </c>
      <c r="C28" s="46">
        <f t="shared" si="0"/>
        <v>0</v>
      </c>
      <c r="D28" s="172" t="s">
        <v>1042</v>
      </c>
      <c r="E28" s="172" t="s">
        <v>1043</v>
      </c>
      <c r="F28" s="172" t="s">
        <v>327</v>
      </c>
      <c r="G28" s="172" t="s">
        <v>16</v>
      </c>
      <c r="H28" s="171">
        <f t="shared" si="1"/>
        <v>0</v>
      </c>
      <c r="I28" s="59"/>
      <c r="J2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8" s="53"/>
      <c r="L2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8" s="56"/>
      <c r="N2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8" s="57"/>
      <c r="P2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8" s="57"/>
      <c r="R2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8" s="58"/>
      <c r="T2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8" s="58"/>
      <c r="V2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8" s="58"/>
      <c r="X2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8" s="58"/>
      <c r="Z2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8" s="121"/>
      <c r="AB28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8" s="58"/>
      <c r="AD2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8" s="58"/>
      <c r="AF2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8" s="58"/>
      <c r="AH2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8" s="58"/>
      <c r="AJ2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8" s="58"/>
      <c r="AL2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IF(Tableau_POF[[#This Row],[Points]]&lt;&gt;0,RANK(Tableau_POF[[#This Row],[Points]],Tableau_POF[Points]),"")</f>
        <v/>
      </c>
      <c r="B29" s="45">
        <f t="array" ref="B29">INDEX(Tableau_POF[[1]:[15]],ROW(C29)-5,$B$3)</f>
        <v>0</v>
      </c>
      <c r="C29" s="46">
        <f t="shared" si="0"/>
        <v>0</v>
      </c>
      <c r="D29" s="172" t="s">
        <v>1044</v>
      </c>
      <c r="E29" s="172" t="s">
        <v>142</v>
      </c>
      <c r="F29" s="172" t="s">
        <v>141</v>
      </c>
      <c r="G29" s="172" t="s">
        <v>14</v>
      </c>
      <c r="H29" s="171">
        <f t="shared" si="1"/>
        <v>0</v>
      </c>
      <c r="I29" s="59"/>
      <c r="J2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9" s="53"/>
      <c r="L2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9" s="56"/>
      <c r="N2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9" s="57"/>
      <c r="P2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9" s="57"/>
      <c r="R2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9" s="58"/>
      <c r="T2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9" s="58"/>
      <c r="V2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9" s="58"/>
      <c r="X2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9" s="58"/>
      <c r="Z2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9" s="121"/>
      <c r="AB29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9" s="58"/>
      <c r="AD2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9" s="58"/>
      <c r="AF2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9" s="58"/>
      <c r="AH2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9" s="58"/>
      <c r="AJ2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9" s="58"/>
      <c r="AL2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IF(Tableau_POF[[#This Row],[Points]]&lt;&gt;0,RANK(Tableau_POF[[#This Row],[Points]],Tableau_POF[Points]),"")</f>
        <v/>
      </c>
      <c r="B30" s="45">
        <f t="array" ref="B30">INDEX(Tableau_POF[[1]:[15]],ROW(C30)-5,$B$3)</f>
        <v>0</v>
      </c>
      <c r="C30" s="46">
        <f t="shared" si="0"/>
        <v>0</v>
      </c>
      <c r="D30" s="172" t="s">
        <v>1045</v>
      </c>
      <c r="E30" s="172" t="s">
        <v>196</v>
      </c>
      <c r="F30" s="172" t="s">
        <v>197</v>
      </c>
      <c r="G30" s="172" t="s">
        <v>106</v>
      </c>
      <c r="H30" s="171">
        <f t="shared" si="1"/>
        <v>0</v>
      </c>
      <c r="I30" s="59"/>
      <c r="J3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0" s="53"/>
      <c r="L3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0" s="56"/>
      <c r="N3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0" s="57"/>
      <c r="P3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0" s="57"/>
      <c r="R3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0" s="58"/>
      <c r="T3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0" s="58"/>
      <c r="V3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0" s="58"/>
      <c r="X3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0" s="58"/>
      <c r="Z3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0" s="121"/>
      <c r="AB30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0" s="58"/>
      <c r="AD3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0" s="58"/>
      <c r="AF3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0" s="58"/>
      <c r="AH3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0" s="58"/>
      <c r="AJ3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0" s="58"/>
      <c r="AL3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IF(Tableau_POF[[#This Row],[Points]]&lt;&gt;0,RANK(Tableau_POF[[#This Row],[Points]],Tableau_POF[Points]),"")</f>
        <v/>
      </c>
      <c r="B31" s="45">
        <f t="array" ref="B31">INDEX(Tableau_POF[[1]:[15]],ROW(C31)-5,$B$3)</f>
        <v>0</v>
      </c>
      <c r="C31" s="46">
        <f t="shared" si="0"/>
        <v>0</v>
      </c>
      <c r="D31" s="172" t="s">
        <v>1046</v>
      </c>
      <c r="E31" s="172" t="s">
        <v>1047</v>
      </c>
      <c r="F31" s="172" t="s">
        <v>1048</v>
      </c>
      <c r="G31" s="172" t="s">
        <v>14</v>
      </c>
      <c r="H31" s="171">
        <f t="shared" si="1"/>
        <v>0</v>
      </c>
      <c r="I31" s="59"/>
      <c r="J3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1" s="53"/>
      <c r="L3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1" s="56"/>
      <c r="N3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1" s="57"/>
      <c r="P3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1" s="57"/>
      <c r="R3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1" s="58"/>
      <c r="T3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1" s="58"/>
      <c r="V3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1" s="58"/>
      <c r="X3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1" s="58"/>
      <c r="Z3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1" s="121"/>
      <c r="AB31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1" s="58"/>
      <c r="AD3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1" s="58"/>
      <c r="AF3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1" s="58"/>
      <c r="AH3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1" s="58"/>
      <c r="AJ3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1" s="58"/>
      <c r="AL3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>
        <f>IF(Tableau_POF[[#This Row],[Points]]&lt;&gt;0,RANK(Tableau_POF[[#This Row],[Points]],Tableau_POF[Points]),"")</f>
        <v>9</v>
      </c>
      <c r="B32" s="45">
        <f t="array" ref="B32">INDEX(Tableau_POF[[1]:[15]],ROW(C32)-5,$B$3)</f>
        <v>10</v>
      </c>
      <c r="C32" s="46">
        <f t="shared" si="0"/>
        <v>1</v>
      </c>
      <c r="D32" s="172" t="s">
        <v>1049</v>
      </c>
      <c r="E32" s="172" t="s">
        <v>333</v>
      </c>
      <c r="F32" s="172" t="s">
        <v>1050</v>
      </c>
      <c r="G32" s="172" t="s">
        <v>45</v>
      </c>
      <c r="H32" s="171">
        <f t="shared" si="1"/>
        <v>10</v>
      </c>
      <c r="I32" s="59">
        <v>9</v>
      </c>
      <c r="J3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2" s="53"/>
      <c r="L3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2" s="56"/>
      <c r="N3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2" s="57"/>
      <c r="P3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2" s="57"/>
      <c r="R3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2" s="58"/>
      <c r="T3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2" s="58"/>
      <c r="V3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2" s="58"/>
      <c r="X3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2" s="58"/>
      <c r="Z3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2" s="121"/>
      <c r="AB32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2" s="58"/>
      <c r="AD3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2" s="58"/>
      <c r="AF3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2" s="58"/>
      <c r="AH3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2" s="58"/>
      <c r="AJ3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2" s="58"/>
      <c r="AL3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10</v>
      </c>
      <c r="BD32" s="50">
        <f t="shared" si="44"/>
        <v>10</v>
      </c>
      <c r="BE32" s="50">
        <f t="shared" si="44"/>
        <v>10</v>
      </c>
      <c r="BF32" s="50">
        <f t="shared" si="44"/>
        <v>10</v>
      </c>
      <c r="BG32" s="50">
        <f t="shared" si="44"/>
        <v>10</v>
      </c>
      <c r="BH32" s="50">
        <f t="shared" si="44"/>
        <v>10</v>
      </c>
      <c r="BI32" s="50">
        <f t="shared" si="44"/>
        <v>10</v>
      </c>
      <c r="BJ32" s="50">
        <f t="shared" si="44"/>
        <v>10</v>
      </c>
      <c r="BK32" s="50">
        <f t="shared" si="44"/>
        <v>10</v>
      </c>
      <c r="BL32" s="50">
        <f t="shared" si="44"/>
        <v>10</v>
      </c>
      <c r="BM32" s="50">
        <f t="shared" si="44"/>
        <v>10</v>
      </c>
      <c r="BN32" s="50">
        <f t="shared" si="44"/>
        <v>10</v>
      </c>
      <c r="BO32" s="50">
        <f t="shared" si="44"/>
        <v>10</v>
      </c>
      <c r="BP32" s="50">
        <f t="shared" si="44"/>
        <v>10</v>
      </c>
    </row>
    <row r="33" spans="1:68" ht="16.5" x14ac:dyDescent="0.35">
      <c r="A33" s="44" t="str">
        <f>IF(Tableau_POF[[#This Row],[Points]]&lt;&gt;0,RANK(Tableau_POF[[#This Row],[Points]],Tableau_POF[Points]),"")</f>
        <v/>
      </c>
      <c r="B33" s="45">
        <f t="array" ref="B33">INDEX(Tableau_POF[[1]:[15]],ROW(C33)-5,$B$3)</f>
        <v>0</v>
      </c>
      <c r="C33" s="46">
        <f t="shared" si="0"/>
        <v>0</v>
      </c>
      <c r="D33" s="172" t="s">
        <v>1051</v>
      </c>
      <c r="E33" s="172" t="s">
        <v>198</v>
      </c>
      <c r="F33" s="172" t="s">
        <v>199</v>
      </c>
      <c r="G33" s="172" t="s">
        <v>14</v>
      </c>
      <c r="H33" s="171">
        <f t="shared" si="1"/>
        <v>0</v>
      </c>
      <c r="I33" s="59"/>
      <c r="J3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3" s="53"/>
      <c r="L3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3" s="56"/>
      <c r="N3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3" s="57"/>
      <c r="P3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3" s="57"/>
      <c r="R3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3" s="58"/>
      <c r="T3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3" s="58"/>
      <c r="V3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3" s="58"/>
      <c r="X3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3" s="58"/>
      <c r="Z3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3" s="121"/>
      <c r="AB33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3" s="58"/>
      <c r="AD3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3" s="58"/>
      <c r="AF3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3" s="58"/>
      <c r="AH3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3" s="58"/>
      <c r="AJ3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3" s="58"/>
      <c r="AL3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IF(Tableau_POF[[#This Row],[Points]]&lt;&gt;0,RANK(Tableau_POF[[#This Row],[Points]],Tableau_POF[Points]),"")</f>
        <v/>
      </c>
      <c r="B34" s="45">
        <f t="array" ref="B34">INDEX(Tableau_POF[[1]:[15]],ROW(C34)-5,$B$3)</f>
        <v>0</v>
      </c>
      <c r="C34" s="46">
        <f t="shared" si="0"/>
        <v>0</v>
      </c>
      <c r="D34" s="172" t="s">
        <v>1052</v>
      </c>
      <c r="E34" s="172" t="s">
        <v>1053</v>
      </c>
      <c r="F34" s="172" t="s">
        <v>1054</v>
      </c>
      <c r="G34" s="172" t="s">
        <v>106</v>
      </c>
      <c r="H34" s="171">
        <f t="shared" si="1"/>
        <v>0</v>
      </c>
      <c r="I34" s="59"/>
      <c r="J3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4" s="53"/>
      <c r="L3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4" s="56"/>
      <c r="N3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4" s="57"/>
      <c r="P3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4" s="57"/>
      <c r="R3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4" s="58"/>
      <c r="T3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4" s="58"/>
      <c r="V3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4" s="58"/>
      <c r="X3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4" s="58"/>
      <c r="Z3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4" s="121"/>
      <c r="AB34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4" s="58"/>
      <c r="AD3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4" s="58"/>
      <c r="AF3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4" s="58"/>
      <c r="AH3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4" s="58"/>
      <c r="AJ3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4" s="58"/>
      <c r="AL3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IF(Tableau_POF[[#This Row],[Points]]&lt;&gt;0,RANK(Tableau_POF[[#This Row],[Points]],Tableau_POF[Points]),"")</f>
        <v/>
      </c>
      <c r="B35" s="45" cm="1">
        <f t="array" ref="B35">INDEX(Tableau_POF[[1]:[15]],ROW(C35)-5,$B$3)</f>
        <v>0</v>
      </c>
      <c r="C35" s="89">
        <f t="shared" si="0"/>
        <v>0</v>
      </c>
      <c r="D35" s="172" t="s">
        <v>1055</v>
      </c>
      <c r="E35" s="172" t="s">
        <v>1056</v>
      </c>
      <c r="F35" s="172" t="s">
        <v>172</v>
      </c>
      <c r="G35" s="172" t="s">
        <v>106</v>
      </c>
      <c r="H35" s="173">
        <f t="shared" si="1"/>
        <v>0</v>
      </c>
      <c r="I35" s="167"/>
      <c r="J35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5" s="53"/>
      <c r="L35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5" s="56"/>
      <c r="N35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5" s="55"/>
      <c r="P35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5" s="55"/>
      <c r="R35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5" s="104"/>
      <c r="T35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5" s="104"/>
      <c r="V35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5" s="104"/>
      <c r="X35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5" s="104"/>
      <c r="Z35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5" s="127"/>
      <c r="AB35" s="12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5" s="104"/>
      <c r="AD35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5" s="104"/>
      <c r="AF35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5" s="104"/>
      <c r="AH35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5" s="104"/>
      <c r="AJ35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5" s="104"/>
      <c r="AL35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IF(Tableau_POF[[#This Row],[Points]]&lt;&gt;0,RANK(Tableau_POF[[#This Row],[Points]],Tableau_POF[Points]),"")</f>
        <v/>
      </c>
      <c r="B36" s="45">
        <f t="array" ref="B36">INDEX(Tableau_POF[[1]:[15]],ROW(C36)-5,$B$3)</f>
        <v>0</v>
      </c>
      <c r="C36" s="46">
        <f t="shared" si="0"/>
        <v>0</v>
      </c>
      <c r="D36" s="172" t="s">
        <v>1057</v>
      </c>
      <c r="E36" s="172" t="s">
        <v>146</v>
      </c>
      <c r="F36" s="172" t="s">
        <v>145</v>
      </c>
      <c r="G36" s="172" t="s">
        <v>14</v>
      </c>
      <c r="H36" s="171">
        <f t="shared" si="1"/>
        <v>0</v>
      </c>
      <c r="I36" s="59"/>
      <c r="J3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6" s="53"/>
      <c r="L3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6" s="56"/>
      <c r="N3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6" s="57"/>
      <c r="P3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6" s="57"/>
      <c r="R3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6" s="58"/>
      <c r="T3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6" s="58"/>
      <c r="V3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6" s="58"/>
      <c r="X3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6" s="58"/>
      <c r="Z3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6" s="121"/>
      <c r="AB36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6" s="58"/>
      <c r="AD3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6" s="58"/>
      <c r="AF3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6" s="58"/>
      <c r="AH3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6" s="58"/>
      <c r="AJ3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6" s="58"/>
      <c r="AL3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IF(Tableau_POF[[#This Row],[Points]]&lt;&gt;0,RANK(Tableau_POF[[#This Row],[Points]],Tableau_POF[Points]),"")</f>
        <v/>
      </c>
      <c r="B37" s="45">
        <f t="array" ref="B37">INDEX(Tableau_POF[[1]:[15]],ROW(C37)-5,$B$3)</f>
        <v>0</v>
      </c>
      <c r="C37" s="46">
        <f t="shared" si="0"/>
        <v>0</v>
      </c>
      <c r="D37" s="172" t="s">
        <v>1058</v>
      </c>
      <c r="E37" s="172" t="s">
        <v>1059</v>
      </c>
      <c r="F37" s="172" t="s">
        <v>1060</v>
      </c>
      <c r="G37" s="172" t="s">
        <v>13</v>
      </c>
      <c r="H37" s="171">
        <f t="shared" si="1"/>
        <v>0</v>
      </c>
      <c r="I37" s="167"/>
      <c r="J3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7" s="53"/>
      <c r="L3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7" s="60"/>
      <c r="N3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7" s="57"/>
      <c r="P3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7" s="57"/>
      <c r="R3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7" s="58"/>
      <c r="T3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7" s="58"/>
      <c r="V3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7" s="58"/>
      <c r="X3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7" s="58"/>
      <c r="Z3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7" s="121"/>
      <c r="AB37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7" s="58"/>
      <c r="AD3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7" s="58"/>
      <c r="AF3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7" s="58"/>
      <c r="AH3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7" s="58"/>
      <c r="AJ3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7" s="58"/>
      <c r="AL3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IF(Tableau_POF[[#This Row],[Points]]&lt;&gt;0,RANK(Tableau_POF[[#This Row],[Points]],Tableau_POF[Points]),"")</f>
        <v/>
      </c>
      <c r="B38" s="45">
        <f t="array" ref="B38">INDEX(Tableau_POF[[1]:[15]],ROW(C38)-5,$B$3)</f>
        <v>0</v>
      </c>
      <c r="C38" s="46">
        <f t="shared" ref="C38:C60" si="50">COUNTA(I38,K38,M38,O38,Q38,S38,U38,W38,Y38,AA38,AC38,AE38,AG38,AI38,AK38)</f>
        <v>0</v>
      </c>
      <c r="D38" s="172" t="s">
        <v>1061</v>
      </c>
      <c r="E38" s="172" t="s">
        <v>148</v>
      </c>
      <c r="F38" s="172" t="s">
        <v>147</v>
      </c>
      <c r="G38" s="172" t="s">
        <v>13</v>
      </c>
      <c r="H38" s="171">
        <f t="shared" ref="H38:H60" si="51">J38+L38+N38+P38+R38+T38+V38+X38+Z38+AB38+AD38+AF38+AH38+AJ38+AL38</f>
        <v>0</v>
      </c>
      <c r="I38" s="167"/>
      <c r="J3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8" s="53"/>
      <c r="L3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8" s="60"/>
      <c r="N3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8" s="57"/>
      <c r="P3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8" s="57"/>
      <c r="R3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8" s="58"/>
      <c r="T3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8" s="58"/>
      <c r="V3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8" s="58"/>
      <c r="X3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8" s="58"/>
      <c r="Z3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8" s="121"/>
      <c r="AB38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8" s="58"/>
      <c r="AD3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8" s="58"/>
      <c r="AF3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8" s="58"/>
      <c r="AH3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8" s="58"/>
      <c r="AJ3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8" s="58"/>
      <c r="AL3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8" s="50">
        <f t="shared" ref="AM38:AM60" si="52">J38</f>
        <v>0</v>
      </c>
      <c r="AN38" s="31">
        <f t="shared" ref="AN38:AN60" si="53">L38</f>
        <v>0</v>
      </c>
      <c r="AO38" s="31">
        <f t="shared" ref="AO38:AO60" si="54">N38</f>
        <v>0</v>
      </c>
      <c r="AP38" s="31">
        <f t="shared" ref="AP38:AP60" si="55">P38</f>
        <v>0</v>
      </c>
      <c r="AQ38" s="31">
        <f t="shared" ref="AQ38:AQ60" si="56">R38</f>
        <v>0</v>
      </c>
      <c r="AR38" s="31">
        <f t="shared" ref="AR38:AR60" si="57">T38</f>
        <v>0</v>
      </c>
      <c r="AS38" s="31">
        <f t="shared" ref="AS38:AS60" si="58">V38</f>
        <v>0</v>
      </c>
      <c r="AT38" s="31">
        <f t="shared" ref="AT38:AT60" si="59">X38</f>
        <v>0</v>
      </c>
      <c r="AU38" s="31">
        <f t="shared" ref="AU38:AU60" si="60">Z38</f>
        <v>0</v>
      </c>
      <c r="AV38" s="31">
        <f t="shared" ref="AV38:AV60" si="61">AB38</f>
        <v>0</v>
      </c>
      <c r="AW38" s="31">
        <f t="shared" ref="AW38:AW60" si="62">AD38</f>
        <v>0</v>
      </c>
      <c r="AX38" s="31">
        <f t="shared" ref="AX38:AX60" si="63">AF38</f>
        <v>0</v>
      </c>
      <c r="AY38" s="31">
        <f t="shared" ref="AY38:AY60" si="64">AH38</f>
        <v>0</v>
      </c>
      <c r="AZ38" s="31">
        <f t="shared" ref="AZ38:AZ60" si="65">AJ38</f>
        <v>0</v>
      </c>
      <c r="BA38" s="31">
        <f t="shared" ref="BA38:BA60" si="66">AL38</f>
        <v>0</v>
      </c>
      <c r="BB38" s="31">
        <f t="shared" ref="BB38:BB60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IF(Tableau_POF[[#This Row],[Points]]&lt;&gt;0,RANK(Tableau_POF[[#This Row],[Points]],Tableau_POF[Points]),"")</f>
        <v/>
      </c>
      <c r="B39" s="45">
        <f t="array" ref="B39">INDEX(Tableau_POF[[1]:[15]],ROW(C39)-5,$B$3)</f>
        <v>0</v>
      </c>
      <c r="C39" s="89">
        <f t="shared" si="50"/>
        <v>0</v>
      </c>
      <c r="D39" s="172" t="s">
        <v>1062</v>
      </c>
      <c r="E39" s="172" t="s">
        <v>204</v>
      </c>
      <c r="F39" s="172" t="s">
        <v>203</v>
      </c>
      <c r="G39" s="172" t="s">
        <v>14</v>
      </c>
      <c r="H39" s="173">
        <f t="shared" si="51"/>
        <v>0</v>
      </c>
      <c r="I39" s="167"/>
      <c r="J39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9" s="53"/>
      <c r="L39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9" s="56"/>
      <c r="N39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9" s="55"/>
      <c r="P39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9" s="55"/>
      <c r="R39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9" s="104"/>
      <c r="T39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9" s="104"/>
      <c r="V39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9" s="104"/>
      <c r="X39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9" s="104"/>
      <c r="Z39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9" s="127"/>
      <c r="AB39" s="12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9" s="104"/>
      <c r="AD39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9" s="104"/>
      <c r="AF39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9" s="104"/>
      <c r="AH39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9" s="104"/>
      <c r="AJ39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9" s="104"/>
      <c r="AL39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IF(Tableau_POF[[#This Row],[Points]]&lt;&gt;0,RANK(Tableau_POF[[#This Row],[Points]],Tableau_POF[Points]),"")</f>
        <v/>
      </c>
      <c r="B40" s="45">
        <f t="array" ref="B40">INDEX(Tableau_POF[[1]:[15]],ROW(C40)-5,$B$3)</f>
        <v>0</v>
      </c>
      <c r="C40" s="46">
        <f t="shared" si="50"/>
        <v>0</v>
      </c>
      <c r="D40" s="172" t="s">
        <v>1063</v>
      </c>
      <c r="E40" s="172" t="s">
        <v>1064</v>
      </c>
      <c r="F40" s="172" t="s">
        <v>864</v>
      </c>
      <c r="G40" s="172" t="s">
        <v>33</v>
      </c>
      <c r="H40" s="171">
        <f t="shared" si="51"/>
        <v>0</v>
      </c>
      <c r="I40" s="59"/>
      <c r="J4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0" s="53"/>
      <c r="L4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0" s="56"/>
      <c r="N4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0" s="57"/>
      <c r="P4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0" s="57"/>
      <c r="R4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0" s="58"/>
      <c r="T4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0" s="58"/>
      <c r="V4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0" s="58"/>
      <c r="X4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0" s="58"/>
      <c r="Z4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0" s="121"/>
      <c r="AB40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0" s="58"/>
      <c r="AD4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0" s="58"/>
      <c r="AF4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0" s="58"/>
      <c r="AH4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0" s="58"/>
      <c r="AJ4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0" s="58"/>
      <c r="AL4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IF(Tableau_POF[[#This Row],[Points]]&lt;&gt;0,RANK(Tableau_POF[[#This Row],[Points]],Tableau_POF[Points]),"")</f>
        <v/>
      </c>
      <c r="B41" s="45">
        <f t="array" ref="B41">INDEX(Tableau_POF[[1]:[15]],ROW(C41)-5,$B$3)</f>
        <v>0</v>
      </c>
      <c r="C41" s="46">
        <f t="shared" si="50"/>
        <v>1</v>
      </c>
      <c r="D41" s="51" t="s">
        <v>3</v>
      </c>
      <c r="E41" s="52" t="s">
        <v>1691</v>
      </c>
      <c r="F41" s="52" t="s">
        <v>195</v>
      </c>
      <c r="G41" s="52" t="s">
        <v>3</v>
      </c>
      <c r="H41" s="48">
        <f t="shared" si="51"/>
        <v>0</v>
      </c>
      <c r="I41" s="59">
        <v>4</v>
      </c>
      <c r="J4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1" s="53"/>
      <c r="L4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1" s="56"/>
      <c r="N4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1" s="57"/>
      <c r="P4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1" s="57"/>
      <c r="R4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1" s="58"/>
      <c r="T4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1" s="58"/>
      <c r="V4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1" s="58"/>
      <c r="X4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1" s="58"/>
      <c r="Z4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1" s="121"/>
      <c r="AB41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1" s="58"/>
      <c r="AD4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1" s="58"/>
      <c r="AF4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1" s="58"/>
      <c r="AH4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1" s="58"/>
      <c r="AJ4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1" s="58"/>
      <c r="AL4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IF(Tableau_POF[[#This Row],[Points]]&lt;&gt;0,RANK(Tableau_POF[[#This Row],[Points]],Tableau_POF[Points]),"")</f>
        <v/>
      </c>
      <c r="B42" s="45">
        <f t="array" ref="B42">INDEX(Tableau_POF[[1]:[15]],ROW(C42)-5,$B$3)</f>
        <v>0</v>
      </c>
      <c r="C42" s="46">
        <f t="shared" si="50"/>
        <v>1</v>
      </c>
      <c r="D42" s="47" t="s">
        <v>3</v>
      </c>
      <c r="E42" s="47" t="s">
        <v>1693</v>
      </c>
      <c r="F42" s="47" t="s">
        <v>865</v>
      </c>
      <c r="G42" s="47" t="s">
        <v>3</v>
      </c>
      <c r="H42" s="48">
        <f t="shared" si="51"/>
        <v>0</v>
      </c>
      <c r="I42" s="59">
        <v>6</v>
      </c>
      <c r="J4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2" s="53"/>
      <c r="L4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2" s="56"/>
      <c r="N4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2" s="57"/>
      <c r="P4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2" s="57"/>
      <c r="R4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2" s="58"/>
      <c r="T4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2" s="58"/>
      <c r="V4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2" s="58"/>
      <c r="X4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2" s="58"/>
      <c r="Z4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2" s="121"/>
      <c r="AB42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2" s="58"/>
      <c r="AD4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2" s="58"/>
      <c r="AF4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2" s="58"/>
      <c r="AH4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2" s="58"/>
      <c r="AJ4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2" s="58"/>
      <c r="AL4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IF(Tableau_POF[[#This Row],[Points]]&lt;&gt;0,RANK(Tableau_POF[[#This Row],[Points]],Tableau_POF[Points]),"")</f>
        <v/>
      </c>
      <c r="B43" s="45">
        <f t="array" ref="B43">INDEX(Tableau_POF[[1]:[15]],ROW(C43)-5,$B$3)</f>
        <v>0</v>
      </c>
      <c r="C43" s="46">
        <f t="shared" si="50"/>
        <v>1</v>
      </c>
      <c r="D43" s="47" t="s">
        <v>3</v>
      </c>
      <c r="E43" s="47" t="s">
        <v>1696</v>
      </c>
      <c r="F43" s="47" t="s">
        <v>317</v>
      </c>
      <c r="G43" s="47" t="s">
        <v>3</v>
      </c>
      <c r="H43" s="48">
        <f t="shared" si="51"/>
        <v>0</v>
      </c>
      <c r="I43" s="59">
        <v>7</v>
      </c>
      <c r="J4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3" s="53"/>
      <c r="L4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3" s="56"/>
      <c r="N4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3" s="57"/>
      <c r="P4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3" s="57"/>
      <c r="R4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3" s="58"/>
      <c r="T4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3" s="58"/>
      <c r="V4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3" s="58"/>
      <c r="X4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3" s="58"/>
      <c r="Z4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3" s="121"/>
      <c r="AB43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3" s="58"/>
      <c r="AD4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3" s="58"/>
      <c r="AF4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3" s="58"/>
      <c r="AH4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3" s="58"/>
      <c r="AJ4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3" s="58"/>
      <c r="AL4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IF(Tableau_POF[[#This Row],[Points]]&lt;&gt;0,RANK(Tableau_POF[[#This Row],[Points]],Tableau_POF[Points]),"")</f>
        <v/>
      </c>
      <c r="B44" s="45">
        <f t="array" ref="B44">INDEX(Tableau_POF[[1]:[15]],ROW(C44)-5,$B$3)</f>
        <v>0</v>
      </c>
      <c r="C44" s="46">
        <f t="shared" si="50"/>
        <v>0</v>
      </c>
      <c r="D44" s="47"/>
      <c r="E44" s="47"/>
      <c r="F44" s="47"/>
      <c r="G44" s="47"/>
      <c r="H44" s="48">
        <f t="shared" si="51"/>
        <v>0</v>
      </c>
      <c r="I44" s="59"/>
      <c r="J4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4" s="53"/>
      <c r="L4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4" s="56"/>
      <c r="N4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4" s="57"/>
      <c r="P4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4" s="57"/>
      <c r="R4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4" s="58"/>
      <c r="T4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4" s="58"/>
      <c r="V4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4" s="58"/>
      <c r="X4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4" s="58"/>
      <c r="Z4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4" s="121"/>
      <c r="AB44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4" s="58"/>
      <c r="AD4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4" s="58"/>
      <c r="AF4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4" s="58"/>
      <c r="AH4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4" s="58"/>
      <c r="AJ4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4" s="58"/>
      <c r="AL4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IF(Tableau_POF[[#This Row],[Points]]&lt;&gt;0,RANK(Tableau_POF[[#This Row],[Points]],Tableau_POF[Points]),"")</f>
        <v/>
      </c>
      <c r="B45" s="45">
        <f t="array" ref="B45">INDEX(Tableau_POF[[1]:[15]],ROW(C45)-5,$B$3)</f>
        <v>0</v>
      </c>
      <c r="C45" s="46">
        <f t="shared" si="50"/>
        <v>0</v>
      </c>
      <c r="D45" s="47"/>
      <c r="E45" s="47"/>
      <c r="F45" s="47"/>
      <c r="G45" s="47"/>
      <c r="H45" s="48">
        <f t="shared" si="51"/>
        <v>0</v>
      </c>
      <c r="I45" s="59"/>
      <c r="J4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5" s="53"/>
      <c r="L4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5" s="56"/>
      <c r="N4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5" s="57"/>
      <c r="P4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5" s="57"/>
      <c r="R4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5" s="58"/>
      <c r="T4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5" s="58"/>
      <c r="V4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5" s="58"/>
      <c r="X4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5" s="58"/>
      <c r="Z4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5" s="121"/>
      <c r="AB45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5" s="58"/>
      <c r="AD4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5" s="58"/>
      <c r="AF4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5" s="58"/>
      <c r="AH4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5" s="58"/>
      <c r="AJ4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5" s="58"/>
      <c r="AL4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IF(Tableau_POF[[#This Row],[Points]]&lt;&gt;0,RANK(Tableau_POF[[#This Row],[Points]],Tableau_POF[Points]),"")</f>
        <v/>
      </c>
      <c r="B46" s="45">
        <f t="array" ref="B46">INDEX(Tableau_POF[[1]:[15]],ROW(C46)-5,$B$3)</f>
        <v>0</v>
      </c>
      <c r="C46" s="46">
        <f t="shared" si="50"/>
        <v>0</v>
      </c>
      <c r="D46" s="47"/>
      <c r="E46" s="47"/>
      <c r="F46" s="47"/>
      <c r="G46" s="47"/>
      <c r="H46" s="48">
        <f t="shared" si="51"/>
        <v>0</v>
      </c>
      <c r="I46" s="59"/>
      <c r="J4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6" s="53"/>
      <c r="L4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6" s="56"/>
      <c r="N4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6" s="57"/>
      <c r="P4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6" s="57"/>
      <c r="R4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6" s="58"/>
      <c r="T4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6" s="58"/>
      <c r="V4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6" s="58"/>
      <c r="X4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6" s="58"/>
      <c r="Z4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6" s="121"/>
      <c r="AB46" s="122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6" s="58"/>
      <c r="AD4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6" s="58"/>
      <c r="AF4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6" s="58"/>
      <c r="AH4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6" s="58"/>
      <c r="AJ4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6" s="58"/>
      <c r="AL4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IF(Tableau_POF[[#This Row],[Points]]&lt;&gt;0,RANK(Tableau_POF[[#This Row],[Points]],Tableau_POF[Points]),"")</f>
        <v/>
      </c>
      <c r="B47" s="45">
        <f t="array" ref="B47">INDEX(Tableau_POF[[1]:[15]],ROW(C47)-5,$B$3)</f>
        <v>0</v>
      </c>
      <c r="C47" s="46">
        <f t="shared" si="50"/>
        <v>0</v>
      </c>
      <c r="D47" s="90"/>
      <c r="E47" s="90"/>
      <c r="F47" s="90"/>
      <c r="G47" s="90"/>
      <c r="H47" s="82">
        <f t="shared" si="51"/>
        <v>0</v>
      </c>
      <c r="I47" s="168"/>
      <c r="J47" s="84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7" s="85"/>
      <c r="L47" s="84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7" s="91"/>
      <c r="N47" s="84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7" s="87"/>
      <c r="P47" s="84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7" s="87"/>
      <c r="R47" s="84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7" s="88"/>
      <c r="T47" s="84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7" s="88"/>
      <c r="V47" s="84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7" s="88"/>
      <c r="X47" s="84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7" s="88"/>
      <c r="Z47" s="84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7" s="123"/>
      <c r="AB47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7" s="88"/>
      <c r="AD47" s="84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7" s="88"/>
      <c r="AF47" s="84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7" s="88"/>
      <c r="AH47" s="84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7" s="88"/>
      <c r="AJ47" s="84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7" s="88"/>
      <c r="AL47" s="84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IF(Tableau_POF[[#This Row],[Points]]&lt;&gt;0,RANK(Tableau_POF[[#This Row],[Points]],Tableau_POF[Points]),"")</f>
        <v/>
      </c>
      <c r="B48" s="45">
        <f t="array" ref="B48">INDEX(Tableau_POF[[1]:[15]],ROW(C48)-5,$B$3)</f>
        <v>0</v>
      </c>
      <c r="C48" s="46">
        <f t="shared" si="50"/>
        <v>0</v>
      </c>
      <c r="D48" s="90"/>
      <c r="E48" s="90"/>
      <c r="F48" s="90"/>
      <c r="G48" s="90"/>
      <c r="H48" s="82">
        <f t="shared" si="51"/>
        <v>0</v>
      </c>
      <c r="I48" s="168"/>
      <c r="J48" s="84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8" s="85"/>
      <c r="L48" s="84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8" s="91"/>
      <c r="N48" s="84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8" s="87"/>
      <c r="P48" s="84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8" s="87"/>
      <c r="R48" s="84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8" s="88"/>
      <c r="T48" s="84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8" s="88"/>
      <c r="V48" s="84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8" s="88"/>
      <c r="X48" s="84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8" s="88"/>
      <c r="Z48" s="84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8" s="123"/>
      <c r="AB48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8" s="88"/>
      <c r="AD48" s="84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8" s="88"/>
      <c r="AF48" s="84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8" s="88"/>
      <c r="AH48" s="84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8" s="88"/>
      <c r="AJ48" s="84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8" s="88"/>
      <c r="AL48" s="84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IF(Tableau_POF[[#This Row],[Points]]&lt;&gt;0,RANK(Tableau_POF[[#This Row],[Points]],Tableau_POF[Points]),"")</f>
        <v/>
      </c>
      <c r="B49" s="45">
        <f t="array" ref="B49">INDEX(Tableau_POF[[1]:[15]],ROW(C49)-5,$B$3)</f>
        <v>0</v>
      </c>
      <c r="C49" s="46">
        <f t="shared" si="50"/>
        <v>0</v>
      </c>
      <c r="D49" s="90"/>
      <c r="E49" s="90"/>
      <c r="F49" s="90"/>
      <c r="G49" s="90"/>
      <c r="H49" s="82">
        <f t="shared" si="51"/>
        <v>0</v>
      </c>
      <c r="I49" s="168"/>
      <c r="J49" s="84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9" s="85"/>
      <c r="L49" s="84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9" s="91"/>
      <c r="N49" s="84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9" s="87"/>
      <c r="P49" s="84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9" s="87"/>
      <c r="R49" s="84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9" s="88"/>
      <c r="T49" s="84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9" s="88"/>
      <c r="V49" s="84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9" s="88"/>
      <c r="X49" s="84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9" s="88"/>
      <c r="Z49" s="84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9" s="123"/>
      <c r="AB49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9" s="88"/>
      <c r="AD49" s="84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9" s="88"/>
      <c r="AF49" s="84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9" s="88"/>
      <c r="AH49" s="84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9" s="88"/>
      <c r="AJ49" s="84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9" s="88"/>
      <c r="AL49" s="84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IF(Tableau_POF[[#This Row],[Points]]&lt;&gt;0,RANK(Tableau_POF[[#This Row],[Points]],Tableau_POF[Points]),"")</f>
        <v/>
      </c>
      <c r="B50" s="45">
        <f t="array" ref="B50">INDEX(Tableau_POF[[1]:[15]],ROW(C50)-5,$B$3)</f>
        <v>0</v>
      </c>
      <c r="C50" s="46">
        <f t="shared" si="50"/>
        <v>0</v>
      </c>
      <c r="D50" s="90"/>
      <c r="E50" s="90"/>
      <c r="F50" s="90"/>
      <c r="G50" s="47"/>
      <c r="H50" s="82">
        <f t="shared" si="51"/>
        <v>0</v>
      </c>
      <c r="I50" s="168"/>
      <c r="J50" s="84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0" s="85"/>
      <c r="L50" s="84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0" s="91"/>
      <c r="N50" s="84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0" s="87"/>
      <c r="P50" s="84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0" s="87"/>
      <c r="R50" s="84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0" s="88"/>
      <c r="T50" s="84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0" s="88"/>
      <c r="V50" s="84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0" s="88"/>
      <c r="X50" s="84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0" s="88"/>
      <c r="Z50" s="84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0" s="123"/>
      <c r="AB50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0" s="88"/>
      <c r="AD50" s="84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0" s="88"/>
      <c r="AF50" s="84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0" s="88"/>
      <c r="AH50" s="84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0" s="88"/>
      <c r="AJ50" s="84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0" s="88"/>
      <c r="AL50" s="84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IF(Tableau_POF[[#This Row],[Points]]&lt;&gt;0,RANK(Tableau_POF[[#This Row],[Points]],Tableau_POF[Points]),"")</f>
        <v/>
      </c>
      <c r="B51" s="45" cm="1">
        <f t="array" ref="B51">INDEX(Tableau_POF[[1]:[15]],ROW(C51)-5,$B$3)</f>
        <v>0</v>
      </c>
      <c r="C51" s="89">
        <f t="shared" si="50"/>
        <v>0</v>
      </c>
      <c r="D51" s="90"/>
      <c r="E51" s="90"/>
      <c r="F51" s="90"/>
      <c r="G51" s="90"/>
      <c r="H51" s="95">
        <f t="shared" si="51"/>
        <v>0</v>
      </c>
      <c r="I51" s="169"/>
      <c r="J51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1" s="85"/>
      <c r="L51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1" s="91"/>
      <c r="N51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1" s="92"/>
      <c r="P51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1" s="92"/>
      <c r="R51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1" s="93"/>
      <c r="T51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1" s="93"/>
      <c r="V51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1" s="93"/>
      <c r="X51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1" s="93"/>
      <c r="Z51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1" s="125"/>
      <c r="AB5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1" s="93"/>
      <c r="AD51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1" s="93"/>
      <c r="AF51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1" s="93"/>
      <c r="AH51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1" s="93"/>
      <c r="AJ51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1" s="93"/>
      <c r="AL51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IF(Tableau_POF[[#This Row],[Points]]&lt;&gt;0,RANK(Tableau_POF[[#This Row],[Points]],Tableau_POF[Points]),"")</f>
        <v/>
      </c>
      <c r="B52" s="45" cm="1">
        <f t="array" ref="B52">INDEX(Tableau_POF[[1]:[15]],ROW(C52)-5,$B$3)</f>
        <v>0</v>
      </c>
      <c r="C52" s="89">
        <f t="shared" si="50"/>
        <v>0</v>
      </c>
      <c r="D52" s="90"/>
      <c r="E52" s="90"/>
      <c r="F52" s="90"/>
      <c r="G52" s="90"/>
      <c r="H52" s="95">
        <f t="shared" si="51"/>
        <v>0</v>
      </c>
      <c r="I52" s="109"/>
      <c r="J52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2" s="85"/>
      <c r="L52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2" s="91"/>
      <c r="N52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2" s="92"/>
      <c r="P52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2" s="92"/>
      <c r="R52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2" s="93"/>
      <c r="T52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2" s="93"/>
      <c r="V52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2" s="93"/>
      <c r="X52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2" s="93"/>
      <c r="Z52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2" s="125"/>
      <c r="AB5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2" s="93"/>
      <c r="AD52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2" s="93"/>
      <c r="AF52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2" s="93"/>
      <c r="AH52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2" s="93"/>
      <c r="AJ52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2" s="93"/>
      <c r="AL52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IF(Tableau_POF[[#This Row],[Points]]&lt;&gt;0,RANK(Tableau_POF[[#This Row],[Points]],Tableau_POF[Points]),"")</f>
        <v/>
      </c>
      <c r="B53" s="45" cm="1">
        <f t="array" ref="B53">INDEX(Tableau_POF[[1]:[15]],ROW(C53)-5,$B$3)</f>
        <v>0</v>
      </c>
      <c r="C53" s="89">
        <f t="shared" si="50"/>
        <v>0</v>
      </c>
      <c r="D53" s="90"/>
      <c r="E53" s="90"/>
      <c r="F53" s="90"/>
      <c r="G53" s="90"/>
      <c r="H53" s="95">
        <f t="shared" si="51"/>
        <v>0</v>
      </c>
      <c r="I53" s="109"/>
      <c r="J53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3" s="85"/>
      <c r="L53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3" s="91"/>
      <c r="N53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3" s="92"/>
      <c r="P53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3" s="92"/>
      <c r="R53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3" s="93"/>
      <c r="T53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3" s="93"/>
      <c r="V53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3" s="93"/>
      <c r="X53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3" s="93"/>
      <c r="Z53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3" s="125"/>
      <c r="AB5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3" s="93"/>
      <c r="AD53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3" s="93"/>
      <c r="AF53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3" s="93"/>
      <c r="AH53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3" s="93"/>
      <c r="AJ53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3" s="93"/>
      <c r="AL53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IF(Tableau_POF[[#This Row],[Points]]&lt;&gt;0,RANK(Tableau_POF[[#This Row],[Points]],Tableau_POF[Points]),"")</f>
        <v/>
      </c>
      <c r="B54" s="45" cm="1">
        <f t="array" ref="B54">INDEX(Tableau_POF[[1]:[15]],ROW(C54)-5,$B$3)</f>
        <v>0</v>
      </c>
      <c r="C54" s="89">
        <f t="shared" si="50"/>
        <v>0</v>
      </c>
      <c r="D54" s="90"/>
      <c r="E54" s="90"/>
      <c r="F54" s="90"/>
      <c r="G54" s="90"/>
      <c r="H54" s="95">
        <f t="shared" si="51"/>
        <v>0</v>
      </c>
      <c r="I54" s="109"/>
      <c r="J54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4" s="85"/>
      <c r="L54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4" s="91"/>
      <c r="N54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4" s="92"/>
      <c r="P54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4" s="92"/>
      <c r="R54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4" s="93"/>
      <c r="T54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4" s="93"/>
      <c r="V54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4" s="93"/>
      <c r="X54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4" s="93"/>
      <c r="Z54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4" s="125"/>
      <c r="AB5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4" s="93"/>
      <c r="AD54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4" s="93"/>
      <c r="AF54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4" s="93"/>
      <c r="AH54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4" s="93"/>
      <c r="AJ54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4" s="93"/>
      <c r="AL54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IF(Tableau_POF[[#This Row],[Points]]&lt;&gt;0,RANK(Tableau_POF[[#This Row],[Points]],Tableau_POF[Points]),"")</f>
        <v/>
      </c>
      <c r="B55" s="45" cm="1">
        <f t="array" ref="B55">INDEX(Tableau_POF[[1]:[15]],ROW(C55)-5,$B$3)</f>
        <v>0</v>
      </c>
      <c r="C55" s="89">
        <f t="shared" si="50"/>
        <v>0</v>
      </c>
      <c r="D55" s="90"/>
      <c r="E55" s="90"/>
      <c r="F55" s="90"/>
      <c r="G55" s="90"/>
      <c r="H55" s="95">
        <f t="shared" si="51"/>
        <v>0</v>
      </c>
      <c r="I55" s="109"/>
      <c r="J55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5" s="85"/>
      <c r="L55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5" s="91"/>
      <c r="N55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5" s="92"/>
      <c r="P55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5" s="92"/>
      <c r="R55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5" s="93"/>
      <c r="T55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5" s="93"/>
      <c r="V55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5" s="93"/>
      <c r="X55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5" s="93"/>
      <c r="Z55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5" s="125"/>
      <c r="AB5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5" s="93"/>
      <c r="AD55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5" s="93"/>
      <c r="AF55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5" s="93"/>
      <c r="AH55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5" s="93"/>
      <c r="AJ55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5" s="93"/>
      <c r="AL55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IF(Tableau_POF[[#This Row],[Points]]&lt;&gt;0,RANK(Tableau_POF[[#This Row],[Points]],Tableau_POF[Points]),"")</f>
        <v/>
      </c>
      <c r="B56" s="45" cm="1">
        <f t="array" ref="B56">INDEX(Tableau_POF[[1]:[15]],ROW(C56)-5,$B$3)</f>
        <v>0</v>
      </c>
      <c r="C56" s="89">
        <f t="shared" si="50"/>
        <v>0</v>
      </c>
      <c r="D56" s="90"/>
      <c r="E56" s="90"/>
      <c r="F56" s="90"/>
      <c r="G56" s="90"/>
      <c r="H56" s="95">
        <f t="shared" si="51"/>
        <v>0</v>
      </c>
      <c r="I56" s="109"/>
      <c r="J56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6" s="85"/>
      <c r="L56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6" s="91"/>
      <c r="N56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6" s="92"/>
      <c r="P56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6" s="92"/>
      <c r="R56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6" s="93"/>
      <c r="T56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6" s="93"/>
      <c r="V56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6" s="93"/>
      <c r="X56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6" s="93"/>
      <c r="Z56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6" s="125"/>
      <c r="AB5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6" s="93"/>
      <c r="AD56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6" s="93"/>
      <c r="AF56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6" s="93"/>
      <c r="AH56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6" s="93"/>
      <c r="AJ56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6" s="93"/>
      <c r="AL56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IF(Tableau_POF[[#This Row],[Points]]&lt;&gt;0,RANK(Tableau_POF[[#This Row],[Points]],Tableau_POF[Points]),"")</f>
        <v/>
      </c>
      <c r="B57" s="45" cm="1">
        <f t="array" ref="B57">INDEX(Tableau_POF[[1]:[15]],ROW(C57)-5,$B$3)</f>
        <v>0</v>
      </c>
      <c r="C57" s="89">
        <f t="shared" si="50"/>
        <v>0</v>
      </c>
      <c r="D57" s="90"/>
      <c r="E57" s="90"/>
      <c r="F57" s="90"/>
      <c r="G57" s="90"/>
      <c r="H57" s="95">
        <f t="shared" si="51"/>
        <v>0</v>
      </c>
      <c r="I57" s="109"/>
      <c r="J57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7" s="85"/>
      <c r="L57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7" s="91"/>
      <c r="N57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7" s="92"/>
      <c r="P57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7" s="92"/>
      <c r="R57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7" s="93"/>
      <c r="T57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7" s="93"/>
      <c r="V57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7" s="93"/>
      <c r="X57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7" s="93"/>
      <c r="Z57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7" s="125"/>
      <c r="AB5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7" s="93"/>
      <c r="AD57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7" s="93"/>
      <c r="AF57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7" s="93"/>
      <c r="AH57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7" s="93"/>
      <c r="AJ57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7" s="93"/>
      <c r="AL57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IF(Tableau_POF[[#This Row],[Points]]&lt;&gt;0,RANK(Tableau_POF[[#This Row],[Points]],Tableau_POF[Points]),"")</f>
        <v/>
      </c>
      <c r="B58" s="45" cm="1">
        <f t="array" ref="B58">INDEX(Tableau_POF[[1]:[15]],ROW(C58)-5,$B$3)</f>
        <v>0</v>
      </c>
      <c r="C58" s="89">
        <f t="shared" si="50"/>
        <v>0</v>
      </c>
      <c r="D58" s="90"/>
      <c r="E58" s="90"/>
      <c r="F58" s="90"/>
      <c r="G58" s="90"/>
      <c r="H58" s="95">
        <f t="shared" si="51"/>
        <v>0</v>
      </c>
      <c r="I58" s="109"/>
      <c r="J58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8" s="85"/>
      <c r="L58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8" s="91"/>
      <c r="N58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8" s="92"/>
      <c r="P58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8" s="92"/>
      <c r="R58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8" s="93"/>
      <c r="T58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8" s="93"/>
      <c r="V58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8" s="93"/>
      <c r="X58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8" s="93"/>
      <c r="Z58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8" s="125"/>
      <c r="AB5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8" s="93"/>
      <c r="AD58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8" s="93"/>
      <c r="AF58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8" s="93"/>
      <c r="AH58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8" s="93"/>
      <c r="AJ58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8" s="93"/>
      <c r="AL58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IF(Tableau_POF[[#This Row],[Points]]&lt;&gt;0,RANK(Tableau_POF[[#This Row],[Points]],Tableau_POF[Points]),"")</f>
        <v/>
      </c>
      <c r="B59" s="45" cm="1">
        <f t="array" ref="B59">INDEX(Tableau_POF[[1]:[15]],ROW(C59)-5,$B$3)</f>
        <v>0</v>
      </c>
      <c r="C59" s="89">
        <f t="shared" si="50"/>
        <v>0</v>
      </c>
      <c r="D59" s="90"/>
      <c r="E59" s="90"/>
      <c r="F59" s="90"/>
      <c r="G59" s="90"/>
      <c r="H59" s="95">
        <f t="shared" si="51"/>
        <v>0</v>
      </c>
      <c r="I59" s="109"/>
      <c r="J59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9" s="85"/>
      <c r="L59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9" s="91"/>
      <c r="N59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9" s="92"/>
      <c r="P59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9" s="92"/>
      <c r="R59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9" s="93"/>
      <c r="T59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9" s="93"/>
      <c r="V59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9" s="93"/>
      <c r="X59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9" s="93"/>
      <c r="Z59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9" s="125"/>
      <c r="AB5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9" s="93"/>
      <c r="AD59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9" s="93"/>
      <c r="AF59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9" s="93"/>
      <c r="AH59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9" s="93"/>
      <c r="AJ59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9" s="93"/>
      <c r="AL59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IF(Tableau_POF[[#This Row],[Points]]&lt;&gt;0,RANK(Tableau_POF[[#This Row],[Points]],Tableau_POF[Points]),"")</f>
        <v/>
      </c>
      <c r="B60" s="45" cm="1">
        <f t="array" ref="B60">INDEX(Tableau_POF[[1]:[15]],ROW(C60)-5,$B$3)</f>
        <v>0</v>
      </c>
      <c r="C60" s="89">
        <f t="shared" si="50"/>
        <v>0</v>
      </c>
      <c r="D60" s="90"/>
      <c r="E60" s="90"/>
      <c r="F60" s="90"/>
      <c r="G60" s="90"/>
      <c r="H60" s="95">
        <f t="shared" si="51"/>
        <v>0</v>
      </c>
      <c r="I60" s="109"/>
      <c r="J60" s="96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60" s="85"/>
      <c r="L60" s="96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0" s="91"/>
      <c r="N60" s="96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60" s="92"/>
      <c r="P60" s="96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60" s="92"/>
      <c r="R60" s="96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60" s="93"/>
      <c r="T60" s="96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60" s="93"/>
      <c r="V60" s="96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60" s="93"/>
      <c r="X60" s="96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60" s="93"/>
      <c r="Z60" s="96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0" s="125"/>
      <c r="AB6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0" s="93"/>
      <c r="AD60" s="96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0" s="93"/>
      <c r="AF60" s="96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0" s="93"/>
      <c r="AH60" s="96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0" s="93"/>
      <c r="AJ60" s="96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0" s="93"/>
      <c r="AL60" s="96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5:D46" xr:uid="{00000000-0002-0000-0200-000000000000}">
      <formula1>IF(D45&lt;&gt;"",OFFSET(F_licences,MATCH(D45&amp;"*",F_licences,0)-1,,COUNTIF(F_licences,D45&amp;"*"),1),F_licences)</formula1>
    </dataValidation>
    <dataValidation type="list" allowBlank="1" showInputMessage="1" showErrorMessage="1" sqref="G45:G46" xr:uid="{00000000-0002-0000-02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BP79"/>
  <sheetViews>
    <sheetView topLeftCell="A13" zoomScale="90" zoomScaleNormal="90" workbookViewId="0">
      <selection activeCell="I19" sqref="I19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13.1796875" style="31" bestFit="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50</v>
      </c>
      <c r="F2" s="188"/>
      <c r="G2" s="185" t="s">
        <v>80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IF(Tableau_POH[[#This Row],[Points]]&lt;&gt;0,RANK(Tableau_POH[[#This Row],[Points]],Tableau_POH[Points]),"")</f>
        <v/>
      </c>
      <c r="B6" s="45">
        <f t="array" ref="B6">INDEX(Tableau_POH[[1]:[15]],ROW(C6)-5,$B$3)</f>
        <v>0</v>
      </c>
      <c r="C6" s="46">
        <f t="shared" ref="C6:C37" si="0">COUNTA(I6,K6,M6,O6,Q6,S6,U6,W6,Y6,AA6,AC6,AE6,AG6,AI6,AK6)</f>
        <v>0</v>
      </c>
      <c r="D6" s="172" t="s">
        <v>949</v>
      </c>
      <c r="E6" s="172" t="s">
        <v>950</v>
      </c>
      <c r="F6" s="172" t="s">
        <v>951</v>
      </c>
      <c r="G6" s="172" t="s">
        <v>105</v>
      </c>
      <c r="H6" s="171">
        <f t="shared" ref="H6:H37" si="1">J6+L6+N6+P6+R6+T6+V6+X6+Z6+AB6+AD6+AF6+AH6+AJ6+AL6</f>
        <v>0</v>
      </c>
      <c r="I6" s="53"/>
      <c r="J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" s="53"/>
      <c r="L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" s="56"/>
      <c r="N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" s="57"/>
      <c r="P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" s="57"/>
      <c r="R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" s="58"/>
      <c r="T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" s="58"/>
      <c r="V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" s="58"/>
      <c r="X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" s="58"/>
      <c r="Z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" s="121"/>
      <c r="AB6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" s="58"/>
      <c r="AD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" s="58"/>
      <c r="AF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" s="58"/>
      <c r="AH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" s="58"/>
      <c r="AJ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" s="58"/>
      <c r="AL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 t="str">
        <f>IF(Tableau_POH[[#This Row],[Points]]&lt;&gt;0,RANK(Tableau_POH[[#This Row],[Points]],Tableau_POH[Points]),"")</f>
        <v/>
      </c>
      <c r="B7" s="45">
        <f t="array" ref="B7">INDEX(Tableau_POH[[1]:[15]],ROW(C7)-5,$B$3)</f>
        <v>0</v>
      </c>
      <c r="C7" s="46">
        <f t="shared" si="0"/>
        <v>0</v>
      </c>
      <c r="D7" s="172" t="s">
        <v>952</v>
      </c>
      <c r="E7" s="172" t="s">
        <v>689</v>
      </c>
      <c r="F7" s="172" t="s">
        <v>421</v>
      </c>
      <c r="G7" s="172" t="s">
        <v>106</v>
      </c>
      <c r="H7" s="171">
        <f t="shared" si="1"/>
        <v>0</v>
      </c>
      <c r="I7" s="59"/>
      <c r="J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" s="53"/>
      <c r="L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" s="56"/>
      <c r="N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" s="57"/>
      <c r="P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" s="57"/>
      <c r="R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" s="58"/>
      <c r="T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" s="58"/>
      <c r="V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" s="58"/>
      <c r="X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" s="58"/>
      <c r="Z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" s="121"/>
      <c r="AB7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" s="58"/>
      <c r="AD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" s="58"/>
      <c r="AF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" s="58"/>
      <c r="AH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" s="58"/>
      <c r="AJ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" s="58"/>
      <c r="AL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>
        <f>IF(Tableau_POH[[#This Row],[Points]]&lt;&gt;0,RANK(Tableau_POH[[#This Row],[Points]],Tableau_POH[Points]),"")</f>
        <v>6</v>
      </c>
      <c r="B8" s="45">
        <f t="array" ref="B8">INDEX(Tableau_POH[[1]:[15]],ROW(C8)-5,$B$3)</f>
        <v>35</v>
      </c>
      <c r="C8" s="46">
        <f t="shared" si="0"/>
        <v>1</v>
      </c>
      <c r="D8" s="172" t="s">
        <v>953</v>
      </c>
      <c r="E8" s="172" t="s">
        <v>712</v>
      </c>
      <c r="F8" s="172" t="s">
        <v>713</v>
      </c>
      <c r="G8" s="172" t="s">
        <v>36</v>
      </c>
      <c r="H8" s="171">
        <f t="shared" si="1"/>
        <v>35</v>
      </c>
      <c r="I8" s="59">
        <v>3</v>
      </c>
      <c r="J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8" s="53"/>
      <c r="L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8" s="56"/>
      <c r="N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8" s="57"/>
      <c r="P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8" s="57"/>
      <c r="R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8" s="58"/>
      <c r="T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8" s="58"/>
      <c r="V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8" s="58"/>
      <c r="X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8" s="58"/>
      <c r="Z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8" s="121"/>
      <c r="AB8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8" s="58"/>
      <c r="AD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8" s="58"/>
      <c r="AF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8" s="58"/>
      <c r="AH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8" s="58"/>
      <c r="AJ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8" s="58"/>
      <c r="AL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8" s="50">
        <f t="shared" si="2"/>
        <v>35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35</v>
      </c>
      <c r="BC8" s="50">
        <f t="shared" ref="BC8:BP8" si="20">BB8+LARGE($AM8:$BA8,BC$5)</f>
        <v>35</v>
      </c>
      <c r="BD8" s="50">
        <f t="shared" si="20"/>
        <v>35</v>
      </c>
      <c r="BE8" s="50">
        <f t="shared" si="20"/>
        <v>35</v>
      </c>
      <c r="BF8" s="50">
        <f t="shared" si="20"/>
        <v>35</v>
      </c>
      <c r="BG8" s="50">
        <f t="shared" si="20"/>
        <v>35</v>
      </c>
      <c r="BH8" s="50">
        <f t="shared" si="20"/>
        <v>35</v>
      </c>
      <c r="BI8" s="50">
        <f t="shared" si="20"/>
        <v>35</v>
      </c>
      <c r="BJ8" s="50">
        <f t="shared" si="20"/>
        <v>35</v>
      </c>
      <c r="BK8" s="50">
        <f t="shared" si="20"/>
        <v>35</v>
      </c>
      <c r="BL8" s="50">
        <f t="shared" si="20"/>
        <v>35</v>
      </c>
      <c r="BM8" s="50">
        <f t="shared" si="20"/>
        <v>35</v>
      </c>
      <c r="BN8" s="50">
        <f t="shared" si="20"/>
        <v>35</v>
      </c>
      <c r="BO8" s="50">
        <f t="shared" si="20"/>
        <v>35</v>
      </c>
      <c r="BP8" s="50">
        <f t="shared" si="20"/>
        <v>35</v>
      </c>
    </row>
    <row r="9" spans="1:68" ht="16.5" x14ac:dyDescent="0.35">
      <c r="A9" s="44">
        <f>IF(Tableau_POH[[#This Row],[Points]]&lt;&gt;0,RANK(Tableau_POH[[#This Row],[Points]],Tableau_POH[Points]),"")</f>
        <v>1</v>
      </c>
      <c r="B9" s="45">
        <f t="array" ref="B9">INDEX(Tableau_POH[[1]:[15]],ROW(C9)-5,$B$3)</f>
        <v>70</v>
      </c>
      <c r="C9" s="46">
        <f t="shared" si="0"/>
        <v>1</v>
      </c>
      <c r="D9" s="172" t="s">
        <v>954</v>
      </c>
      <c r="E9" s="172" t="s">
        <v>125</v>
      </c>
      <c r="F9" s="172" t="s">
        <v>690</v>
      </c>
      <c r="G9" s="172" t="s">
        <v>36</v>
      </c>
      <c r="H9" s="171">
        <f t="shared" si="1"/>
        <v>70</v>
      </c>
      <c r="I9" s="59">
        <v>1</v>
      </c>
      <c r="J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9" s="53"/>
      <c r="L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9" s="56"/>
      <c r="N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9" s="57"/>
      <c r="P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9" s="57"/>
      <c r="R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9" s="58"/>
      <c r="T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9" s="58"/>
      <c r="V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9" s="58"/>
      <c r="X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9" s="58"/>
      <c r="Z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9" s="121"/>
      <c r="AB9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9" s="58"/>
      <c r="AD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9" s="58"/>
      <c r="AF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9" s="58"/>
      <c r="AH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9" s="58"/>
      <c r="AJ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9" s="58"/>
      <c r="AL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9" s="50">
        <f t="shared" si="2"/>
        <v>70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70</v>
      </c>
      <c r="BD9" s="50">
        <f t="shared" si="21"/>
        <v>70</v>
      </c>
      <c r="BE9" s="50">
        <f t="shared" si="21"/>
        <v>70</v>
      </c>
      <c r="BF9" s="50">
        <f t="shared" si="21"/>
        <v>70</v>
      </c>
      <c r="BG9" s="50">
        <f t="shared" si="21"/>
        <v>70</v>
      </c>
      <c r="BH9" s="50">
        <f t="shared" si="21"/>
        <v>70</v>
      </c>
      <c r="BI9" s="50">
        <f t="shared" si="21"/>
        <v>70</v>
      </c>
      <c r="BJ9" s="50">
        <f t="shared" si="21"/>
        <v>70</v>
      </c>
      <c r="BK9" s="50">
        <f t="shared" si="21"/>
        <v>70</v>
      </c>
      <c r="BL9" s="50">
        <f t="shared" si="21"/>
        <v>70</v>
      </c>
      <c r="BM9" s="50">
        <f t="shared" si="21"/>
        <v>70</v>
      </c>
      <c r="BN9" s="50">
        <f t="shared" si="21"/>
        <v>70</v>
      </c>
      <c r="BO9" s="50">
        <f t="shared" si="21"/>
        <v>70</v>
      </c>
      <c r="BP9" s="50">
        <f t="shared" si="21"/>
        <v>70</v>
      </c>
    </row>
    <row r="10" spans="1:68" ht="16.5" x14ac:dyDescent="0.35">
      <c r="A10" s="44" t="str">
        <f>IF(Tableau_POH[[#This Row],[Points]]&lt;&gt;0,RANK(Tableau_POH[[#This Row],[Points]],Tableau_POH[Points]),"")</f>
        <v/>
      </c>
      <c r="B10" s="45">
        <f t="array" ref="B10">INDEX(Tableau_POH[[1]:[15]],ROW(C10)-5,$B$3)</f>
        <v>0</v>
      </c>
      <c r="C10" s="46">
        <f t="shared" si="0"/>
        <v>0</v>
      </c>
      <c r="D10" s="172" t="s">
        <v>955</v>
      </c>
      <c r="E10" s="172" t="s">
        <v>956</v>
      </c>
      <c r="F10" s="172" t="s">
        <v>618</v>
      </c>
      <c r="G10" s="172" t="s">
        <v>106</v>
      </c>
      <c r="H10" s="171">
        <f t="shared" si="1"/>
        <v>0</v>
      </c>
      <c r="I10" s="59"/>
      <c r="J1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0" s="53"/>
      <c r="L1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0" s="56"/>
      <c r="N1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0" s="57"/>
      <c r="P1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0" s="57"/>
      <c r="R1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0" s="58"/>
      <c r="T1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0" s="58"/>
      <c r="V1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0" s="58"/>
      <c r="X1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0" s="58"/>
      <c r="Z1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0" s="121"/>
      <c r="AB10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0" s="58"/>
      <c r="AD1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0" s="58"/>
      <c r="AF1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0" s="58"/>
      <c r="AH1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0" s="58"/>
      <c r="AJ1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0" s="58"/>
      <c r="AL1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>
        <f>IF(Tableau_POH[[#This Row],[Points]]&lt;&gt;0,RANK(Tableau_POH[[#This Row],[Points]],Tableau_POH[Points]),"")</f>
        <v>10</v>
      </c>
      <c r="B11" s="45">
        <f t="array" ref="B11">INDEX(Tableau_POH[[1]:[15]],ROW(C11)-5,$B$3)</f>
        <v>20</v>
      </c>
      <c r="C11" s="46">
        <f t="shared" si="0"/>
        <v>1</v>
      </c>
      <c r="D11" s="172" t="s">
        <v>957</v>
      </c>
      <c r="E11" s="172" t="s">
        <v>661</v>
      </c>
      <c r="F11" s="172" t="s">
        <v>408</v>
      </c>
      <c r="G11" s="172" t="s">
        <v>36</v>
      </c>
      <c r="H11" s="171">
        <f t="shared" si="1"/>
        <v>20</v>
      </c>
      <c r="I11" s="59">
        <v>5</v>
      </c>
      <c r="J1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20</v>
      </c>
      <c r="K11" s="53"/>
      <c r="L1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1" s="56"/>
      <c r="N1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1" s="57"/>
      <c r="P1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1" s="57"/>
      <c r="R1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1" s="58"/>
      <c r="T1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1" s="58"/>
      <c r="V1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1" s="58"/>
      <c r="X1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1" s="58"/>
      <c r="Z1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1" s="121"/>
      <c r="AB11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1" s="58"/>
      <c r="AD1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1" s="58"/>
      <c r="AF1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1" s="58"/>
      <c r="AH1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1" s="58"/>
      <c r="AJ1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1" s="58"/>
      <c r="AL1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1" s="50">
        <f t="shared" si="2"/>
        <v>20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20</v>
      </c>
      <c r="BC11" s="50">
        <f t="shared" ref="BC11:BP11" si="23">BB11+LARGE($AM11:$BA11,BC$5)</f>
        <v>20</v>
      </c>
      <c r="BD11" s="50">
        <f t="shared" si="23"/>
        <v>20</v>
      </c>
      <c r="BE11" s="50">
        <f t="shared" si="23"/>
        <v>20</v>
      </c>
      <c r="BF11" s="50">
        <f t="shared" si="23"/>
        <v>20</v>
      </c>
      <c r="BG11" s="50">
        <f t="shared" si="23"/>
        <v>20</v>
      </c>
      <c r="BH11" s="50">
        <f t="shared" si="23"/>
        <v>20</v>
      </c>
      <c r="BI11" s="50">
        <f t="shared" si="23"/>
        <v>20</v>
      </c>
      <c r="BJ11" s="50">
        <f t="shared" si="23"/>
        <v>20</v>
      </c>
      <c r="BK11" s="50">
        <f t="shared" si="23"/>
        <v>20</v>
      </c>
      <c r="BL11" s="50">
        <f t="shared" si="23"/>
        <v>20</v>
      </c>
      <c r="BM11" s="50">
        <f t="shared" si="23"/>
        <v>20</v>
      </c>
      <c r="BN11" s="50">
        <f t="shared" si="23"/>
        <v>20</v>
      </c>
      <c r="BO11" s="50">
        <f t="shared" si="23"/>
        <v>20</v>
      </c>
      <c r="BP11" s="50">
        <f t="shared" si="23"/>
        <v>20</v>
      </c>
    </row>
    <row r="12" spans="1:68" ht="16.5" x14ac:dyDescent="0.35">
      <c r="A12" s="44" t="str">
        <f>IF(Tableau_POH[[#This Row],[Points]]&lt;&gt;0,RANK(Tableau_POH[[#This Row],[Points]],Tableau_POH[Points]),"")</f>
        <v/>
      </c>
      <c r="B12" s="45">
        <f t="array" ref="B12">INDEX(Tableau_POH[[1]:[15]],ROW(C12)-5,$B$3)</f>
        <v>0</v>
      </c>
      <c r="C12" s="46">
        <f t="shared" si="0"/>
        <v>0</v>
      </c>
      <c r="D12" s="172" t="s">
        <v>958</v>
      </c>
      <c r="E12" s="172" t="s">
        <v>691</v>
      </c>
      <c r="F12" s="172" t="s">
        <v>534</v>
      </c>
      <c r="G12" s="172" t="s">
        <v>105</v>
      </c>
      <c r="H12" s="171">
        <f t="shared" si="1"/>
        <v>0</v>
      </c>
      <c r="I12" s="59"/>
      <c r="J1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2" s="53"/>
      <c r="L1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2" s="56"/>
      <c r="N1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2" s="57"/>
      <c r="P1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2" s="57"/>
      <c r="R1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2" s="58"/>
      <c r="T1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2" s="58"/>
      <c r="V1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2" s="58"/>
      <c r="X1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2" s="58"/>
      <c r="Z1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2" s="121"/>
      <c r="AB12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2" s="58"/>
      <c r="AD1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2" s="58"/>
      <c r="AF1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2" s="58"/>
      <c r="AH1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2" s="58"/>
      <c r="AJ1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2" s="58"/>
      <c r="AL1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>
        <f>IF(Tableau_POH[[#This Row],[Points]]&lt;&gt;0,RANK(Tableau_POH[[#This Row],[Points]],Tableau_POH[Points]),"")</f>
        <v>4</v>
      </c>
      <c r="B13" s="45">
        <f t="array" ref="B13">INDEX(Tableau_POH[[1]:[15]],ROW(C13)-5,$B$3)</f>
        <v>50</v>
      </c>
      <c r="C13" s="46">
        <f t="shared" si="0"/>
        <v>1</v>
      </c>
      <c r="D13" s="172" t="s">
        <v>959</v>
      </c>
      <c r="E13" s="172" t="s">
        <v>714</v>
      </c>
      <c r="F13" s="172" t="s">
        <v>605</v>
      </c>
      <c r="G13" s="172" t="s">
        <v>14</v>
      </c>
      <c r="H13" s="171">
        <f t="shared" si="1"/>
        <v>50</v>
      </c>
      <c r="I13" s="59">
        <v>2</v>
      </c>
      <c r="J1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3" s="53"/>
      <c r="L1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3" s="56"/>
      <c r="N1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3" s="57"/>
      <c r="P1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3" s="57"/>
      <c r="R1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3" s="58"/>
      <c r="T1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3" s="58"/>
      <c r="V1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3" s="58"/>
      <c r="X1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3" s="58"/>
      <c r="Z1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3" s="121"/>
      <c r="AB13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3" s="58"/>
      <c r="AD1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3" s="58"/>
      <c r="AF1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3" s="58"/>
      <c r="AH1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3" s="58"/>
      <c r="AJ1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3" s="58"/>
      <c r="AL1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50</v>
      </c>
      <c r="BD13" s="50">
        <f t="shared" si="25"/>
        <v>50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IF(Tableau_POH[[#This Row],[Points]]&lt;&gt;0,RANK(Tableau_POH[[#This Row],[Points]],Tableau_POH[Points]),"")</f>
        <v>6</v>
      </c>
      <c r="B14" s="45">
        <f t="array" ref="B14">INDEX(Tableau_POH[[1]:[15]],ROW(C14)-5,$B$3)</f>
        <v>35</v>
      </c>
      <c r="C14" s="46">
        <f t="shared" si="0"/>
        <v>1</v>
      </c>
      <c r="D14" s="172" t="s">
        <v>960</v>
      </c>
      <c r="E14" s="172" t="s">
        <v>715</v>
      </c>
      <c r="F14" s="172" t="s">
        <v>428</v>
      </c>
      <c r="G14" s="172" t="s">
        <v>12</v>
      </c>
      <c r="H14" s="171">
        <f t="shared" si="1"/>
        <v>35</v>
      </c>
      <c r="I14" s="59">
        <v>3</v>
      </c>
      <c r="J1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14" s="53"/>
      <c r="L1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4" s="56"/>
      <c r="N1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4" s="57"/>
      <c r="P1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4" s="57"/>
      <c r="R1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4" s="58"/>
      <c r="T1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4" s="58"/>
      <c r="V1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4" s="58"/>
      <c r="X1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4" s="58"/>
      <c r="Z1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4" s="121"/>
      <c r="AB14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4" s="58"/>
      <c r="AD1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4" s="58"/>
      <c r="AF1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4" s="58"/>
      <c r="AH1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4" s="58"/>
      <c r="AJ1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4" s="58"/>
      <c r="AL1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35</v>
      </c>
      <c r="BD14" s="50">
        <f t="shared" si="26"/>
        <v>35</v>
      </c>
      <c r="BE14" s="50">
        <f t="shared" si="26"/>
        <v>35</v>
      </c>
      <c r="BF14" s="50">
        <f t="shared" si="26"/>
        <v>35</v>
      </c>
      <c r="BG14" s="50">
        <f t="shared" si="26"/>
        <v>35</v>
      </c>
      <c r="BH14" s="50">
        <f t="shared" si="26"/>
        <v>35</v>
      </c>
      <c r="BI14" s="50">
        <f t="shared" si="26"/>
        <v>35</v>
      </c>
      <c r="BJ14" s="50">
        <f t="shared" si="26"/>
        <v>35</v>
      </c>
      <c r="BK14" s="50">
        <f t="shared" si="26"/>
        <v>35</v>
      </c>
      <c r="BL14" s="50">
        <f t="shared" si="26"/>
        <v>35</v>
      </c>
      <c r="BM14" s="50">
        <f t="shared" si="26"/>
        <v>35</v>
      </c>
      <c r="BN14" s="50">
        <f t="shared" si="26"/>
        <v>35</v>
      </c>
      <c r="BO14" s="50">
        <f t="shared" si="26"/>
        <v>35</v>
      </c>
      <c r="BP14" s="50">
        <f t="shared" si="26"/>
        <v>35</v>
      </c>
    </row>
    <row r="15" spans="1:68" ht="16.5" x14ac:dyDescent="0.35">
      <c r="A15" s="44" t="str">
        <f>IF(Tableau_POH[[#This Row],[Points]]&lt;&gt;0,RANK(Tableau_POH[[#This Row],[Points]],Tableau_POH[Points]),"")</f>
        <v/>
      </c>
      <c r="B15" s="45">
        <f t="array" ref="B15">INDEX(Tableau_POH[[1]:[15]],ROW(C15)-5,$B$3)</f>
        <v>0</v>
      </c>
      <c r="C15" s="46">
        <f t="shared" si="0"/>
        <v>0</v>
      </c>
      <c r="D15" s="172" t="s">
        <v>961</v>
      </c>
      <c r="E15" s="172" t="s">
        <v>716</v>
      </c>
      <c r="F15" s="172" t="s">
        <v>534</v>
      </c>
      <c r="G15" s="172" t="s">
        <v>106</v>
      </c>
      <c r="H15" s="171">
        <f t="shared" si="1"/>
        <v>0</v>
      </c>
      <c r="I15" s="59"/>
      <c r="J1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5" s="53"/>
      <c r="L1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5" s="56"/>
      <c r="N1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5" s="57"/>
      <c r="P1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5" s="57"/>
      <c r="R1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5" s="58"/>
      <c r="T1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5" s="58"/>
      <c r="V1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5" s="58"/>
      <c r="X1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5" s="58"/>
      <c r="Z1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5" s="121"/>
      <c r="AB15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5" s="58"/>
      <c r="AD1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5" s="58"/>
      <c r="AF1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5" s="58"/>
      <c r="AH1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5" s="58"/>
      <c r="AJ1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5" s="58"/>
      <c r="AL1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 t="str">
        <f>IF(Tableau_POH[[#This Row],[Points]]&lt;&gt;0,RANK(Tableau_POH[[#This Row],[Points]],Tableau_POH[Points]),"")</f>
        <v/>
      </c>
      <c r="B16" s="45">
        <f t="array" ref="B16">INDEX(Tableau_POH[[1]:[15]],ROW(C16)-5,$B$3)</f>
        <v>0</v>
      </c>
      <c r="C16" s="46">
        <f t="shared" si="0"/>
        <v>0</v>
      </c>
      <c r="D16" s="172" t="s">
        <v>962</v>
      </c>
      <c r="E16" s="172" t="s">
        <v>963</v>
      </c>
      <c r="F16" s="172" t="s">
        <v>707</v>
      </c>
      <c r="G16" s="172" t="s">
        <v>36</v>
      </c>
      <c r="H16" s="171">
        <f t="shared" si="1"/>
        <v>0</v>
      </c>
      <c r="I16" s="59"/>
      <c r="J1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6" s="53"/>
      <c r="L1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6" s="56"/>
      <c r="N1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6" s="57"/>
      <c r="P1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6" s="57"/>
      <c r="R1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6" s="58"/>
      <c r="T1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6" s="58"/>
      <c r="V1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6" s="58"/>
      <c r="X1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6" s="58"/>
      <c r="Z1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6" s="121"/>
      <c r="AB16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6" s="58"/>
      <c r="AD1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6" s="58"/>
      <c r="AF1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6" s="58"/>
      <c r="AH1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6" s="58"/>
      <c r="AJ1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6" s="58"/>
      <c r="AL1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 t="str">
        <f>IF(Tableau_POH[[#This Row],[Points]]&lt;&gt;0,RANK(Tableau_POH[[#This Row],[Points]],Tableau_POH[Points]),"")</f>
        <v/>
      </c>
      <c r="B17" s="45">
        <f t="array" ref="B17">INDEX(Tableau_POH[[1]:[15]],ROW(C17)-5,$B$3)</f>
        <v>0</v>
      </c>
      <c r="C17" s="46">
        <f t="shared" si="0"/>
        <v>0</v>
      </c>
      <c r="D17" s="172" t="s">
        <v>964</v>
      </c>
      <c r="E17" s="172" t="s">
        <v>623</v>
      </c>
      <c r="F17" s="172" t="s">
        <v>965</v>
      </c>
      <c r="G17" s="172" t="s">
        <v>36</v>
      </c>
      <c r="H17" s="171">
        <f t="shared" si="1"/>
        <v>0</v>
      </c>
      <c r="I17" s="59"/>
      <c r="J1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7" s="53"/>
      <c r="L1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7" s="56"/>
      <c r="N1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7" s="57"/>
      <c r="P1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7" s="57"/>
      <c r="R1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7" s="58"/>
      <c r="T1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7" s="58"/>
      <c r="V1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7" s="58"/>
      <c r="X1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7" s="58"/>
      <c r="Z1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7" s="121"/>
      <c r="AB17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7" s="58"/>
      <c r="AD1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7" s="58"/>
      <c r="AF1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7" s="58"/>
      <c r="AH1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7" s="58"/>
      <c r="AJ1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7" s="58"/>
      <c r="AL1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>
        <f>IF(Tableau_POH[[#This Row],[Points]]&lt;&gt;0,RANK(Tableau_POH[[#This Row],[Points]],Tableau_POH[Points]),"")</f>
        <v>12</v>
      </c>
      <c r="B18" s="45">
        <f t="array" ref="B18">INDEX(Tableau_POH[[1]:[15]],ROW(C18)-5,$B$3)</f>
        <v>10</v>
      </c>
      <c r="C18" s="46">
        <f t="shared" si="0"/>
        <v>1</v>
      </c>
      <c r="D18" s="172" t="s">
        <v>966</v>
      </c>
      <c r="E18" s="172" t="s">
        <v>967</v>
      </c>
      <c r="F18" s="172" t="s">
        <v>608</v>
      </c>
      <c r="G18" s="172" t="s">
        <v>37</v>
      </c>
      <c r="H18" s="171">
        <f t="shared" si="1"/>
        <v>10</v>
      </c>
      <c r="I18" s="59">
        <v>11</v>
      </c>
      <c r="J1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18" s="53"/>
      <c r="L1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8" s="56"/>
      <c r="N1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8" s="57"/>
      <c r="P1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8" s="57"/>
      <c r="R1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8" s="58"/>
      <c r="T1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8" s="58"/>
      <c r="V1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8" s="58"/>
      <c r="X1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8" s="58"/>
      <c r="Z1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8" s="121"/>
      <c r="AB18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8" s="58"/>
      <c r="AD1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8" s="58"/>
      <c r="AF1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8" s="58"/>
      <c r="AH1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8" s="58"/>
      <c r="AJ1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8" s="58"/>
      <c r="AL1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10</v>
      </c>
      <c r="BC18" s="50">
        <f t="shared" ref="BC18:BP18" si="30">BB18+LARGE($AM18:$BA18,BC$5)</f>
        <v>10</v>
      </c>
      <c r="BD18" s="50">
        <f t="shared" si="30"/>
        <v>10</v>
      </c>
      <c r="BE18" s="50">
        <f t="shared" si="30"/>
        <v>10</v>
      </c>
      <c r="BF18" s="50">
        <f t="shared" si="30"/>
        <v>10</v>
      </c>
      <c r="BG18" s="50">
        <f t="shared" si="30"/>
        <v>10</v>
      </c>
      <c r="BH18" s="50">
        <f t="shared" si="30"/>
        <v>10</v>
      </c>
      <c r="BI18" s="50">
        <f t="shared" si="30"/>
        <v>10</v>
      </c>
      <c r="BJ18" s="50">
        <f t="shared" si="30"/>
        <v>10</v>
      </c>
      <c r="BK18" s="50">
        <f t="shared" si="30"/>
        <v>10</v>
      </c>
      <c r="BL18" s="50">
        <f t="shared" si="30"/>
        <v>10</v>
      </c>
      <c r="BM18" s="50">
        <f t="shared" si="30"/>
        <v>10</v>
      </c>
      <c r="BN18" s="50">
        <f t="shared" si="30"/>
        <v>10</v>
      </c>
      <c r="BO18" s="50">
        <f t="shared" si="30"/>
        <v>10</v>
      </c>
      <c r="BP18" s="50">
        <f t="shared" si="30"/>
        <v>10</v>
      </c>
    </row>
    <row r="19" spans="1:68" ht="16.5" x14ac:dyDescent="0.35">
      <c r="A19" s="44">
        <f>IF(Tableau_POH[[#This Row],[Points]]&lt;&gt;0,RANK(Tableau_POH[[#This Row],[Points]],Tableau_POH[Points]),"")</f>
        <v>1</v>
      </c>
      <c r="B19" s="45">
        <f t="array" ref="B19">INDEX(Tableau_POH[[1]:[15]],ROW(C19)-5,$B$3)</f>
        <v>70</v>
      </c>
      <c r="C19" s="46">
        <f t="shared" si="0"/>
        <v>1</v>
      </c>
      <c r="D19" s="172" t="s">
        <v>968</v>
      </c>
      <c r="E19" s="172" t="s">
        <v>470</v>
      </c>
      <c r="F19" s="172" t="s">
        <v>644</v>
      </c>
      <c r="G19" s="172" t="s">
        <v>12</v>
      </c>
      <c r="H19" s="171">
        <f t="shared" si="1"/>
        <v>70</v>
      </c>
      <c r="I19" s="59">
        <v>1</v>
      </c>
      <c r="J1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9" s="53"/>
      <c r="L1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9" s="56"/>
      <c r="N1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9" s="57"/>
      <c r="P1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9" s="57"/>
      <c r="R1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9" s="58"/>
      <c r="T1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9" s="58"/>
      <c r="V1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9" s="58"/>
      <c r="X1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9" s="58"/>
      <c r="Z1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9" s="121"/>
      <c r="AB19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9" s="58"/>
      <c r="AD1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9" s="58"/>
      <c r="AF1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9" s="58"/>
      <c r="AH1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9" s="58"/>
      <c r="AJ1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9" s="58"/>
      <c r="AL1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9" s="50">
        <f t="shared" si="2"/>
        <v>70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70</v>
      </c>
      <c r="BC19" s="50">
        <f t="shared" ref="BC19:BP19" si="31">BB19+LARGE($AM19:$BA19,BC$5)</f>
        <v>70</v>
      </c>
      <c r="BD19" s="50">
        <f t="shared" si="31"/>
        <v>70</v>
      </c>
      <c r="BE19" s="50">
        <f t="shared" si="31"/>
        <v>70</v>
      </c>
      <c r="BF19" s="50">
        <f t="shared" si="31"/>
        <v>70</v>
      </c>
      <c r="BG19" s="50">
        <f t="shared" si="31"/>
        <v>70</v>
      </c>
      <c r="BH19" s="50">
        <f t="shared" si="31"/>
        <v>70</v>
      </c>
      <c r="BI19" s="50">
        <f t="shared" si="31"/>
        <v>70</v>
      </c>
      <c r="BJ19" s="50">
        <f t="shared" si="31"/>
        <v>70</v>
      </c>
      <c r="BK19" s="50">
        <f t="shared" si="31"/>
        <v>70</v>
      </c>
      <c r="BL19" s="50">
        <f t="shared" si="31"/>
        <v>70</v>
      </c>
      <c r="BM19" s="50">
        <f t="shared" si="31"/>
        <v>70</v>
      </c>
      <c r="BN19" s="50">
        <f t="shared" si="31"/>
        <v>70</v>
      </c>
      <c r="BO19" s="50">
        <f t="shared" si="31"/>
        <v>70</v>
      </c>
      <c r="BP19" s="50">
        <f t="shared" si="31"/>
        <v>70</v>
      </c>
    </row>
    <row r="20" spans="1:68" ht="16.5" x14ac:dyDescent="0.35">
      <c r="A20" s="44" t="str">
        <f>IF(Tableau_POH[[#This Row],[Points]]&lt;&gt;0,RANK(Tableau_POH[[#This Row],[Points]],Tableau_POH[Points]),"")</f>
        <v/>
      </c>
      <c r="B20" s="45">
        <f t="array" ref="B20">INDEX(Tableau_POH[[1]:[15]],ROW(C20)-5,$B$3)</f>
        <v>0</v>
      </c>
      <c r="C20" s="46">
        <f t="shared" si="0"/>
        <v>0</v>
      </c>
      <c r="D20" s="172" t="s">
        <v>969</v>
      </c>
      <c r="E20" s="172" t="s">
        <v>696</v>
      </c>
      <c r="F20" s="172" t="s">
        <v>414</v>
      </c>
      <c r="G20" s="172" t="s">
        <v>36</v>
      </c>
      <c r="H20" s="171">
        <f t="shared" si="1"/>
        <v>0</v>
      </c>
      <c r="I20" s="59"/>
      <c r="J2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0" s="53"/>
      <c r="L2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0" s="56"/>
      <c r="N2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0" s="57"/>
      <c r="P2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0" s="57"/>
      <c r="R2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0" s="58"/>
      <c r="T2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0" s="58"/>
      <c r="V2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0" s="58"/>
      <c r="X2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0" s="58"/>
      <c r="Z2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0" s="121"/>
      <c r="AB20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0" s="58"/>
      <c r="AD2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0" s="58"/>
      <c r="AF2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0" s="58"/>
      <c r="AH2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0" s="58"/>
      <c r="AJ2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0" s="58"/>
      <c r="AL2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IF(Tableau_POH[[#This Row],[Points]]&lt;&gt;0,RANK(Tableau_POH[[#This Row],[Points]],Tableau_POH[Points]),"")</f>
        <v/>
      </c>
      <c r="B21" s="45">
        <f t="array" ref="B21">INDEX(Tableau_POH[[1]:[15]],ROW(C21)-5,$B$3)</f>
        <v>0</v>
      </c>
      <c r="C21" s="46">
        <f t="shared" si="0"/>
        <v>0</v>
      </c>
      <c r="D21" s="172" t="s">
        <v>970</v>
      </c>
      <c r="E21" s="172" t="s">
        <v>222</v>
      </c>
      <c r="F21" s="172" t="s">
        <v>506</v>
      </c>
      <c r="G21" s="172" t="s">
        <v>36</v>
      </c>
      <c r="H21" s="171">
        <f t="shared" si="1"/>
        <v>0</v>
      </c>
      <c r="I21" s="59"/>
      <c r="J2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1" s="53"/>
      <c r="L2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1" s="56"/>
      <c r="N2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1" s="57"/>
      <c r="P2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1" s="57"/>
      <c r="R2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1" s="58"/>
      <c r="T2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1" s="58"/>
      <c r="V2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1" s="58"/>
      <c r="X2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1" s="58"/>
      <c r="Z2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1" s="121"/>
      <c r="AB21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1" s="58"/>
      <c r="AD2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1" s="58"/>
      <c r="AF2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1" s="58"/>
      <c r="AH2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1" s="58"/>
      <c r="AJ2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1" s="58"/>
      <c r="AL2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IF(Tableau_POH[[#This Row],[Points]]&lt;&gt;0,RANK(Tableau_POH[[#This Row],[Points]],Tableau_POH[Points]),"")</f>
        <v/>
      </c>
      <c r="B22" s="45">
        <f t="array" ref="B22">INDEX(Tableau_POH[[1]:[15]],ROW(C22)-5,$B$3)</f>
        <v>0</v>
      </c>
      <c r="C22" s="46">
        <f t="shared" si="0"/>
        <v>0</v>
      </c>
      <c r="D22" s="172" t="s">
        <v>971</v>
      </c>
      <c r="E22" s="172" t="s">
        <v>856</v>
      </c>
      <c r="F22" s="172" t="s">
        <v>439</v>
      </c>
      <c r="G22" s="172" t="s">
        <v>15</v>
      </c>
      <c r="H22" s="171">
        <f t="shared" si="1"/>
        <v>0</v>
      </c>
      <c r="I22" s="59"/>
      <c r="J2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2" s="53"/>
      <c r="L2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2" s="56"/>
      <c r="N2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2" s="57"/>
      <c r="P2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2" s="57"/>
      <c r="R2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2" s="58"/>
      <c r="T2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2" s="58"/>
      <c r="V2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2" s="58"/>
      <c r="X2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2" s="58"/>
      <c r="Z2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2" s="121"/>
      <c r="AB22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2" s="58"/>
      <c r="AD2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2" s="58"/>
      <c r="AF2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2" s="58"/>
      <c r="AH2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2" s="58"/>
      <c r="AJ2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2" s="58"/>
      <c r="AL2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IF(Tableau_POH[[#This Row],[Points]]&lt;&gt;0,RANK(Tableau_POH[[#This Row],[Points]],Tableau_POH[Points]),"")</f>
        <v/>
      </c>
      <c r="B23" s="45">
        <f t="array" ref="B23">INDEX(Tableau_POH[[1]:[15]],ROW(C23)-5,$B$3)</f>
        <v>0</v>
      </c>
      <c r="C23" s="46">
        <f t="shared" si="0"/>
        <v>0</v>
      </c>
      <c r="D23" s="172" t="s">
        <v>972</v>
      </c>
      <c r="E23" s="172" t="s">
        <v>973</v>
      </c>
      <c r="F23" s="172" t="s">
        <v>974</v>
      </c>
      <c r="G23" s="172" t="s">
        <v>36</v>
      </c>
      <c r="H23" s="171">
        <f t="shared" si="1"/>
        <v>0</v>
      </c>
      <c r="I23" s="59"/>
      <c r="J2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3" s="53"/>
      <c r="L2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3" s="56"/>
      <c r="N2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3" s="57"/>
      <c r="P2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3" s="57"/>
      <c r="R2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3" s="58"/>
      <c r="T2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3" s="58"/>
      <c r="V2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3" s="58"/>
      <c r="X2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3" s="58"/>
      <c r="Z2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3" s="121"/>
      <c r="AB23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3" s="58"/>
      <c r="AD2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3" s="58"/>
      <c r="AF2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3" s="58"/>
      <c r="AH2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3" s="58"/>
      <c r="AJ2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3" s="58"/>
      <c r="AL2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IF(Tableau_POH[[#This Row],[Points]]&lt;&gt;0,RANK(Tableau_POH[[#This Row],[Points]],Tableau_POH[Points]),"")</f>
        <v/>
      </c>
      <c r="B24" s="45">
        <f t="array" ref="B24">INDEX(Tableau_POH[[1]:[15]],ROW(C24)-5,$B$3)</f>
        <v>0</v>
      </c>
      <c r="C24" s="46">
        <f t="shared" si="0"/>
        <v>0</v>
      </c>
      <c r="D24" s="172" t="s">
        <v>975</v>
      </c>
      <c r="E24" s="172" t="s">
        <v>697</v>
      </c>
      <c r="F24" s="172" t="s">
        <v>698</v>
      </c>
      <c r="G24" s="172" t="s">
        <v>15</v>
      </c>
      <c r="H24" s="171">
        <f t="shared" si="1"/>
        <v>0</v>
      </c>
      <c r="I24" s="59"/>
      <c r="J2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4" s="53"/>
      <c r="L2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4" s="56"/>
      <c r="N2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4" s="57"/>
      <c r="P2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4" s="57"/>
      <c r="R2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4" s="58"/>
      <c r="T2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4" s="58"/>
      <c r="V2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4" s="58"/>
      <c r="X2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4" s="58"/>
      <c r="Z2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4" s="121"/>
      <c r="AB24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4" s="58"/>
      <c r="AD2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4" s="58"/>
      <c r="AF2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4" s="58"/>
      <c r="AH2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4" s="58"/>
      <c r="AJ2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4" s="58"/>
      <c r="AL2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IF(Tableau_POH[[#This Row],[Points]]&lt;&gt;0,RANK(Tableau_POH[[#This Row],[Points]],Tableau_POH[Points]),"")</f>
        <v/>
      </c>
      <c r="B25" s="45">
        <f t="array" ref="B25">INDEX(Tableau_POH[[1]:[15]],ROW(C25)-5,$B$3)</f>
        <v>0</v>
      </c>
      <c r="C25" s="46">
        <f t="shared" si="0"/>
        <v>0</v>
      </c>
      <c r="D25" s="172" t="s">
        <v>976</v>
      </c>
      <c r="E25" s="172" t="s">
        <v>609</v>
      </c>
      <c r="F25" s="172" t="s">
        <v>475</v>
      </c>
      <c r="G25" s="172" t="s">
        <v>37</v>
      </c>
      <c r="H25" s="171">
        <f t="shared" si="1"/>
        <v>0</v>
      </c>
      <c r="I25" s="59"/>
      <c r="J2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5" s="53"/>
      <c r="L2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5" s="56"/>
      <c r="N2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5" s="57"/>
      <c r="P2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5" s="57"/>
      <c r="R2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5" s="58"/>
      <c r="T2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5" s="58"/>
      <c r="V2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5" s="58"/>
      <c r="X2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5" s="58"/>
      <c r="Z2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5" s="121"/>
      <c r="AB25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5" s="58"/>
      <c r="AD2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5" s="58"/>
      <c r="AF2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5" s="58"/>
      <c r="AH2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5" s="58"/>
      <c r="AJ2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5" s="58"/>
      <c r="AL2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>
        <f>IF(Tableau_POH[[#This Row],[Points]]&lt;&gt;0,RANK(Tableau_POH[[#This Row],[Points]],Tableau_POH[Points]),"")</f>
        <v>1</v>
      </c>
      <c r="B26" s="45">
        <f t="array" ref="B26">INDEX(Tableau_POH[[1]:[15]],ROW(C26)-5,$B$3)</f>
        <v>70</v>
      </c>
      <c r="C26" s="46">
        <f t="shared" si="0"/>
        <v>1</v>
      </c>
      <c r="D26" s="172" t="s">
        <v>977</v>
      </c>
      <c r="E26" s="172" t="s">
        <v>173</v>
      </c>
      <c r="F26" s="172" t="s">
        <v>978</v>
      </c>
      <c r="G26" s="172" t="s">
        <v>12</v>
      </c>
      <c r="H26" s="171">
        <f t="shared" si="1"/>
        <v>70</v>
      </c>
      <c r="I26" s="59">
        <v>1</v>
      </c>
      <c r="J2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26" s="53"/>
      <c r="L2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6" s="56"/>
      <c r="N2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6" s="57"/>
      <c r="P2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6" s="57"/>
      <c r="R2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6" s="58"/>
      <c r="T2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6" s="58"/>
      <c r="V2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6" s="58"/>
      <c r="X2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6" s="58"/>
      <c r="Z2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6" s="121"/>
      <c r="AB26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6" s="58"/>
      <c r="AD2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6" s="58"/>
      <c r="AF2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6" s="58"/>
      <c r="AH2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6" s="58"/>
      <c r="AJ2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6" s="58"/>
      <c r="AL2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6" s="50">
        <f t="shared" si="2"/>
        <v>70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70</v>
      </c>
      <c r="BC26" s="50">
        <f t="shared" ref="BC26:BP26" si="38">BB26+LARGE($AM26:$BA26,BC$5)</f>
        <v>70</v>
      </c>
      <c r="BD26" s="50">
        <f t="shared" si="38"/>
        <v>70</v>
      </c>
      <c r="BE26" s="50">
        <f t="shared" si="38"/>
        <v>70</v>
      </c>
      <c r="BF26" s="50">
        <f t="shared" si="38"/>
        <v>70</v>
      </c>
      <c r="BG26" s="50">
        <f t="shared" si="38"/>
        <v>70</v>
      </c>
      <c r="BH26" s="50">
        <f t="shared" si="38"/>
        <v>70</v>
      </c>
      <c r="BI26" s="50">
        <f t="shared" si="38"/>
        <v>70</v>
      </c>
      <c r="BJ26" s="50">
        <f t="shared" si="38"/>
        <v>70</v>
      </c>
      <c r="BK26" s="50">
        <f t="shared" si="38"/>
        <v>70</v>
      </c>
      <c r="BL26" s="50">
        <f t="shared" si="38"/>
        <v>70</v>
      </c>
      <c r="BM26" s="50">
        <f t="shared" si="38"/>
        <v>70</v>
      </c>
      <c r="BN26" s="50">
        <f t="shared" si="38"/>
        <v>70</v>
      </c>
      <c r="BO26" s="50">
        <f t="shared" si="38"/>
        <v>70</v>
      </c>
      <c r="BP26" s="50">
        <f t="shared" si="38"/>
        <v>70</v>
      </c>
    </row>
    <row r="27" spans="1:68" ht="16.5" x14ac:dyDescent="0.35">
      <c r="A27" s="44" t="str">
        <f>IF(Tableau_POH[[#This Row],[Points]]&lt;&gt;0,RANK(Tableau_POH[[#This Row],[Points]],Tableau_POH[Points]),"")</f>
        <v/>
      </c>
      <c r="B27" s="45">
        <f t="array" ref="B27">INDEX(Tableau_POH[[1]:[15]],ROW(C27)-5,$B$3)</f>
        <v>0</v>
      </c>
      <c r="C27" s="46">
        <f t="shared" si="0"/>
        <v>0</v>
      </c>
      <c r="D27" s="172" t="s">
        <v>979</v>
      </c>
      <c r="E27" s="172" t="s">
        <v>719</v>
      </c>
      <c r="F27" s="172" t="s">
        <v>317</v>
      </c>
      <c r="G27" s="172" t="s">
        <v>36</v>
      </c>
      <c r="H27" s="171">
        <f t="shared" si="1"/>
        <v>0</v>
      </c>
      <c r="I27" s="59"/>
      <c r="J2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7" s="53"/>
      <c r="L2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7" s="56"/>
      <c r="N2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7" s="57"/>
      <c r="P2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7" s="57"/>
      <c r="R2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7" s="58"/>
      <c r="T2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7" s="58"/>
      <c r="V2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7" s="58"/>
      <c r="X2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7" s="58"/>
      <c r="Z2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7" s="121"/>
      <c r="AB27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7" s="58"/>
      <c r="AD2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7" s="58"/>
      <c r="AF2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7" s="58"/>
      <c r="AH2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7" s="58"/>
      <c r="AJ2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7" s="58"/>
      <c r="AL2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>
        <f>IF(Tableau_POH[[#This Row],[Points]]&lt;&gt;0,RANK(Tableau_POH[[#This Row],[Points]],Tableau_POH[Points]),"")</f>
        <v>4</v>
      </c>
      <c r="B28" s="45">
        <f t="array" ref="B28">INDEX(Tableau_POH[[1]:[15]],ROW(C28)-5,$B$3)</f>
        <v>50</v>
      </c>
      <c r="C28" s="46">
        <f t="shared" si="0"/>
        <v>1</v>
      </c>
      <c r="D28" s="172" t="s">
        <v>980</v>
      </c>
      <c r="E28" s="172" t="s">
        <v>699</v>
      </c>
      <c r="F28" s="172" t="s">
        <v>431</v>
      </c>
      <c r="G28" s="172" t="s">
        <v>35</v>
      </c>
      <c r="H28" s="171">
        <f t="shared" si="1"/>
        <v>50</v>
      </c>
      <c r="I28" s="59">
        <v>2</v>
      </c>
      <c r="J2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28" s="53"/>
      <c r="L2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8" s="56"/>
      <c r="N2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8" s="57"/>
      <c r="P2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8" s="57"/>
      <c r="R2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8" s="58"/>
      <c r="T2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8" s="58"/>
      <c r="V2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8" s="58"/>
      <c r="X2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8" s="58"/>
      <c r="Z2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8" s="121"/>
      <c r="AB28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8" s="58"/>
      <c r="AD2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8" s="58"/>
      <c r="AF2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8" s="58"/>
      <c r="AH2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8" s="58"/>
      <c r="AJ2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8" s="58"/>
      <c r="AL2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8" s="50">
        <f t="shared" si="2"/>
        <v>50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50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IF(Tableau_POH[[#This Row],[Points]]&lt;&gt;0,RANK(Tableau_POH[[#This Row],[Points]],Tableau_POH[Points]),"")</f>
        <v>11</v>
      </c>
      <c r="B29" s="45">
        <f t="array" ref="B29">INDEX(Tableau_POH[[1]:[15]],ROW(C29)-5,$B$3)</f>
        <v>16</v>
      </c>
      <c r="C29" s="46">
        <f t="shared" si="0"/>
        <v>1</v>
      </c>
      <c r="D29" s="172" t="s">
        <v>981</v>
      </c>
      <c r="E29" s="172" t="s">
        <v>731</v>
      </c>
      <c r="F29" s="172" t="s">
        <v>732</v>
      </c>
      <c r="G29" s="172" t="s">
        <v>100</v>
      </c>
      <c r="H29" s="171">
        <f t="shared" si="1"/>
        <v>16</v>
      </c>
      <c r="I29" s="59">
        <v>6</v>
      </c>
      <c r="J2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9" s="53"/>
      <c r="L2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9" s="56"/>
      <c r="N2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9" s="57"/>
      <c r="P2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9" s="57"/>
      <c r="R2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9" s="58"/>
      <c r="T2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9" s="58"/>
      <c r="V2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9" s="58"/>
      <c r="X2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9" s="58"/>
      <c r="Z2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9" s="121"/>
      <c r="AB29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9" s="58"/>
      <c r="AD2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9" s="58"/>
      <c r="AF2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9" s="58"/>
      <c r="AH2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9" s="58"/>
      <c r="AJ2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9" s="58"/>
      <c r="AL2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9" s="50">
        <f t="shared" si="2"/>
        <v>16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16</v>
      </c>
      <c r="BC29" s="50">
        <f t="shared" ref="BC29:BP29" si="41">BB29+LARGE($AM29:$BA29,BC$5)</f>
        <v>16</v>
      </c>
      <c r="BD29" s="50">
        <f t="shared" si="41"/>
        <v>16</v>
      </c>
      <c r="BE29" s="50">
        <f t="shared" si="41"/>
        <v>16</v>
      </c>
      <c r="BF29" s="50">
        <f t="shared" si="41"/>
        <v>16</v>
      </c>
      <c r="BG29" s="50">
        <f t="shared" si="41"/>
        <v>16</v>
      </c>
      <c r="BH29" s="50">
        <f t="shared" si="41"/>
        <v>16</v>
      </c>
      <c r="BI29" s="50">
        <f t="shared" si="41"/>
        <v>16</v>
      </c>
      <c r="BJ29" s="50">
        <f t="shared" si="41"/>
        <v>16</v>
      </c>
      <c r="BK29" s="50">
        <f t="shared" si="41"/>
        <v>16</v>
      </c>
      <c r="BL29" s="50">
        <f t="shared" si="41"/>
        <v>16</v>
      </c>
      <c r="BM29" s="50">
        <f t="shared" si="41"/>
        <v>16</v>
      </c>
      <c r="BN29" s="50">
        <f t="shared" si="41"/>
        <v>16</v>
      </c>
      <c r="BO29" s="50">
        <f t="shared" si="41"/>
        <v>16</v>
      </c>
      <c r="BP29" s="50">
        <f t="shared" si="41"/>
        <v>16</v>
      </c>
    </row>
    <row r="30" spans="1:68" ht="16.5" x14ac:dyDescent="0.35">
      <c r="A30" s="44" t="str">
        <f>IF(Tableau_POH[[#This Row],[Points]]&lt;&gt;0,RANK(Tableau_POH[[#This Row],[Points]],Tableau_POH[Points]),"")</f>
        <v/>
      </c>
      <c r="B30" s="45" cm="1">
        <f t="array" ref="B30">INDEX(Tableau_POH[[1]:[15]],ROW(C30)-5,$B$3)</f>
        <v>0</v>
      </c>
      <c r="C30" s="89">
        <f t="shared" si="0"/>
        <v>0</v>
      </c>
      <c r="D30" s="172" t="s">
        <v>982</v>
      </c>
      <c r="E30" s="172" t="s">
        <v>720</v>
      </c>
      <c r="F30" s="172" t="s">
        <v>721</v>
      </c>
      <c r="G30" s="172" t="s">
        <v>15</v>
      </c>
      <c r="H30" s="173">
        <f t="shared" si="1"/>
        <v>0</v>
      </c>
      <c r="I30" s="59"/>
      <c r="J3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0" s="53"/>
      <c r="L3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0" s="56"/>
      <c r="N3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0" s="55"/>
      <c r="P3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0" s="55"/>
      <c r="R3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0" s="104"/>
      <c r="T3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0" s="104"/>
      <c r="V3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0" s="104"/>
      <c r="X3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0" s="104"/>
      <c r="Z3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0" s="127"/>
      <c r="AB30" s="12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0" s="104"/>
      <c r="AD3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0" s="104"/>
      <c r="AF3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0" s="104"/>
      <c r="AH3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0" s="104"/>
      <c r="AJ3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0" s="104"/>
      <c r="AL3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IF(Tableau_POH[[#This Row],[Points]]&lt;&gt;0,RANK(Tableau_POH[[#This Row],[Points]],Tableau_POH[Points]),"")</f>
        <v/>
      </c>
      <c r="B31" s="45">
        <f t="array" ref="B31">INDEX(Tableau_POH[[1]:[15]],ROW(C31)-5,$B$3)</f>
        <v>0</v>
      </c>
      <c r="C31" s="46">
        <f t="shared" si="0"/>
        <v>0</v>
      </c>
      <c r="D31" s="172" t="s">
        <v>983</v>
      </c>
      <c r="E31" s="172" t="s">
        <v>984</v>
      </c>
      <c r="F31" s="172" t="s">
        <v>562</v>
      </c>
      <c r="G31" s="172" t="s">
        <v>36</v>
      </c>
      <c r="H31" s="171">
        <f t="shared" si="1"/>
        <v>0</v>
      </c>
      <c r="I31" s="59"/>
      <c r="J3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1" s="53"/>
      <c r="L3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1" s="56"/>
      <c r="N3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1" s="57"/>
      <c r="P3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1" s="57"/>
      <c r="R3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1" s="58"/>
      <c r="T3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1" s="58"/>
      <c r="V3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1" s="58"/>
      <c r="X3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1" s="58"/>
      <c r="Z3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1" s="121"/>
      <c r="AB31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1" s="58"/>
      <c r="AD3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1" s="58"/>
      <c r="AF3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1" s="58"/>
      <c r="AH3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1" s="58"/>
      <c r="AJ3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1" s="58"/>
      <c r="AL3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IF(Tableau_POH[[#This Row],[Points]]&lt;&gt;0,RANK(Tableau_POH[[#This Row],[Points]],Tableau_POH[Points]),"")</f>
        <v/>
      </c>
      <c r="B32" s="45">
        <f t="array" ref="B32">INDEX(Tableau_POH[[1]:[15]],ROW(C32)-5,$B$3)</f>
        <v>0</v>
      </c>
      <c r="C32" s="46">
        <f t="shared" si="0"/>
        <v>0</v>
      </c>
      <c r="D32" s="172" t="s">
        <v>985</v>
      </c>
      <c r="E32" s="172" t="s">
        <v>671</v>
      </c>
      <c r="F32" s="172" t="s">
        <v>703</v>
      </c>
      <c r="G32" s="172" t="s">
        <v>106</v>
      </c>
      <c r="H32" s="171">
        <f t="shared" si="1"/>
        <v>0</v>
      </c>
      <c r="I32" s="59"/>
      <c r="J3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2" s="53"/>
      <c r="L3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2" s="56"/>
      <c r="N3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2" s="57"/>
      <c r="P3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2" s="57"/>
      <c r="R3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2" s="58"/>
      <c r="T3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2" s="58"/>
      <c r="V3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2" s="58"/>
      <c r="X3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2" s="58"/>
      <c r="Z3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2" s="121"/>
      <c r="AB32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2" s="58"/>
      <c r="AD3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2" s="58"/>
      <c r="AF3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2" s="58"/>
      <c r="AH3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2" s="58"/>
      <c r="AJ3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2" s="58"/>
      <c r="AL3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IF(Tableau_POH[[#This Row],[Points]]&lt;&gt;0,RANK(Tableau_POH[[#This Row],[Points]],Tableau_POH[Points]),"")</f>
        <v/>
      </c>
      <c r="B33" s="45">
        <f t="array" ref="B33">INDEX(Tableau_POH[[1]:[15]],ROW(C33)-5,$B$3)</f>
        <v>0</v>
      </c>
      <c r="C33" s="46">
        <f t="shared" si="0"/>
        <v>0</v>
      </c>
      <c r="D33" s="172" t="s">
        <v>986</v>
      </c>
      <c r="E33" s="172" t="s">
        <v>723</v>
      </c>
      <c r="F33" s="172" t="s">
        <v>724</v>
      </c>
      <c r="G33" s="172" t="s">
        <v>33</v>
      </c>
      <c r="H33" s="171">
        <f t="shared" si="1"/>
        <v>0</v>
      </c>
      <c r="I33" s="59"/>
      <c r="J3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3" s="53"/>
      <c r="L3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3" s="56"/>
      <c r="N3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3" s="57"/>
      <c r="P3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3" s="57"/>
      <c r="R3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3" s="58"/>
      <c r="T3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3" s="58"/>
      <c r="V3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3" s="58"/>
      <c r="X3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3" s="58"/>
      <c r="Z3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3" s="121"/>
      <c r="AB33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3" s="58"/>
      <c r="AD3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3" s="58"/>
      <c r="AF3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3" s="58"/>
      <c r="AH3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3" s="58"/>
      <c r="AJ3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3" s="58"/>
      <c r="AL3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IF(Tableau_POH[[#This Row],[Points]]&lt;&gt;0,RANK(Tableau_POH[[#This Row],[Points]],Tableau_POH[Points]),"")</f>
        <v/>
      </c>
      <c r="B34" s="45">
        <f t="array" ref="B34">INDEX(Tableau_POH[[1]:[15]],ROW(C34)-5,$B$3)</f>
        <v>0</v>
      </c>
      <c r="C34" s="46">
        <f t="shared" si="0"/>
        <v>0</v>
      </c>
      <c r="D34" s="172" t="s">
        <v>987</v>
      </c>
      <c r="E34" s="172" t="s">
        <v>704</v>
      </c>
      <c r="F34" s="172" t="s">
        <v>423</v>
      </c>
      <c r="G34" s="172" t="s">
        <v>15</v>
      </c>
      <c r="H34" s="171">
        <f t="shared" si="1"/>
        <v>0</v>
      </c>
      <c r="I34" s="59"/>
      <c r="J3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4" s="53"/>
      <c r="L3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4" s="56"/>
      <c r="N3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4" s="57"/>
      <c r="P3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4" s="57"/>
      <c r="R3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4" s="58"/>
      <c r="T3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4" s="58"/>
      <c r="V3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4" s="58"/>
      <c r="X3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4" s="58"/>
      <c r="Z3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4" s="121"/>
      <c r="AB34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4" s="58"/>
      <c r="AD3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4" s="58"/>
      <c r="AF3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4" s="58"/>
      <c r="AH3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4" s="58"/>
      <c r="AJ3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4" s="58"/>
      <c r="AL3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IF(Tableau_POH[[#This Row],[Points]]&lt;&gt;0,RANK(Tableau_POH[[#This Row],[Points]],Tableau_POH[Points]),"")</f>
        <v/>
      </c>
      <c r="B35" s="45">
        <f t="array" ref="B35">INDEX(Tableau_POH[[1]:[15]],ROW(C35)-5,$B$3)</f>
        <v>0</v>
      </c>
      <c r="C35" s="46">
        <f t="shared" si="0"/>
        <v>0</v>
      </c>
      <c r="D35" s="172" t="s">
        <v>988</v>
      </c>
      <c r="E35" s="172" t="s">
        <v>989</v>
      </c>
      <c r="F35" s="172" t="s">
        <v>990</v>
      </c>
      <c r="G35" s="172" t="s">
        <v>15</v>
      </c>
      <c r="H35" s="171">
        <f t="shared" si="1"/>
        <v>0</v>
      </c>
      <c r="I35" s="59"/>
      <c r="J3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5" s="53"/>
      <c r="L3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5" s="56"/>
      <c r="N3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5" s="57"/>
      <c r="P3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5" s="57"/>
      <c r="R3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5" s="58"/>
      <c r="T3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5" s="58"/>
      <c r="V3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5" s="58"/>
      <c r="X3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5" s="58"/>
      <c r="Z3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5" s="121"/>
      <c r="AB35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5" s="58"/>
      <c r="AD3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5" s="58"/>
      <c r="AF3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5" s="58"/>
      <c r="AH3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5" s="58"/>
      <c r="AJ3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5" s="58"/>
      <c r="AL3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IF(Tableau_POH[[#This Row],[Points]]&lt;&gt;0,RANK(Tableau_POH[[#This Row],[Points]],Tableau_POH[Points]),"")</f>
        <v/>
      </c>
      <c r="B36" s="45">
        <f t="array" ref="B36">INDEX(Tableau_POH[[1]:[15]],ROW(C36)-5,$B$3)</f>
        <v>0</v>
      </c>
      <c r="C36" s="46">
        <f t="shared" si="0"/>
        <v>0</v>
      </c>
      <c r="D36" s="172" t="s">
        <v>991</v>
      </c>
      <c r="E36" s="172" t="s">
        <v>705</v>
      </c>
      <c r="F36" s="172" t="s">
        <v>424</v>
      </c>
      <c r="G36" s="172" t="s">
        <v>105</v>
      </c>
      <c r="H36" s="171">
        <f t="shared" si="1"/>
        <v>0</v>
      </c>
      <c r="I36" s="59"/>
      <c r="J3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6" s="53"/>
      <c r="L3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6" s="56"/>
      <c r="N3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6" s="57"/>
      <c r="P3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6" s="57"/>
      <c r="R3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6" s="58"/>
      <c r="T3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6" s="58"/>
      <c r="V3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6" s="58"/>
      <c r="X3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6" s="58"/>
      <c r="Z3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6" s="121"/>
      <c r="AB36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6" s="58"/>
      <c r="AD3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6" s="58"/>
      <c r="AF3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6" s="58"/>
      <c r="AH3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6" s="58"/>
      <c r="AJ3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6" s="58"/>
      <c r="AL3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IF(Tableau_POH[[#This Row],[Points]]&lt;&gt;0,RANK(Tableau_POH[[#This Row],[Points]],Tableau_POH[Points]),"")</f>
        <v/>
      </c>
      <c r="B37" s="45">
        <f t="array" ref="B37">INDEX(Tableau_POH[[1]:[15]],ROW(C37)-5,$B$3)</f>
        <v>0</v>
      </c>
      <c r="C37" s="46">
        <f t="shared" si="0"/>
        <v>0</v>
      </c>
      <c r="D37" s="172" t="s">
        <v>992</v>
      </c>
      <c r="E37" s="172" t="s">
        <v>993</v>
      </c>
      <c r="F37" s="172" t="s">
        <v>406</v>
      </c>
      <c r="G37" s="172" t="s">
        <v>106</v>
      </c>
      <c r="H37" s="171">
        <f t="shared" si="1"/>
        <v>0</v>
      </c>
      <c r="I37" s="59"/>
      <c r="J3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7" s="53"/>
      <c r="L3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7" s="56"/>
      <c r="N3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7" s="57"/>
      <c r="P3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7" s="57"/>
      <c r="R3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7" s="58"/>
      <c r="T3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7" s="58"/>
      <c r="V3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7" s="58"/>
      <c r="X3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7" s="58"/>
      <c r="Z3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7" s="121"/>
      <c r="AB37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7" s="58"/>
      <c r="AD3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7" s="58"/>
      <c r="AF3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7" s="58"/>
      <c r="AH3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7" s="58"/>
      <c r="AJ3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7" s="58"/>
      <c r="AL3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IF(Tableau_POH[[#This Row],[Points]]&lt;&gt;0,RANK(Tableau_POH[[#This Row],[Points]],Tableau_POH[Points]),"")</f>
        <v/>
      </c>
      <c r="B38" s="45">
        <f t="array" ref="B38">INDEX(Tableau_POH[[1]:[15]],ROW(C38)-5,$B$3)</f>
        <v>0</v>
      </c>
      <c r="C38" s="46">
        <f t="shared" ref="C38:C69" si="50">COUNTA(I38,K38,M38,O38,Q38,S38,U38,W38,Y38,AA38,AC38,AE38,AG38,AI38,AK38)</f>
        <v>0</v>
      </c>
      <c r="D38" s="172" t="s">
        <v>994</v>
      </c>
      <c r="E38" s="172" t="s">
        <v>995</v>
      </c>
      <c r="F38" s="172" t="s">
        <v>657</v>
      </c>
      <c r="G38" s="172" t="s">
        <v>15</v>
      </c>
      <c r="H38" s="171">
        <f t="shared" ref="H38:H69" si="51">J38+L38+N38+P38+R38+T38+V38+X38+Z38+AB38+AD38+AF38+AH38+AJ38+AL38</f>
        <v>0</v>
      </c>
      <c r="I38" s="59"/>
      <c r="J3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8" s="53"/>
      <c r="L3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8" s="56"/>
      <c r="N3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8" s="57"/>
      <c r="P3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8" s="57"/>
      <c r="R3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8" s="58"/>
      <c r="T3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8" s="58"/>
      <c r="V3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8" s="58"/>
      <c r="X3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8" s="58"/>
      <c r="Z3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8" s="121"/>
      <c r="AB38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8" s="58"/>
      <c r="AD3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8" s="58"/>
      <c r="AF3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8" s="58"/>
      <c r="AH3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8" s="58"/>
      <c r="AJ3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8" s="58"/>
      <c r="AL3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IF(Tableau_POH[[#This Row],[Points]]&lt;&gt;0,RANK(Tableau_POH[[#This Row],[Points]],Tableau_POH[Points]),"")</f>
        <v/>
      </c>
      <c r="B39" s="45">
        <f t="array" ref="B39">INDEX(Tableau_POH[[1]:[15]],ROW(C39)-5,$B$3)</f>
        <v>0</v>
      </c>
      <c r="C39" s="46">
        <f t="shared" si="50"/>
        <v>0</v>
      </c>
      <c r="D39" s="172" t="s">
        <v>996</v>
      </c>
      <c r="E39" s="172" t="s">
        <v>997</v>
      </c>
      <c r="F39" s="172" t="s">
        <v>603</v>
      </c>
      <c r="G39" s="172" t="s">
        <v>35</v>
      </c>
      <c r="H39" s="171">
        <f t="shared" si="51"/>
        <v>0</v>
      </c>
      <c r="I39" s="59"/>
      <c r="J3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9" s="53"/>
      <c r="L3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9" s="60"/>
      <c r="N3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9" s="57"/>
      <c r="P3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9" s="57"/>
      <c r="R3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9" s="58"/>
      <c r="T3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9" s="58"/>
      <c r="V3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9" s="58"/>
      <c r="X3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9" s="58"/>
      <c r="Z3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9" s="121"/>
      <c r="AB39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9" s="58"/>
      <c r="AD3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9" s="58"/>
      <c r="AF3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9" s="58"/>
      <c r="AH3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9" s="58"/>
      <c r="AJ3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9" s="58"/>
      <c r="AL3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IF(Tableau_POH[[#This Row],[Points]]&lt;&gt;0,RANK(Tableau_POH[[#This Row],[Points]],Tableau_POH[Points]),"")</f>
        <v/>
      </c>
      <c r="B40" s="45" cm="1">
        <f t="array" ref="B40">INDEX(Tableau_POH[[1]:[15]],ROW(C40)-5,$B$3)</f>
        <v>0</v>
      </c>
      <c r="C40" s="89">
        <f t="shared" si="50"/>
        <v>0</v>
      </c>
      <c r="D40" s="172" t="s">
        <v>998</v>
      </c>
      <c r="E40" s="172" t="s">
        <v>893</v>
      </c>
      <c r="F40" s="172" t="s">
        <v>599</v>
      </c>
      <c r="G40" s="172" t="s">
        <v>12</v>
      </c>
      <c r="H40" s="173">
        <f t="shared" si="51"/>
        <v>0</v>
      </c>
      <c r="I40" s="59"/>
      <c r="J4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0" s="53"/>
      <c r="L4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0" s="56"/>
      <c r="N4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0" s="55"/>
      <c r="P4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0" s="55"/>
      <c r="R4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0" s="104"/>
      <c r="T4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0" s="104"/>
      <c r="V4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0" s="104"/>
      <c r="X4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0" s="104"/>
      <c r="Z4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0" s="127"/>
      <c r="AB40" s="12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0" s="104"/>
      <c r="AD4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0" s="104"/>
      <c r="AF4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0" s="104"/>
      <c r="AH4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0" s="104"/>
      <c r="AJ4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0" s="104"/>
      <c r="AL4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IF(Tableau_POH[[#This Row],[Points]]&lt;&gt;0,RANK(Tableau_POH[[#This Row],[Points]],Tableau_POH[Points]),"")</f>
        <v/>
      </c>
      <c r="B41" s="45" cm="1">
        <f t="array" ref="B41">INDEX(Tableau_POH[[1]:[15]],ROW(C41)-5,$B$3)</f>
        <v>0</v>
      </c>
      <c r="C41" s="89">
        <f t="shared" si="50"/>
        <v>0</v>
      </c>
      <c r="D41" s="172" t="s">
        <v>999</v>
      </c>
      <c r="E41" s="172" t="s">
        <v>248</v>
      </c>
      <c r="F41" s="172" t="s">
        <v>706</v>
      </c>
      <c r="G41" s="172" t="s">
        <v>105</v>
      </c>
      <c r="H41" s="173">
        <f t="shared" si="51"/>
        <v>0</v>
      </c>
      <c r="I41" s="59"/>
      <c r="J41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1" s="53"/>
      <c r="L41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1" s="56"/>
      <c r="N41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1" s="55"/>
      <c r="P41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1" s="55"/>
      <c r="R41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1" s="104"/>
      <c r="T41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1" s="104"/>
      <c r="V41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1" s="104"/>
      <c r="X41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1" s="104"/>
      <c r="Z41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1" s="127"/>
      <c r="AB41" s="12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1" s="104"/>
      <c r="AD41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1" s="104"/>
      <c r="AF41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1" s="104"/>
      <c r="AH41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1" s="104"/>
      <c r="AJ41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1" s="104"/>
      <c r="AL41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IF(Tableau_POH[[#This Row],[Points]]&lt;&gt;0,RANK(Tableau_POH[[#This Row],[Points]],Tableau_POH[Points]),"")</f>
        <v/>
      </c>
      <c r="B42" s="45">
        <f t="array" ref="B42">INDEX(Tableau_POH[[1]:[15]],ROW(C42)-5,$B$3)</f>
        <v>0</v>
      </c>
      <c r="C42" s="46">
        <f t="shared" si="50"/>
        <v>0</v>
      </c>
      <c r="D42" s="172" t="s">
        <v>1000</v>
      </c>
      <c r="E42" s="172" t="s">
        <v>1001</v>
      </c>
      <c r="F42" s="172" t="s">
        <v>1002</v>
      </c>
      <c r="G42" s="172" t="s">
        <v>36</v>
      </c>
      <c r="H42" s="171">
        <f t="shared" si="51"/>
        <v>0</v>
      </c>
      <c r="I42" s="59"/>
      <c r="J4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2" s="53"/>
      <c r="L4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2" s="56"/>
      <c r="N4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2" s="57"/>
      <c r="P4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2" s="57"/>
      <c r="R4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2" s="58"/>
      <c r="T4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2" s="58"/>
      <c r="V4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2" s="58"/>
      <c r="X4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2" s="58"/>
      <c r="Z4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2" s="121"/>
      <c r="AB42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2" s="58"/>
      <c r="AD4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2" s="58"/>
      <c r="AF4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2" s="58"/>
      <c r="AH4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2" s="58"/>
      <c r="AJ4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2" s="58"/>
      <c r="AL4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IF(Tableau_POH[[#This Row],[Points]]&lt;&gt;0,RANK(Tableau_POH[[#This Row],[Points]],Tableau_POH[Points]),"")</f>
        <v/>
      </c>
      <c r="B43" s="45">
        <f t="array" ref="B43">INDEX(Tableau_POH[[1]:[15]],ROW(C43)-5,$B$3)</f>
        <v>0</v>
      </c>
      <c r="C43" s="46">
        <f t="shared" si="50"/>
        <v>0</v>
      </c>
      <c r="D43" s="172" t="s">
        <v>1003</v>
      </c>
      <c r="E43" s="172" t="s">
        <v>567</v>
      </c>
      <c r="F43" s="172" t="s">
        <v>725</v>
      </c>
      <c r="G43" s="172" t="s">
        <v>106</v>
      </c>
      <c r="H43" s="171">
        <f t="shared" si="51"/>
        <v>0</v>
      </c>
      <c r="I43" s="59"/>
      <c r="J4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3" s="53"/>
      <c r="L4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3" s="56"/>
      <c r="N4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3" s="57"/>
      <c r="P4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3" s="57"/>
      <c r="R4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3" s="58"/>
      <c r="T4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3" s="58"/>
      <c r="V4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3" s="58"/>
      <c r="X4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3" s="58"/>
      <c r="Z4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3" s="121"/>
      <c r="AB43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3" s="58"/>
      <c r="AD4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3" s="58"/>
      <c r="AF4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3" s="58"/>
      <c r="AH4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3" s="58"/>
      <c r="AJ4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3" s="58"/>
      <c r="AL4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IF(Tableau_POH[[#This Row],[Points]]&lt;&gt;0,RANK(Tableau_POH[[#This Row],[Points]],Tableau_POH[Points]),"")</f>
        <v/>
      </c>
      <c r="B44" s="45">
        <f t="array" ref="B44">INDEX(Tableau_POH[[1]:[15]],ROW(C44)-5,$B$3)</f>
        <v>0</v>
      </c>
      <c r="C44" s="46">
        <f t="shared" si="50"/>
        <v>0</v>
      </c>
      <c r="D44" s="172" t="s">
        <v>1004</v>
      </c>
      <c r="E44" s="172" t="s">
        <v>685</v>
      </c>
      <c r="F44" s="172" t="s">
        <v>653</v>
      </c>
      <c r="G44" s="172" t="s">
        <v>19</v>
      </c>
      <c r="H44" s="171">
        <f t="shared" si="51"/>
        <v>0</v>
      </c>
      <c r="I44" s="59"/>
      <c r="J4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4" s="53"/>
      <c r="L4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4" s="56"/>
      <c r="N4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4" s="57"/>
      <c r="P4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4" s="57"/>
      <c r="R4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4" s="58"/>
      <c r="T4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4" s="58"/>
      <c r="V4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4" s="58"/>
      <c r="X4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4" s="58"/>
      <c r="Z4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4" s="121"/>
      <c r="AB44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4" s="58"/>
      <c r="AD4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4" s="58"/>
      <c r="AF4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4" s="58"/>
      <c r="AH4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4" s="58"/>
      <c r="AJ4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4" s="58"/>
      <c r="AL4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IF(Tableau_POH[[#This Row],[Points]]&lt;&gt;0,RANK(Tableau_POH[[#This Row],[Points]],Tableau_POH[Points]),"")</f>
        <v/>
      </c>
      <c r="B45" s="45">
        <f t="array" ref="B45">INDEX(Tableau_POH[[1]:[15]],ROW(C45)-5,$B$3)</f>
        <v>0</v>
      </c>
      <c r="C45" s="46">
        <f t="shared" si="50"/>
        <v>0</v>
      </c>
      <c r="D45" s="172" t="s">
        <v>1005</v>
      </c>
      <c r="E45" s="172" t="s">
        <v>726</v>
      </c>
      <c r="F45" s="172" t="s">
        <v>651</v>
      </c>
      <c r="G45" s="172" t="s">
        <v>13</v>
      </c>
      <c r="H45" s="171">
        <f t="shared" si="51"/>
        <v>0</v>
      </c>
      <c r="I45" s="59"/>
      <c r="J4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5" s="53"/>
      <c r="L4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5" s="56"/>
      <c r="N4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5" s="57"/>
      <c r="P4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5" s="57"/>
      <c r="R4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5" s="58"/>
      <c r="T4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5" s="58"/>
      <c r="V4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5" s="58"/>
      <c r="X4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5" s="58"/>
      <c r="Z4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5" s="121"/>
      <c r="AB45" s="122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5" s="58"/>
      <c r="AD4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5" s="58"/>
      <c r="AF4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5" s="58"/>
      <c r="AH4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5" s="58"/>
      <c r="AJ4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5" s="58"/>
      <c r="AL4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>
        <f>IF(Tableau_POH[[#This Row],[Points]]&lt;&gt;0,RANK(Tableau_POH[[#This Row],[Points]],Tableau_POH[Points]),"")</f>
        <v>8</v>
      </c>
      <c r="B46" s="45">
        <f t="array" ref="B46">INDEX(Tableau_POH[[1]:[15]],ROW(C46)-5,$B$3)</f>
        <v>25</v>
      </c>
      <c r="C46" s="46">
        <f t="shared" si="50"/>
        <v>1</v>
      </c>
      <c r="D46" s="172" t="s">
        <v>1006</v>
      </c>
      <c r="E46" s="172" t="s">
        <v>252</v>
      </c>
      <c r="F46" s="172" t="s">
        <v>599</v>
      </c>
      <c r="G46" s="172" t="s">
        <v>36</v>
      </c>
      <c r="H46" s="174">
        <f t="shared" si="51"/>
        <v>25</v>
      </c>
      <c r="I46" s="168">
        <v>4</v>
      </c>
      <c r="J46" s="84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46" s="85"/>
      <c r="L46" s="84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6" s="91"/>
      <c r="N46" s="84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6" s="87"/>
      <c r="P46" s="84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6" s="87"/>
      <c r="R46" s="84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6" s="88"/>
      <c r="T46" s="84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6" s="88"/>
      <c r="V46" s="84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6" s="88"/>
      <c r="X46" s="84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6" s="88"/>
      <c r="Z46" s="84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6" s="123"/>
      <c r="AB46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6" s="88"/>
      <c r="AD46" s="84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6" s="88"/>
      <c r="AF46" s="84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6" s="88"/>
      <c r="AH46" s="84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6" s="88"/>
      <c r="AJ46" s="84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6" s="88"/>
      <c r="AL46" s="84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6" s="50">
        <f t="shared" si="52"/>
        <v>25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25</v>
      </c>
      <c r="BC46" s="50">
        <f t="shared" ref="BC46:BP46" si="76">BB46+LARGE($AM46:$BA46,BC$5)</f>
        <v>25</v>
      </c>
      <c r="BD46" s="50">
        <f t="shared" si="76"/>
        <v>25</v>
      </c>
      <c r="BE46" s="50">
        <f t="shared" si="76"/>
        <v>25</v>
      </c>
      <c r="BF46" s="50">
        <f t="shared" si="76"/>
        <v>25</v>
      </c>
      <c r="BG46" s="50">
        <f t="shared" si="76"/>
        <v>25</v>
      </c>
      <c r="BH46" s="50">
        <f t="shared" si="76"/>
        <v>25</v>
      </c>
      <c r="BI46" s="50">
        <f t="shared" si="76"/>
        <v>25</v>
      </c>
      <c r="BJ46" s="50">
        <f t="shared" si="76"/>
        <v>25</v>
      </c>
      <c r="BK46" s="50">
        <f t="shared" si="76"/>
        <v>25</v>
      </c>
      <c r="BL46" s="50">
        <f t="shared" si="76"/>
        <v>25</v>
      </c>
      <c r="BM46" s="50">
        <f t="shared" si="76"/>
        <v>25</v>
      </c>
      <c r="BN46" s="50">
        <f t="shared" si="76"/>
        <v>25</v>
      </c>
      <c r="BO46" s="50">
        <f t="shared" si="76"/>
        <v>25</v>
      </c>
      <c r="BP46" s="50">
        <f t="shared" si="76"/>
        <v>25</v>
      </c>
    </row>
    <row r="47" spans="1:68" ht="16.5" x14ac:dyDescent="0.35">
      <c r="A47" s="44">
        <f>IF(Tableau_POH[[#This Row],[Points]]&lt;&gt;0,RANK(Tableau_POH[[#This Row],[Points]],Tableau_POH[Points]),"")</f>
        <v>8</v>
      </c>
      <c r="B47" s="45">
        <f t="array" ref="B47">INDEX(Tableau_POH[[1]:[15]],ROW(C47)-5,$B$3)</f>
        <v>25</v>
      </c>
      <c r="C47" s="46">
        <f t="shared" si="50"/>
        <v>1</v>
      </c>
      <c r="D47" s="172" t="s">
        <v>1007</v>
      </c>
      <c r="E47" s="172" t="s">
        <v>297</v>
      </c>
      <c r="F47" s="172" t="s">
        <v>475</v>
      </c>
      <c r="G47" s="172" t="s">
        <v>36</v>
      </c>
      <c r="H47" s="174">
        <f t="shared" si="51"/>
        <v>25</v>
      </c>
      <c r="I47" s="168">
        <v>4</v>
      </c>
      <c r="J47" s="84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47" s="85"/>
      <c r="L47" s="84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7" s="91"/>
      <c r="N47" s="84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7" s="87"/>
      <c r="P47" s="84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7" s="87"/>
      <c r="R47" s="84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7" s="88"/>
      <c r="T47" s="84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7" s="88"/>
      <c r="V47" s="84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7" s="88"/>
      <c r="X47" s="84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7" s="88"/>
      <c r="Z47" s="84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7" s="123"/>
      <c r="AB47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7" s="88"/>
      <c r="AD47" s="84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7" s="88"/>
      <c r="AF47" s="84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7" s="88"/>
      <c r="AH47" s="84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7" s="88"/>
      <c r="AJ47" s="84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7" s="88"/>
      <c r="AL47" s="84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7" s="50">
        <f t="shared" si="52"/>
        <v>25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25</v>
      </c>
      <c r="BC47" s="50">
        <f t="shared" ref="BC47:BP47" si="77">BB47+LARGE($AM47:$BA47,BC$5)</f>
        <v>25</v>
      </c>
      <c r="BD47" s="50">
        <f t="shared" si="77"/>
        <v>25</v>
      </c>
      <c r="BE47" s="50">
        <f t="shared" si="77"/>
        <v>25</v>
      </c>
      <c r="BF47" s="50">
        <f t="shared" si="77"/>
        <v>25</v>
      </c>
      <c r="BG47" s="50">
        <f t="shared" si="77"/>
        <v>25</v>
      </c>
      <c r="BH47" s="50">
        <f t="shared" si="77"/>
        <v>25</v>
      </c>
      <c r="BI47" s="50">
        <f t="shared" si="77"/>
        <v>25</v>
      </c>
      <c r="BJ47" s="50">
        <f t="shared" si="77"/>
        <v>25</v>
      </c>
      <c r="BK47" s="50">
        <f t="shared" si="77"/>
        <v>25</v>
      </c>
      <c r="BL47" s="50">
        <f t="shared" si="77"/>
        <v>25</v>
      </c>
      <c r="BM47" s="50">
        <f t="shared" si="77"/>
        <v>25</v>
      </c>
      <c r="BN47" s="50">
        <f t="shared" si="77"/>
        <v>25</v>
      </c>
      <c r="BO47" s="50">
        <f t="shared" si="77"/>
        <v>25</v>
      </c>
      <c r="BP47" s="50">
        <f t="shared" si="77"/>
        <v>25</v>
      </c>
    </row>
    <row r="48" spans="1:68" ht="16.5" x14ac:dyDescent="0.35">
      <c r="A48" s="44" t="str">
        <f>IF(Tableau_POH[[#This Row],[Points]]&lt;&gt;0,RANK(Tableau_POH[[#This Row],[Points]],Tableau_POH[Points]),"")</f>
        <v/>
      </c>
      <c r="B48" s="45">
        <f t="array" ref="B48">INDEX(Tableau_POH[[1]:[15]],ROW(C48)-5,$B$3)</f>
        <v>0</v>
      </c>
      <c r="C48" s="46">
        <f t="shared" si="50"/>
        <v>0</v>
      </c>
      <c r="D48" s="172" t="s">
        <v>1008</v>
      </c>
      <c r="E48" s="172" t="s">
        <v>710</v>
      </c>
      <c r="F48" s="172" t="s">
        <v>728</v>
      </c>
      <c r="G48" s="172" t="s">
        <v>106</v>
      </c>
      <c r="H48" s="174">
        <f t="shared" si="51"/>
        <v>0</v>
      </c>
      <c r="I48" s="168"/>
      <c r="J48" s="84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8" s="85"/>
      <c r="L48" s="84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8" s="91"/>
      <c r="N48" s="84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8" s="87"/>
      <c r="P48" s="84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8" s="87"/>
      <c r="R48" s="84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8" s="88"/>
      <c r="T48" s="84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8" s="88"/>
      <c r="V48" s="84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8" s="88"/>
      <c r="X48" s="84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8" s="88"/>
      <c r="Z48" s="84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8" s="123"/>
      <c r="AB48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8" s="88"/>
      <c r="AD48" s="84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8" s="88"/>
      <c r="AF48" s="84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8" s="88"/>
      <c r="AH48" s="84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8" s="88"/>
      <c r="AJ48" s="84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8" s="88"/>
      <c r="AL48" s="84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IF(Tableau_POH[[#This Row],[Points]]&lt;&gt;0,RANK(Tableau_POH[[#This Row],[Points]],Tableau_POH[Points]),"")</f>
        <v/>
      </c>
      <c r="B49" s="45">
        <f t="array" ref="B49">INDEX(Tableau_POH[[1]:[15]],ROW(C49)-5,$B$3)</f>
        <v>0</v>
      </c>
      <c r="C49" s="46">
        <f t="shared" si="50"/>
        <v>1</v>
      </c>
      <c r="D49" s="90" t="s">
        <v>3</v>
      </c>
      <c r="E49" s="90" t="s">
        <v>476</v>
      </c>
      <c r="F49" s="90" t="s">
        <v>1685</v>
      </c>
      <c r="G49" s="90" t="s">
        <v>3</v>
      </c>
      <c r="H49" s="82">
        <f t="shared" si="51"/>
        <v>0</v>
      </c>
      <c r="I49" s="168">
        <v>2</v>
      </c>
      <c r="J49" s="84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9" s="85"/>
      <c r="L49" s="84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9" s="91"/>
      <c r="N49" s="84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9" s="87"/>
      <c r="P49" s="84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9" s="87"/>
      <c r="R49" s="84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9" s="88"/>
      <c r="T49" s="84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9" s="88"/>
      <c r="V49" s="84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9" s="88"/>
      <c r="X49" s="84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9" s="88"/>
      <c r="Z49" s="84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9" s="123"/>
      <c r="AB49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9" s="88"/>
      <c r="AD49" s="84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9" s="88"/>
      <c r="AF49" s="84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9" s="88"/>
      <c r="AH49" s="84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9" s="88"/>
      <c r="AJ49" s="84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9" s="88"/>
      <c r="AL49" s="84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IF(Tableau_POH[[#This Row],[Points]]&lt;&gt;0,RANK(Tableau_POH[[#This Row],[Points]],Tableau_POH[Points]),"")</f>
        <v/>
      </c>
      <c r="B50" s="45" cm="1">
        <f t="array" ref="B50">INDEX(Tableau_POH[[1]:[15]],ROW(C50)-5,$B$3)</f>
        <v>0</v>
      </c>
      <c r="C50" s="89">
        <f t="shared" si="50"/>
        <v>1</v>
      </c>
      <c r="D50" s="90" t="s">
        <v>3</v>
      </c>
      <c r="E50" s="90" t="s">
        <v>1686</v>
      </c>
      <c r="F50" s="90" t="s">
        <v>1687</v>
      </c>
      <c r="G50" s="90" t="s">
        <v>3</v>
      </c>
      <c r="H50" s="95">
        <f t="shared" si="51"/>
        <v>0</v>
      </c>
      <c r="I50" s="168">
        <v>5</v>
      </c>
      <c r="J50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0" s="85"/>
      <c r="L50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0" s="91"/>
      <c r="N50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0" s="92"/>
      <c r="P50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0" s="92"/>
      <c r="R50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0" s="93"/>
      <c r="T50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0" s="93"/>
      <c r="V50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0" s="93"/>
      <c r="X50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0" s="93"/>
      <c r="Z50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0" s="125"/>
      <c r="AB5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0" s="93"/>
      <c r="AD50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0" s="93"/>
      <c r="AF50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0" s="93"/>
      <c r="AH50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0" s="93"/>
      <c r="AJ50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0" s="93"/>
      <c r="AL50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IF(Tableau_POH[[#This Row],[Points]]&lt;&gt;0,RANK(Tableau_POH[[#This Row],[Points]],Tableau_POH[Points]),"")</f>
        <v/>
      </c>
      <c r="B51" s="45" cm="1">
        <f t="array" ref="B51">INDEX(Tableau_POH[[1]:[15]],ROW(C51)-5,$B$3)</f>
        <v>0</v>
      </c>
      <c r="C51" s="89">
        <f t="shared" si="50"/>
        <v>1</v>
      </c>
      <c r="D51" s="90" t="s">
        <v>3</v>
      </c>
      <c r="E51" s="90" t="s">
        <v>1689</v>
      </c>
      <c r="F51" s="90" t="s">
        <v>1690</v>
      </c>
      <c r="G51" s="90" t="s">
        <v>3</v>
      </c>
      <c r="H51" s="95">
        <f t="shared" si="51"/>
        <v>0</v>
      </c>
      <c r="I51" s="168">
        <v>6</v>
      </c>
      <c r="J51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1" s="85"/>
      <c r="L51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1" s="91"/>
      <c r="N51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1" s="92"/>
      <c r="P51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1" s="92"/>
      <c r="R51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1" s="93"/>
      <c r="T51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1" s="93"/>
      <c r="V51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1" s="93"/>
      <c r="X51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1" s="93"/>
      <c r="Z51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1" s="125"/>
      <c r="AB5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1" s="93"/>
      <c r="AD51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1" s="93"/>
      <c r="AF51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1" s="93"/>
      <c r="AH51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1" s="93"/>
      <c r="AJ51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1" s="93"/>
      <c r="AL51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IF(Tableau_POH[[#This Row],[Points]]&lt;&gt;0,RANK(Tableau_POH[[#This Row],[Points]],Tableau_POH[Points]),"")</f>
        <v/>
      </c>
      <c r="B52" s="45" cm="1">
        <f t="array" ref="B52">INDEX(Tableau_POH[[1]:[15]],ROW(C52)-5,$B$3)</f>
        <v>0</v>
      </c>
      <c r="C52" s="89">
        <f t="shared" si="50"/>
        <v>1</v>
      </c>
      <c r="D52" s="90" t="s">
        <v>3</v>
      </c>
      <c r="E52" s="90" t="s">
        <v>1692</v>
      </c>
      <c r="F52" s="90" t="s">
        <v>651</v>
      </c>
      <c r="G52" s="90" t="s">
        <v>3</v>
      </c>
      <c r="H52" s="95">
        <f t="shared" si="51"/>
        <v>0</v>
      </c>
      <c r="I52" s="168">
        <v>4</v>
      </c>
      <c r="J52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2" s="85"/>
      <c r="L52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2" s="91"/>
      <c r="N52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2" s="92"/>
      <c r="P52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2" s="92"/>
      <c r="R52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2" s="93"/>
      <c r="T52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2" s="93"/>
      <c r="V52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2" s="93"/>
      <c r="X52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2" s="93"/>
      <c r="Z52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2" s="125"/>
      <c r="AB5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2" s="93"/>
      <c r="AD52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2" s="93"/>
      <c r="AF52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2" s="93"/>
      <c r="AH52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2" s="93"/>
      <c r="AJ52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2" s="93"/>
      <c r="AL52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IF(Tableau_POH[[#This Row],[Points]]&lt;&gt;0,RANK(Tableau_POH[[#This Row],[Points]],Tableau_POH[Points]),"")</f>
        <v/>
      </c>
      <c r="B53" s="45" cm="1">
        <f t="array" ref="B53">INDEX(Tableau_POH[[1]:[15]],ROW(C53)-5,$B$3)</f>
        <v>0</v>
      </c>
      <c r="C53" s="89">
        <f t="shared" si="50"/>
        <v>1</v>
      </c>
      <c r="D53" s="90" t="s">
        <v>3</v>
      </c>
      <c r="E53" s="90" t="s">
        <v>1694</v>
      </c>
      <c r="F53" s="90" t="s">
        <v>1695</v>
      </c>
      <c r="G53" s="90" t="s">
        <v>3</v>
      </c>
      <c r="H53" s="95">
        <f t="shared" si="51"/>
        <v>0</v>
      </c>
      <c r="I53" s="168">
        <v>6</v>
      </c>
      <c r="J53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3" s="85"/>
      <c r="L53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3" s="91"/>
      <c r="N53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3" s="92"/>
      <c r="P53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3" s="92"/>
      <c r="R53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3" s="93"/>
      <c r="T53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3" s="93"/>
      <c r="V53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3" s="93"/>
      <c r="X53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3" s="93"/>
      <c r="Z53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3" s="125"/>
      <c r="AB5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3" s="93"/>
      <c r="AD53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3" s="93"/>
      <c r="AF53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3" s="93"/>
      <c r="AH53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3" s="93"/>
      <c r="AJ53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3" s="93"/>
      <c r="AL53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IF(Tableau_POH[[#This Row],[Points]]&lt;&gt;0,RANK(Tableau_POH[[#This Row],[Points]],Tableau_POH[Points]),"")</f>
        <v/>
      </c>
      <c r="B54" s="45" cm="1">
        <f t="array" ref="B54">INDEX(Tableau_POH[[1]:[15]],ROW(C54)-5,$B$3)</f>
        <v>0</v>
      </c>
      <c r="C54" s="89">
        <f t="shared" si="50"/>
        <v>1</v>
      </c>
      <c r="D54" s="90" t="s">
        <v>3</v>
      </c>
      <c r="E54" s="90" t="s">
        <v>1697</v>
      </c>
      <c r="F54" s="90" t="s">
        <v>1698</v>
      </c>
      <c r="G54" s="90" t="s">
        <v>3</v>
      </c>
      <c r="H54" s="95">
        <f t="shared" si="51"/>
        <v>0</v>
      </c>
      <c r="I54" s="168">
        <v>7</v>
      </c>
      <c r="J54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4" s="85"/>
      <c r="L54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4" s="91"/>
      <c r="N54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4" s="92"/>
      <c r="P54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4" s="92"/>
      <c r="R54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4" s="93"/>
      <c r="T54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4" s="93"/>
      <c r="V54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4" s="93"/>
      <c r="X54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4" s="93"/>
      <c r="Z54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4" s="125"/>
      <c r="AB5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4" s="93"/>
      <c r="AD54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4" s="93"/>
      <c r="AF54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4" s="93"/>
      <c r="AH54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4" s="93"/>
      <c r="AJ54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4" s="93"/>
      <c r="AL54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IF(Tableau_POH[[#This Row],[Points]]&lt;&gt;0,RANK(Tableau_POH[[#This Row],[Points]],Tableau_POH[Points]),"")</f>
        <v/>
      </c>
      <c r="B55" s="45" cm="1">
        <f t="array" ref="B55">INDEX(Tableau_POH[[1]:[15]],ROW(C55)-5,$B$3)</f>
        <v>0</v>
      </c>
      <c r="C55" s="89">
        <f t="shared" si="50"/>
        <v>0</v>
      </c>
      <c r="D55" s="90"/>
      <c r="E55" s="90"/>
      <c r="F55" s="90"/>
      <c r="G55" s="90"/>
      <c r="H55" s="95">
        <f t="shared" si="51"/>
        <v>0</v>
      </c>
      <c r="I55" s="168"/>
      <c r="J55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5" s="85"/>
      <c r="L55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5" s="91"/>
      <c r="N55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5" s="92"/>
      <c r="P55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5" s="92"/>
      <c r="R55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5" s="93"/>
      <c r="T55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5" s="93"/>
      <c r="V55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5" s="93"/>
      <c r="X55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5" s="93"/>
      <c r="Z55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5" s="125"/>
      <c r="AB5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5" s="93"/>
      <c r="AD55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5" s="93"/>
      <c r="AF55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5" s="93"/>
      <c r="AH55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5" s="93"/>
      <c r="AJ55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5" s="93"/>
      <c r="AL55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IF(Tableau_POH[[#This Row],[Points]]&lt;&gt;0,RANK(Tableau_POH[[#This Row],[Points]],Tableau_POH[Points]),"")</f>
        <v/>
      </c>
      <c r="B56" s="45" cm="1">
        <f t="array" ref="B56">INDEX(Tableau_POH[[1]:[15]],ROW(C56)-5,$B$3)</f>
        <v>0</v>
      </c>
      <c r="C56" s="89">
        <f t="shared" si="50"/>
        <v>0</v>
      </c>
      <c r="D56" s="90"/>
      <c r="E56" s="90"/>
      <c r="F56" s="90"/>
      <c r="G56" s="90"/>
      <c r="H56" s="95">
        <f t="shared" si="51"/>
        <v>0</v>
      </c>
      <c r="I56" s="168"/>
      <c r="J56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6" s="85"/>
      <c r="L56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6" s="91"/>
      <c r="N56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6" s="92"/>
      <c r="P56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6" s="92"/>
      <c r="R56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6" s="93"/>
      <c r="T56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6" s="93"/>
      <c r="V56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6" s="93"/>
      <c r="X56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6" s="93"/>
      <c r="Z56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6" s="125"/>
      <c r="AB5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6" s="93"/>
      <c r="AD56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6" s="93"/>
      <c r="AF56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6" s="93"/>
      <c r="AH56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6" s="93"/>
      <c r="AJ56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6" s="93"/>
      <c r="AL56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IF(Tableau_POH[[#This Row],[Points]]&lt;&gt;0,RANK(Tableau_POH[[#This Row],[Points]],Tableau_POH[Points]),"")</f>
        <v/>
      </c>
      <c r="B57" s="45" cm="1">
        <f t="array" ref="B57">INDEX(Tableau_POH[[1]:[15]],ROW(C57)-5,$B$3)</f>
        <v>0</v>
      </c>
      <c r="C57" s="89">
        <f t="shared" si="50"/>
        <v>0</v>
      </c>
      <c r="D57" s="90"/>
      <c r="E57" s="90"/>
      <c r="F57" s="90"/>
      <c r="G57" s="90"/>
      <c r="H57" s="95">
        <f t="shared" si="51"/>
        <v>0</v>
      </c>
      <c r="I57" s="168"/>
      <c r="J57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7" s="85"/>
      <c r="L57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7" s="91"/>
      <c r="N57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7" s="92"/>
      <c r="P57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7" s="92"/>
      <c r="R57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7" s="93"/>
      <c r="T57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7" s="93"/>
      <c r="V57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7" s="93"/>
      <c r="X57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7" s="93"/>
      <c r="Z57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7" s="125"/>
      <c r="AB5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7" s="93"/>
      <c r="AD57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7" s="93"/>
      <c r="AF57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7" s="93"/>
      <c r="AH57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7" s="93"/>
      <c r="AJ57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7" s="93"/>
      <c r="AL57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IF(Tableau_POH[[#This Row],[Points]]&lt;&gt;0,RANK(Tableau_POH[[#This Row],[Points]],Tableau_POH[Points]),"")</f>
        <v/>
      </c>
      <c r="B58" s="45" cm="1">
        <f t="array" ref="B58">INDEX(Tableau_POH[[1]:[15]],ROW(C58)-5,$B$3)</f>
        <v>0</v>
      </c>
      <c r="C58" s="89">
        <f t="shared" si="50"/>
        <v>0</v>
      </c>
      <c r="D58" s="90"/>
      <c r="E58" s="90"/>
      <c r="F58" s="90"/>
      <c r="G58" s="90"/>
      <c r="H58" s="95">
        <f t="shared" si="51"/>
        <v>0</v>
      </c>
      <c r="I58" s="168"/>
      <c r="J58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8" s="85"/>
      <c r="L58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8" s="91"/>
      <c r="N58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8" s="92"/>
      <c r="P58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8" s="92"/>
      <c r="R58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8" s="93"/>
      <c r="T58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8" s="93"/>
      <c r="V58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8" s="93"/>
      <c r="X58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8" s="93"/>
      <c r="Z58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8" s="125"/>
      <c r="AB5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8" s="93"/>
      <c r="AD58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8" s="93"/>
      <c r="AF58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8" s="93"/>
      <c r="AH58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8" s="93"/>
      <c r="AJ58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8" s="93"/>
      <c r="AL58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IF(Tableau_POH[[#This Row],[Points]]&lt;&gt;0,RANK(Tableau_POH[[#This Row],[Points]],Tableau_POH[Points]),"")</f>
        <v/>
      </c>
      <c r="B59" s="45" cm="1">
        <f t="array" ref="B59">INDEX(Tableau_POH[[1]:[15]],ROW(C59)-5,$B$3)</f>
        <v>0</v>
      </c>
      <c r="C59" s="89">
        <f t="shared" si="50"/>
        <v>0</v>
      </c>
      <c r="D59" s="90"/>
      <c r="E59" s="90"/>
      <c r="F59" s="90"/>
      <c r="G59" s="90"/>
      <c r="H59" s="95">
        <f t="shared" si="51"/>
        <v>0</v>
      </c>
      <c r="I59" s="168"/>
      <c r="J59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9" s="85"/>
      <c r="L59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9" s="91"/>
      <c r="N59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9" s="92"/>
      <c r="P59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9" s="92"/>
      <c r="R59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9" s="93"/>
      <c r="T59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9" s="93"/>
      <c r="V59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9" s="93"/>
      <c r="X59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9" s="93"/>
      <c r="Z59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9" s="125"/>
      <c r="AB5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9" s="93"/>
      <c r="AD59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9" s="93"/>
      <c r="AF59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9" s="93"/>
      <c r="AH59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9" s="93"/>
      <c r="AJ59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9" s="93"/>
      <c r="AL59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IF(Tableau_POH[[#This Row],[Points]]&lt;&gt;0,RANK(Tableau_POH[[#This Row],[Points]],Tableau_POH[Points]),"")</f>
        <v/>
      </c>
      <c r="B60" s="45" cm="1">
        <f t="array" ref="B60">INDEX(Tableau_POH[[1]:[15]],ROW(C60)-5,$B$3)</f>
        <v>0</v>
      </c>
      <c r="C60" s="89">
        <f t="shared" si="50"/>
        <v>0</v>
      </c>
      <c r="D60" s="90"/>
      <c r="E60" s="90"/>
      <c r="F60" s="90"/>
      <c r="G60" s="90"/>
      <c r="H60" s="95">
        <f t="shared" si="51"/>
        <v>0</v>
      </c>
      <c r="I60" s="168"/>
      <c r="J60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0" s="85"/>
      <c r="L60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0" s="91"/>
      <c r="N60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0" s="92"/>
      <c r="P60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0" s="92"/>
      <c r="R60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0" s="93"/>
      <c r="T60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0" s="93"/>
      <c r="V60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0" s="93"/>
      <c r="X60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0" s="93"/>
      <c r="Z60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0" s="125"/>
      <c r="AB6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0" s="93"/>
      <c r="AD60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0" s="93"/>
      <c r="AF60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0" s="93"/>
      <c r="AH60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0" s="93"/>
      <c r="AJ60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0" s="93"/>
      <c r="AL60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IF(Tableau_POH[[#This Row],[Points]]&lt;&gt;0,RANK(Tableau_POH[[#This Row],[Points]],Tableau_POH[Points]),"")</f>
        <v/>
      </c>
      <c r="B61" s="45" cm="1">
        <f t="array" ref="B61">INDEX(Tableau_POH[[1]:[15]],ROW(C61)-5,$B$3)</f>
        <v>0</v>
      </c>
      <c r="C61" s="89">
        <f t="shared" si="50"/>
        <v>0</v>
      </c>
      <c r="D61" s="90"/>
      <c r="E61" s="90"/>
      <c r="F61" s="90"/>
      <c r="G61" s="90"/>
      <c r="H61" s="95">
        <f t="shared" si="51"/>
        <v>0</v>
      </c>
      <c r="I61" s="168"/>
      <c r="J61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1" s="85"/>
      <c r="L61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1" s="91"/>
      <c r="N61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1" s="92"/>
      <c r="P61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1" s="92"/>
      <c r="R61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1" s="93"/>
      <c r="T61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1" s="93"/>
      <c r="V61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1" s="93"/>
      <c r="X61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1" s="93"/>
      <c r="Z61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1" s="125"/>
      <c r="AB6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1" s="93"/>
      <c r="AD61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1" s="93"/>
      <c r="AF61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1" s="93"/>
      <c r="AH61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1" s="93"/>
      <c r="AJ61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1" s="93"/>
      <c r="AL61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IF(Tableau_POH[[#This Row],[Points]]&lt;&gt;0,RANK(Tableau_POH[[#This Row],[Points]],Tableau_POH[Points]),"")</f>
        <v/>
      </c>
      <c r="B62" s="45" cm="1">
        <f t="array" ref="B62">INDEX(Tableau_POH[[1]:[15]],ROW(C62)-5,$B$3)</f>
        <v>0</v>
      </c>
      <c r="C62" s="89">
        <f t="shared" si="50"/>
        <v>0</v>
      </c>
      <c r="D62" s="90"/>
      <c r="E62" s="90"/>
      <c r="F62" s="90"/>
      <c r="G62" s="90"/>
      <c r="H62" s="95">
        <f t="shared" si="51"/>
        <v>0</v>
      </c>
      <c r="I62" s="168"/>
      <c r="J62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2" s="85"/>
      <c r="L62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2" s="91"/>
      <c r="N62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2" s="92"/>
      <c r="P62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2" s="92"/>
      <c r="R62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2" s="93"/>
      <c r="T62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2" s="93"/>
      <c r="V62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2" s="93"/>
      <c r="X62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2" s="93"/>
      <c r="Z62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2" s="125"/>
      <c r="AB6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2" s="93"/>
      <c r="AD62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2" s="93"/>
      <c r="AF62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2" s="93"/>
      <c r="AH62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2" s="93"/>
      <c r="AJ62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2" s="93"/>
      <c r="AL62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IF(Tableau_POH[[#This Row],[Points]]&lt;&gt;0,RANK(Tableau_POH[[#This Row],[Points]],Tableau_POH[Points]),"")</f>
        <v/>
      </c>
      <c r="B63" s="45" cm="1">
        <f t="array" ref="B63">INDEX(Tableau_POH[[1]:[15]],ROW(C63)-5,$B$3)</f>
        <v>0</v>
      </c>
      <c r="C63" s="89">
        <f t="shared" si="50"/>
        <v>0</v>
      </c>
      <c r="D63" s="90"/>
      <c r="E63" s="90"/>
      <c r="F63" s="90"/>
      <c r="G63" s="90"/>
      <c r="H63" s="95">
        <f t="shared" si="51"/>
        <v>0</v>
      </c>
      <c r="I63" s="168"/>
      <c r="J63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3" s="85"/>
      <c r="L63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3" s="91"/>
      <c r="N63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3" s="92"/>
      <c r="P63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3" s="92"/>
      <c r="R63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3" s="93"/>
      <c r="T63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3" s="93"/>
      <c r="V63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3" s="93"/>
      <c r="X63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3" s="93"/>
      <c r="Z63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3" s="125"/>
      <c r="AB6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3" s="93"/>
      <c r="AD63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3" s="93"/>
      <c r="AF63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3" s="93"/>
      <c r="AH63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3" s="93"/>
      <c r="AJ63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3" s="93"/>
      <c r="AL63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IF(Tableau_POH[[#This Row],[Points]]&lt;&gt;0,RANK(Tableau_POH[[#This Row],[Points]],Tableau_POH[Points]),"")</f>
        <v/>
      </c>
      <c r="B64" s="45" cm="1">
        <f t="array" ref="B64">INDEX(Tableau_POH[[1]:[15]],ROW(C64)-5,$B$3)</f>
        <v>0</v>
      </c>
      <c r="C64" s="89">
        <f t="shared" si="50"/>
        <v>0</v>
      </c>
      <c r="D64" s="90"/>
      <c r="E64" s="90"/>
      <c r="F64" s="90"/>
      <c r="G64" s="90"/>
      <c r="H64" s="95">
        <f t="shared" si="51"/>
        <v>0</v>
      </c>
      <c r="I64" s="168"/>
      <c r="J64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4" s="85"/>
      <c r="L64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4" s="91"/>
      <c r="N64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4" s="92"/>
      <c r="P64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4" s="92"/>
      <c r="R64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4" s="93"/>
      <c r="T64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4" s="93"/>
      <c r="V64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4" s="93"/>
      <c r="X64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4" s="93"/>
      <c r="Z64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4" s="125"/>
      <c r="AB6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4" s="93"/>
      <c r="AD64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4" s="93"/>
      <c r="AF64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4" s="93"/>
      <c r="AH64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4" s="93"/>
      <c r="AJ64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4" s="93"/>
      <c r="AL64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IF(Tableau_POH[[#This Row],[Points]]&lt;&gt;0,RANK(Tableau_POH[[#This Row],[Points]],Tableau_POH[Points]),"")</f>
        <v/>
      </c>
      <c r="B65" s="45" cm="1">
        <f t="array" ref="B65">INDEX(Tableau_POH[[1]:[15]],ROW(C65)-5,$B$3)</f>
        <v>0</v>
      </c>
      <c r="C65" s="89">
        <f t="shared" si="50"/>
        <v>0</v>
      </c>
      <c r="D65" s="90"/>
      <c r="E65" s="90"/>
      <c r="F65" s="90"/>
      <c r="G65" s="90"/>
      <c r="H65" s="95">
        <f t="shared" si="51"/>
        <v>0</v>
      </c>
      <c r="I65" s="168"/>
      <c r="J65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5" s="85"/>
      <c r="L65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5" s="91"/>
      <c r="N65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5" s="92"/>
      <c r="P65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5" s="92"/>
      <c r="R65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5" s="93"/>
      <c r="T65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5" s="93"/>
      <c r="V65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5" s="93"/>
      <c r="X65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5" s="93"/>
      <c r="Z65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5" s="125"/>
      <c r="AB6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5" s="93"/>
      <c r="AD65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5" s="93"/>
      <c r="AF65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5" s="93"/>
      <c r="AH65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5" s="93"/>
      <c r="AJ65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5" s="93"/>
      <c r="AL65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IF(Tableau_POH[[#This Row],[Points]]&lt;&gt;0,RANK(Tableau_POH[[#This Row],[Points]],Tableau_POH[Points]),"")</f>
        <v/>
      </c>
      <c r="B66" s="45" cm="1">
        <f t="array" ref="B66">INDEX(Tableau_POH[[1]:[15]],ROW(C66)-5,$B$3)</f>
        <v>0</v>
      </c>
      <c r="C66" s="89">
        <f t="shared" si="50"/>
        <v>0</v>
      </c>
      <c r="D66" s="90"/>
      <c r="E66" s="90"/>
      <c r="F66" s="90"/>
      <c r="G66" s="90"/>
      <c r="H66" s="95">
        <f t="shared" si="51"/>
        <v>0</v>
      </c>
      <c r="I66" s="168"/>
      <c r="J66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6" s="85"/>
      <c r="L66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6" s="91"/>
      <c r="N66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6" s="92"/>
      <c r="P66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6" s="92"/>
      <c r="R66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6" s="93"/>
      <c r="T66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6" s="93"/>
      <c r="V66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6" s="93"/>
      <c r="X66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6" s="93"/>
      <c r="Z66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6" s="125"/>
      <c r="AB6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6" s="93"/>
      <c r="AD66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6" s="93"/>
      <c r="AF66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6" s="93"/>
      <c r="AH66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6" s="93"/>
      <c r="AJ66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6" s="93"/>
      <c r="AL66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IF(Tableau_POH[[#This Row],[Points]]&lt;&gt;0,RANK(Tableau_POH[[#This Row],[Points]],Tableau_POH[Points]),"")</f>
        <v/>
      </c>
      <c r="B67" s="45" cm="1">
        <f t="array" ref="B67">INDEX(Tableau_POH[[1]:[15]],ROW(C67)-5,$B$3)</f>
        <v>0</v>
      </c>
      <c r="C67" s="89">
        <f t="shared" si="50"/>
        <v>0</v>
      </c>
      <c r="D67" s="90"/>
      <c r="E67" s="90"/>
      <c r="F67" s="90"/>
      <c r="G67" s="90"/>
      <c r="H67" s="95">
        <f t="shared" si="51"/>
        <v>0</v>
      </c>
      <c r="I67" s="168"/>
      <c r="J67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7" s="85"/>
      <c r="L67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7" s="91"/>
      <c r="N67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7" s="92"/>
      <c r="P67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7" s="92"/>
      <c r="R67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7" s="93"/>
      <c r="T67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7" s="93"/>
      <c r="V67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7" s="93"/>
      <c r="X67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7" s="93"/>
      <c r="Z67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7" s="125"/>
      <c r="AB6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7" s="93"/>
      <c r="AD67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7" s="93"/>
      <c r="AF67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7" s="93"/>
      <c r="AH67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7" s="93"/>
      <c r="AJ67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7" s="93"/>
      <c r="AL67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IF(Tableau_POH[[#This Row],[Points]]&lt;&gt;0,RANK(Tableau_POH[[#This Row],[Points]],Tableau_POH[Points]),"")</f>
        <v/>
      </c>
      <c r="B68" s="45" cm="1">
        <f t="array" ref="B68">INDEX(Tableau_POH[[1]:[15]],ROW(C68)-5,$B$3)</f>
        <v>0</v>
      </c>
      <c r="C68" s="89">
        <f t="shared" si="50"/>
        <v>0</v>
      </c>
      <c r="D68" s="90"/>
      <c r="E68" s="90"/>
      <c r="F68" s="90"/>
      <c r="G68" s="90"/>
      <c r="H68" s="95">
        <f t="shared" si="51"/>
        <v>0</v>
      </c>
      <c r="I68" s="168"/>
      <c r="J68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8" s="85"/>
      <c r="L68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8" s="91"/>
      <c r="N68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8" s="92"/>
      <c r="P68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8" s="92"/>
      <c r="R68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8" s="93"/>
      <c r="T68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8" s="93"/>
      <c r="V68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8" s="93"/>
      <c r="X68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8" s="93"/>
      <c r="Z68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8" s="125"/>
      <c r="AB6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8" s="93"/>
      <c r="AD68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8" s="93"/>
      <c r="AF68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8" s="93"/>
      <c r="AH68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8" s="93"/>
      <c r="AJ68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8" s="93"/>
      <c r="AL68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IF(Tableau_POH[[#This Row],[Points]]&lt;&gt;0,RANK(Tableau_POH[[#This Row],[Points]],Tableau_POH[Points]),"")</f>
        <v/>
      </c>
      <c r="B69" s="45" cm="1">
        <f t="array" ref="B69">INDEX(Tableau_POH[[1]:[15]],ROW(C69)-5,$B$3)</f>
        <v>0</v>
      </c>
      <c r="C69" s="89">
        <f t="shared" si="50"/>
        <v>0</v>
      </c>
      <c r="D69" s="90"/>
      <c r="E69" s="90"/>
      <c r="F69" s="90"/>
      <c r="G69" s="90"/>
      <c r="H69" s="95">
        <f t="shared" si="51"/>
        <v>0</v>
      </c>
      <c r="I69" s="168"/>
      <c r="J69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9" s="85"/>
      <c r="L69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9" s="91"/>
      <c r="N69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9" s="92"/>
      <c r="P69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9" s="92"/>
      <c r="R69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9" s="93"/>
      <c r="T69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9" s="93"/>
      <c r="V69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9" s="93"/>
      <c r="X69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9" s="93"/>
      <c r="Z69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9" s="125"/>
      <c r="AB6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9" s="93"/>
      <c r="AD69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9" s="93"/>
      <c r="AF69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9" s="93"/>
      <c r="AH69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9" s="93"/>
      <c r="AJ69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9" s="93"/>
      <c r="AL69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IF(Tableau_POH[[#This Row],[Points]]&lt;&gt;0,RANK(Tableau_POH[[#This Row],[Points]],Tableau_POH[Points]),"")</f>
        <v/>
      </c>
      <c r="B70" s="45" cm="1">
        <f t="array" ref="B70">INDEX(Tableau_POH[[1]:[15]],ROW(C70)-5,$B$3)</f>
        <v>0</v>
      </c>
      <c r="C70" s="89">
        <f t="shared" ref="C70:C79" si="100">COUNTA(I70,K70,M70,O70,Q70,S70,U70,W70,Y70,AA70,AC70,AE70,AG70,AI70,AK70)</f>
        <v>0</v>
      </c>
      <c r="D70" s="90"/>
      <c r="E70" s="90"/>
      <c r="F70" s="90"/>
      <c r="G70" s="90"/>
      <c r="H70" s="95">
        <f t="shared" ref="H70:H79" si="101">J70+L70+N70+P70+R70+T70+V70+X70+Z70+AB70+AD70+AF70+AH70+AJ70+AL70</f>
        <v>0</v>
      </c>
      <c r="I70" s="168"/>
      <c r="J70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0" s="85"/>
      <c r="L70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0" s="91"/>
      <c r="N70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0" s="92"/>
      <c r="P70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0" s="92"/>
      <c r="R70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0" s="93"/>
      <c r="T70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0" s="93"/>
      <c r="V70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0" s="93"/>
      <c r="X70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0" s="93"/>
      <c r="Z70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0" s="125"/>
      <c r="AB7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0" s="93"/>
      <c r="AD70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0" s="93"/>
      <c r="AF70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0" s="93"/>
      <c r="AH70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0" s="93"/>
      <c r="AJ70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0" s="93"/>
      <c r="AL70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0" s="50">
        <f t="shared" ref="AM70:AM79" si="102">J70</f>
        <v>0</v>
      </c>
      <c r="AN70" s="31">
        <f t="shared" ref="AN70:AN79" si="103">L70</f>
        <v>0</v>
      </c>
      <c r="AO70" s="31">
        <f t="shared" ref="AO70:AO79" si="104">N70</f>
        <v>0</v>
      </c>
      <c r="AP70" s="31">
        <f t="shared" ref="AP70:AP79" si="105">P70</f>
        <v>0</v>
      </c>
      <c r="AQ70" s="31">
        <f t="shared" ref="AQ70:AQ79" si="106">R70</f>
        <v>0</v>
      </c>
      <c r="AR70" s="31">
        <f t="shared" ref="AR70:AR79" si="107">T70</f>
        <v>0</v>
      </c>
      <c r="AS70" s="31">
        <f t="shared" ref="AS70:AS79" si="108">V70</f>
        <v>0</v>
      </c>
      <c r="AT70" s="31">
        <f t="shared" ref="AT70:AT79" si="109">X70</f>
        <v>0</v>
      </c>
      <c r="AU70" s="31">
        <f t="shared" ref="AU70:AU79" si="110">Z70</f>
        <v>0</v>
      </c>
      <c r="AV70" s="31">
        <f t="shared" ref="AV70:AV79" si="111">AB70</f>
        <v>0</v>
      </c>
      <c r="AW70" s="31">
        <f t="shared" ref="AW70:AW79" si="112">AD70</f>
        <v>0</v>
      </c>
      <c r="AX70" s="31">
        <f t="shared" ref="AX70:AX79" si="113">AF70</f>
        <v>0</v>
      </c>
      <c r="AY70" s="31">
        <f t="shared" ref="AY70:AY79" si="114">AH70</f>
        <v>0</v>
      </c>
      <c r="AZ70" s="31">
        <f t="shared" ref="AZ70:AZ79" si="115">AJ70</f>
        <v>0</v>
      </c>
      <c r="BA70" s="31">
        <f t="shared" ref="BA70:BA79" si="116">AL70</f>
        <v>0</v>
      </c>
      <c r="BB70" s="31">
        <f t="shared" ref="BB70:BB79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IF(Tableau_POH[[#This Row],[Points]]&lt;&gt;0,RANK(Tableau_POH[[#This Row],[Points]],Tableau_POH[Points]),"")</f>
        <v/>
      </c>
      <c r="B71" s="45" cm="1">
        <f t="array" ref="B71">INDEX(Tableau_POH[[1]:[15]],ROW(C71)-5,$B$3)</f>
        <v>0</v>
      </c>
      <c r="C71" s="89">
        <f t="shared" si="100"/>
        <v>0</v>
      </c>
      <c r="D71" s="90"/>
      <c r="E71" s="90"/>
      <c r="F71" s="90"/>
      <c r="G71" s="90"/>
      <c r="H71" s="95">
        <f t="shared" si="101"/>
        <v>0</v>
      </c>
      <c r="I71" s="168"/>
      <c r="J71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1" s="85"/>
      <c r="L71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1" s="91"/>
      <c r="N71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1" s="92"/>
      <c r="P71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1" s="92"/>
      <c r="R71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1" s="93"/>
      <c r="T71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1" s="93"/>
      <c r="V71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1" s="93"/>
      <c r="X71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1" s="93"/>
      <c r="Z71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1" s="125"/>
      <c r="AB7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1" s="93"/>
      <c r="AD71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1" s="93"/>
      <c r="AF71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1" s="93"/>
      <c r="AH71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1" s="93"/>
      <c r="AJ71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1" s="93"/>
      <c r="AL71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IF(Tableau_POH[[#This Row],[Points]]&lt;&gt;0,RANK(Tableau_POH[[#This Row],[Points]],Tableau_POH[Points]),"")</f>
        <v/>
      </c>
      <c r="B72" s="45" cm="1">
        <f t="array" ref="B72">INDEX(Tableau_POH[[1]:[15]],ROW(C72)-5,$B$3)</f>
        <v>0</v>
      </c>
      <c r="C72" s="89">
        <f t="shared" si="100"/>
        <v>0</v>
      </c>
      <c r="D72" s="90"/>
      <c r="E72" s="90"/>
      <c r="F72" s="90"/>
      <c r="G72" s="90"/>
      <c r="H72" s="95">
        <f t="shared" si="101"/>
        <v>0</v>
      </c>
      <c r="I72" s="168"/>
      <c r="J72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2" s="85"/>
      <c r="L72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2" s="91"/>
      <c r="N72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2" s="92"/>
      <c r="P72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2" s="92"/>
      <c r="R72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2" s="93"/>
      <c r="T72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2" s="93"/>
      <c r="V72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2" s="93"/>
      <c r="X72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2" s="93"/>
      <c r="Z72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2" s="125"/>
      <c r="AB7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2" s="93"/>
      <c r="AD72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2" s="93"/>
      <c r="AF72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2" s="93"/>
      <c r="AH72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2" s="93"/>
      <c r="AJ72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2" s="93"/>
      <c r="AL72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IF(Tableau_POH[[#This Row],[Points]]&lt;&gt;0,RANK(Tableau_POH[[#This Row],[Points]],Tableau_POH[Points]),"")</f>
        <v/>
      </c>
      <c r="B73" s="45" cm="1">
        <f t="array" ref="B73">INDEX(Tableau_POH[[1]:[15]],ROW(C73)-5,$B$3)</f>
        <v>0</v>
      </c>
      <c r="C73" s="89">
        <f t="shared" si="100"/>
        <v>0</v>
      </c>
      <c r="D73" s="90"/>
      <c r="E73" s="90"/>
      <c r="F73" s="90"/>
      <c r="G73" s="90"/>
      <c r="H73" s="95">
        <f t="shared" si="101"/>
        <v>0</v>
      </c>
      <c r="I73" s="168"/>
      <c r="J73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3" s="85"/>
      <c r="L73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3" s="91"/>
      <c r="N73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3" s="92"/>
      <c r="P73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3" s="92"/>
      <c r="R73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3" s="93"/>
      <c r="T73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3" s="93"/>
      <c r="V73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3" s="93"/>
      <c r="X73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3" s="93"/>
      <c r="Z73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3" s="125"/>
      <c r="AB7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3" s="93"/>
      <c r="AD73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3" s="93"/>
      <c r="AF73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3" s="93"/>
      <c r="AH73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3" s="93"/>
      <c r="AJ73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3" s="93"/>
      <c r="AL73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IF(Tableau_POH[[#This Row],[Points]]&lt;&gt;0,RANK(Tableau_POH[[#This Row],[Points]],Tableau_POH[Points]),"")</f>
        <v/>
      </c>
      <c r="B74" s="45" cm="1">
        <f t="array" ref="B74">INDEX(Tableau_POH[[1]:[15]],ROW(C74)-5,$B$3)</f>
        <v>0</v>
      </c>
      <c r="C74" s="89">
        <f t="shared" si="100"/>
        <v>0</v>
      </c>
      <c r="D74" s="90"/>
      <c r="E74" s="90"/>
      <c r="F74" s="90"/>
      <c r="G74" s="90"/>
      <c r="H74" s="95">
        <f t="shared" si="101"/>
        <v>0</v>
      </c>
      <c r="I74" s="168"/>
      <c r="J74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4" s="85"/>
      <c r="L74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4" s="91"/>
      <c r="N74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4" s="92"/>
      <c r="P74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4" s="92"/>
      <c r="R74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4" s="93"/>
      <c r="T74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4" s="93"/>
      <c r="V74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4" s="93"/>
      <c r="X74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4" s="93"/>
      <c r="Z74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4" s="125"/>
      <c r="AB7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4" s="93"/>
      <c r="AD74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4" s="93"/>
      <c r="AF74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4" s="93"/>
      <c r="AH74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4" s="93"/>
      <c r="AJ74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4" s="93"/>
      <c r="AL74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IF(Tableau_POH[[#This Row],[Points]]&lt;&gt;0,RANK(Tableau_POH[[#This Row],[Points]],Tableau_POH[Points]),"")</f>
        <v/>
      </c>
      <c r="B75" s="45" cm="1">
        <f t="array" ref="B75">INDEX(Tableau_POH[[1]:[15]],ROW(C75)-5,$B$3)</f>
        <v>0</v>
      </c>
      <c r="C75" s="89">
        <f t="shared" si="100"/>
        <v>0</v>
      </c>
      <c r="D75" s="90"/>
      <c r="E75" s="90"/>
      <c r="F75" s="90"/>
      <c r="G75" s="90"/>
      <c r="H75" s="95">
        <f t="shared" si="101"/>
        <v>0</v>
      </c>
      <c r="I75" s="85"/>
      <c r="J75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5" s="85"/>
      <c r="L75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5" s="91"/>
      <c r="N75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5" s="92"/>
      <c r="P75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5" s="92"/>
      <c r="R75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5" s="93"/>
      <c r="T75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5" s="93"/>
      <c r="V75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5" s="93"/>
      <c r="X75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5" s="93"/>
      <c r="Z75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5" s="125"/>
      <c r="AB7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5" s="93"/>
      <c r="AD75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5" s="93"/>
      <c r="AF75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5" s="93"/>
      <c r="AH75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5" s="93"/>
      <c r="AJ75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5" s="93"/>
      <c r="AL75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IF(Tableau_POH[[#This Row],[Points]]&lt;&gt;0,RANK(Tableau_POH[[#This Row],[Points]],Tableau_POH[Points]),"")</f>
        <v/>
      </c>
      <c r="B76" s="45" cm="1">
        <f t="array" ref="B76">INDEX(Tableau_POH[[1]:[15]],ROW(C76)-5,$B$3)</f>
        <v>0</v>
      </c>
      <c r="C76" s="89">
        <f t="shared" si="100"/>
        <v>0</v>
      </c>
      <c r="D76" s="90"/>
      <c r="E76" s="90"/>
      <c r="F76" s="90"/>
      <c r="G76" s="90"/>
      <c r="H76" s="95">
        <f t="shared" si="101"/>
        <v>0</v>
      </c>
      <c r="I76" s="85"/>
      <c r="J76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6" s="85"/>
      <c r="L76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6" s="91"/>
      <c r="N76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6" s="92"/>
      <c r="P76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6" s="92"/>
      <c r="R76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6" s="93"/>
      <c r="T76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6" s="93"/>
      <c r="V76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6" s="93"/>
      <c r="X76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6" s="93"/>
      <c r="Z76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6" s="125"/>
      <c r="AB7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6" s="93"/>
      <c r="AD76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6" s="93"/>
      <c r="AF76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6" s="93"/>
      <c r="AH76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6" s="93"/>
      <c r="AJ76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6" s="93"/>
      <c r="AL76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IF(Tableau_POH[[#This Row],[Points]]&lt;&gt;0,RANK(Tableau_POH[[#This Row],[Points]],Tableau_POH[Points]),"")</f>
        <v/>
      </c>
      <c r="B77" s="45" cm="1">
        <f t="array" ref="B77">INDEX(Tableau_POH[[1]:[15]],ROW(C77)-5,$B$3)</f>
        <v>0</v>
      </c>
      <c r="C77" s="89">
        <f t="shared" si="100"/>
        <v>0</v>
      </c>
      <c r="D77" s="90"/>
      <c r="E77" s="90"/>
      <c r="F77" s="90"/>
      <c r="G77" s="90"/>
      <c r="H77" s="95">
        <f t="shared" si="101"/>
        <v>0</v>
      </c>
      <c r="I77" s="85"/>
      <c r="J77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7" s="85"/>
      <c r="L77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7" s="91"/>
      <c r="N77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7" s="92"/>
      <c r="P77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7" s="92"/>
      <c r="R77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7" s="93"/>
      <c r="T77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7" s="93"/>
      <c r="V77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7" s="93"/>
      <c r="X77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7" s="93"/>
      <c r="Z77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7" s="125"/>
      <c r="AB7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7" s="93"/>
      <c r="AD77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7" s="93"/>
      <c r="AF77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7" s="93"/>
      <c r="AH77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7" s="93"/>
      <c r="AJ77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7" s="93"/>
      <c r="AL77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IF(Tableau_POH[[#This Row],[Points]]&lt;&gt;0,RANK(Tableau_POH[[#This Row],[Points]],Tableau_POH[Points]),"")</f>
        <v/>
      </c>
      <c r="B78" s="45" cm="1">
        <f t="array" ref="B78">INDEX(Tableau_POH[[1]:[15]],ROW(C78)-5,$B$3)</f>
        <v>0</v>
      </c>
      <c r="C78" s="89">
        <f t="shared" si="100"/>
        <v>0</v>
      </c>
      <c r="D78" s="90"/>
      <c r="E78" s="90"/>
      <c r="F78" s="90"/>
      <c r="G78" s="90"/>
      <c r="H78" s="95">
        <f t="shared" si="101"/>
        <v>0</v>
      </c>
      <c r="I78" s="85"/>
      <c r="J78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8" s="85"/>
      <c r="L78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8" s="91"/>
      <c r="N78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8" s="92"/>
      <c r="P78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8" s="92"/>
      <c r="R78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8" s="93"/>
      <c r="T78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8" s="93"/>
      <c r="V78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8" s="93"/>
      <c r="X78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8" s="93"/>
      <c r="Z78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8" s="125"/>
      <c r="AB7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8" s="93"/>
      <c r="AD78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8" s="93"/>
      <c r="AF78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8" s="93"/>
      <c r="AH78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8" s="93"/>
      <c r="AJ78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8" s="93"/>
      <c r="AL78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IF(Tableau_POH[[#This Row],[Points]]&lt;&gt;0,RANK(Tableau_POH[[#This Row],[Points]],Tableau_POH[Points]),"")</f>
        <v/>
      </c>
      <c r="B79" s="45" cm="1">
        <f t="array" ref="B79">INDEX(Tableau_POH[[1]:[15]],ROW(C79)-5,$B$3)</f>
        <v>0</v>
      </c>
      <c r="C79" s="89">
        <f t="shared" si="100"/>
        <v>0</v>
      </c>
      <c r="D79" s="90"/>
      <c r="E79" s="90"/>
      <c r="F79" s="90"/>
      <c r="G79" s="90"/>
      <c r="H79" s="95">
        <f t="shared" si="101"/>
        <v>0</v>
      </c>
      <c r="I79" s="85"/>
      <c r="J79" s="96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9" s="85"/>
      <c r="L79" s="96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9" s="91"/>
      <c r="N79" s="96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9" s="92"/>
      <c r="P79" s="96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9" s="92"/>
      <c r="R79" s="96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9" s="93"/>
      <c r="T79" s="96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9" s="93"/>
      <c r="V79" s="96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9" s="93"/>
      <c r="X79" s="96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9" s="93"/>
      <c r="Z79" s="96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9" s="125"/>
      <c r="AB7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9" s="93"/>
      <c r="AD79" s="96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9" s="93"/>
      <c r="AF79" s="96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9" s="93"/>
      <c r="AH79" s="96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9" s="93"/>
      <c r="AJ79" s="96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9" s="93"/>
      <c r="AL79" s="96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40:G45" xr:uid="{00000000-0002-0000-0300-000000000000}">
      <formula1>liste_clubs</formula1>
    </dataValidation>
    <dataValidation type="list" allowBlank="1" showInputMessage="1" sqref="D40:D45" xr:uid="{00000000-0002-0000-0300-000001000000}">
      <formula1>IF(D40&lt;&gt;"",OFFSET(F_licences,MATCH(D40&amp;"*",F_licences,0)-1,,COUNTIF(F_licences,D40&amp;"*"),1),F_licences)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BP67"/>
  <sheetViews>
    <sheetView topLeftCell="A7" zoomScale="90" zoomScaleNormal="90" workbookViewId="0">
      <selection activeCell="I14" sqref="I1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19.453125" style="31" bestFit="1" customWidth="1"/>
    <col min="6" max="6" width="13.1796875" style="31" bestFit="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69" width="11" style="31" customWidth="1"/>
    <col min="70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850</v>
      </c>
      <c r="F2" s="188"/>
      <c r="G2" s="185" t="s">
        <v>81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IF(Tableau_PUF[[#This Row],[Points]]&lt;&gt;0,RANK(Tableau_PUF[[#This Row],[Points]],Tableau_PUF[Points]),"")</f>
        <v>7</v>
      </c>
      <c r="B6" s="45">
        <f t="array" ref="B6">INDEX(Tableau_PUF[[1]:[15]],ROW(C6)-5,$B$3)</f>
        <v>35</v>
      </c>
      <c r="C6" s="46">
        <f t="shared" ref="C6:C37" si="0">COUNTA(I6,K6,M6,O6,Q6,S6,U6,W6,Y6,AA6,AC6,AE6,AG6,AI6,AK6)</f>
        <v>1</v>
      </c>
      <c r="D6" s="172" t="s">
        <v>1065</v>
      </c>
      <c r="E6" s="172" t="s">
        <v>1066</v>
      </c>
      <c r="F6" s="172" t="s">
        <v>865</v>
      </c>
      <c r="G6" s="172" t="s">
        <v>36</v>
      </c>
      <c r="H6" s="171">
        <f t="shared" ref="H6:H37" si="1">J6+L6+N6+P6+R6+T6+V6+X6+Z6+AB6+AD6+AF6+AH6+AJ6+AL6</f>
        <v>35</v>
      </c>
      <c r="I6" s="59">
        <v>3</v>
      </c>
      <c r="J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6" s="53"/>
      <c r="L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" s="56"/>
      <c r="N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" s="57"/>
      <c r="P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" s="55"/>
      <c r="R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" s="58"/>
      <c r="T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" s="58"/>
      <c r="V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" s="58"/>
      <c r="X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" s="58"/>
      <c r="Z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" s="121"/>
      <c r="AB6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" s="58"/>
      <c r="AD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" s="58"/>
      <c r="AF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" s="58"/>
      <c r="AH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" s="58"/>
      <c r="AJ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" s="58"/>
      <c r="AL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35</v>
      </c>
      <c r="BC6" s="50">
        <f t="shared" ref="BC6:BP6" si="18">BB6+LARGE($AM6:$BA6,BC$5)</f>
        <v>35</v>
      </c>
      <c r="BD6" s="50">
        <f t="shared" si="18"/>
        <v>35</v>
      </c>
      <c r="BE6" s="50">
        <f t="shared" si="18"/>
        <v>35</v>
      </c>
      <c r="BF6" s="50">
        <f t="shared" si="18"/>
        <v>35</v>
      </c>
      <c r="BG6" s="50">
        <f t="shared" si="18"/>
        <v>35</v>
      </c>
      <c r="BH6" s="50">
        <f t="shared" si="18"/>
        <v>35</v>
      </c>
      <c r="BI6" s="50">
        <f t="shared" si="18"/>
        <v>35</v>
      </c>
      <c r="BJ6" s="50">
        <f t="shared" si="18"/>
        <v>35</v>
      </c>
      <c r="BK6" s="50">
        <f t="shared" si="18"/>
        <v>35</v>
      </c>
      <c r="BL6" s="50">
        <f t="shared" si="18"/>
        <v>35</v>
      </c>
      <c r="BM6" s="50">
        <f t="shared" si="18"/>
        <v>35</v>
      </c>
      <c r="BN6" s="50">
        <f t="shared" si="18"/>
        <v>35</v>
      </c>
      <c r="BO6" s="50">
        <f t="shared" si="18"/>
        <v>35</v>
      </c>
      <c r="BP6" s="50">
        <f t="shared" si="18"/>
        <v>35</v>
      </c>
    </row>
    <row r="7" spans="1:68" ht="16.5" x14ac:dyDescent="0.35">
      <c r="A7" s="44">
        <f>IF(Tableau_PUF[[#This Row],[Points]]&lt;&gt;0,RANK(Tableau_PUF[[#This Row],[Points]],Tableau_PUF[Points]),"")</f>
        <v>16</v>
      </c>
      <c r="B7" s="45">
        <f t="array" ref="B7">INDEX(Tableau_PUF[[1]:[15]],ROW(C7)-5,$B$3)</f>
        <v>14</v>
      </c>
      <c r="C7" s="46">
        <f t="shared" si="0"/>
        <v>1</v>
      </c>
      <c r="D7" s="172" t="s">
        <v>1067</v>
      </c>
      <c r="E7" s="172" t="s">
        <v>151</v>
      </c>
      <c r="F7" s="172" t="s">
        <v>152</v>
      </c>
      <c r="G7" s="172" t="s">
        <v>15</v>
      </c>
      <c r="H7" s="171">
        <f t="shared" si="1"/>
        <v>14</v>
      </c>
      <c r="I7" s="59">
        <v>7</v>
      </c>
      <c r="J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14</v>
      </c>
      <c r="K7" s="53"/>
      <c r="L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7" s="56"/>
      <c r="N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7" s="57"/>
      <c r="P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7" s="55"/>
      <c r="R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7" s="58"/>
      <c r="T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7" s="58"/>
      <c r="V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7" s="58"/>
      <c r="X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7" s="58"/>
      <c r="Z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7" s="121"/>
      <c r="AB7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7" s="58"/>
      <c r="AD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7" s="58"/>
      <c r="AF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7" s="58"/>
      <c r="AH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7" s="58"/>
      <c r="AJ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7" s="58"/>
      <c r="AL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7" s="50">
        <f t="shared" si="2"/>
        <v>14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14</v>
      </c>
      <c r="BC7" s="50">
        <f t="shared" ref="BC7:BP7" si="19">BB7+LARGE($AM7:$BA7,BC$5)</f>
        <v>14</v>
      </c>
      <c r="BD7" s="50">
        <f t="shared" si="19"/>
        <v>14</v>
      </c>
      <c r="BE7" s="50">
        <f t="shared" si="19"/>
        <v>14</v>
      </c>
      <c r="BF7" s="50">
        <f t="shared" si="19"/>
        <v>14</v>
      </c>
      <c r="BG7" s="50">
        <f t="shared" si="19"/>
        <v>14</v>
      </c>
      <c r="BH7" s="50">
        <f t="shared" si="19"/>
        <v>14</v>
      </c>
      <c r="BI7" s="50">
        <f t="shared" si="19"/>
        <v>14</v>
      </c>
      <c r="BJ7" s="50">
        <f t="shared" si="19"/>
        <v>14</v>
      </c>
      <c r="BK7" s="50">
        <f t="shared" si="19"/>
        <v>14</v>
      </c>
      <c r="BL7" s="50">
        <f t="shared" si="19"/>
        <v>14</v>
      </c>
      <c r="BM7" s="50">
        <f t="shared" si="19"/>
        <v>14</v>
      </c>
      <c r="BN7" s="50">
        <f t="shared" si="19"/>
        <v>14</v>
      </c>
      <c r="BO7" s="50">
        <f t="shared" si="19"/>
        <v>14</v>
      </c>
      <c r="BP7" s="50">
        <f t="shared" si="19"/>
        <v>14</v>
      </c>
    </row>
    <row r="8" spans="1:68" ht="16.5" x14ac:dyDescent="0.35">
      <c r="A8" s="44" t="str">
        <f>IF(Tableau_PUF[[#This Row],[Points]]&lt;&gt;0,RANK(Tableau_PUF[[#This Row],[Points]],Tableau_PUF[Points]),"")</f>
        <v/>
      </c>
      <c r="B8" s="45">
        <f t="array" ref="B8">INDEX(Tableau_PUF[[1]:[15]],ROW(C8)-5,$B$3)</f>
        <v>0</v>
      </c>
      <c r="C8" s="46">
        <f t="shared" si="0"/>
        <v>0</v>
      </c>
      <c r="D8" s="172" t="s">
        <v>1068</v>
      </c>
      <c r="E8" s="172" t="s">
        <v>1069</v>
      </c>
      <c r="F8" s="172" t="s">
        <v>1070</v>
      </c>
      <c r="G8" s="172" t="s">
        <v>12</v>
      </c>
      <c r="H8" s="171">
        <f t="shared" si="1"/>
        <v>0</v>
      </c>
      <c r="I8" s="59"/>
      <c r="J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8" s="53"/>
      <c r="L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8" s="56"/>
      <c r="N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8" s="57"/>
      <c r="P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8" s="57"/>
      <c r="R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8" s="58"/>
      <c r="T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8" s="58"/>
      <c r="V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8" s="58"/>
      <c r="X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8" s="58"/>
      <c r="Z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8" s="121"/>
      <c r="AB8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8" s="58"/>
      <c r="AD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8" s="58"/>
      <c r="AF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8" s="58"/>
      <c r="AH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8" s="58"/>
      <c r="AJ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8" s="58"/>
      <c r="AL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 t="str">
        <f>IF(Tableau_PUF[[#This Row],[Points]]&lt;&gt;0,RANK(Tableau_PUF[[#This Row],[Points]],Tableau_PUF[Points]),"")</f>
        <v/>
      </c>
      <c r="B9" s="45">
        <f t="array" ref="B9">INDEX(Tableau_PUF[[1]:[15]],ROW(C9)-5,$B$3)</f>
        <v>0</v>
      </c>
      <c r="C9" s="46">
        <f t="shared" si="0"/>
        <v>0</v>
      </c>
      <c r="D9" s="172" t="s">
        <v>1071</v>
      </c>
      <c r="E9" s="172" t="s">
        <v>712</v>
      </c>
      <c r="F9" s="172" t="s">
        <v>1072</v>
      </c>
      <c r="G9" s="172" t="s">
        <v>36</v>
      </c>
      <c r="H9" s="171">
        <f t="shared" si="1"/>
        <v>0</v>
      </c>
      <c r="I9" s="59"/>
      <c r="J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9" s="53"/>
      <c r="L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9" s="56"/>
      <c r="N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9" s="57"/>
      <c r="P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9" s="55"/>
      <c r="R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9" s="58"/>
      <c r="T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9" s="58"/>
      <c r="V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9" s="58"/>
      <c r="X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9" s="58"/>
      <c r="Z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9" s="121"/>
      <c r="AB9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9" s="58"/>
      <c r="AD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9" s="58"/>
      <c r="AF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9" s="58"/>
      <c r="AH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9" s="58"/>
      <c r="AJ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9" s="58"/>
      <c r="AL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>
        <f>IF(Tableau_PUF[[#This Row],[Points]]&lt;&gt;0,RANK(Tableau_PUF[[#This Row],[Points]],Tableau_PUF[Points]),"")</f>
        <v>9</v>
      </c>
      <c r="B10" s="45">
        <f t="array" ref="B10">INDEX(Tableau_PUF[[1]:[15]],ROW(C10)-5,$B$3)</f>
        <v>25</v>
      </c>
      <c r="C10" s="46">
        <f t="shared" si="0"/>
        <v>1</v>
      </c>
      <c r="D10" s="172" t="s">
        <v>1073</v>
      </c>
      <c r="E10" s="172" t="s">
        <v>1074</v>
      </c>
      <c r="F10" s="172" t="s">
        <v>143</v>
      </c>
      <c r="G10" s="172" t="s">
        <v>12</v>
      </c>
      <c r="H10" s="171">
        <f t="shared" si="1"/>
        <v>25</v>
      </c>
      <c r="I10" s="59">
        <v>4</v>
      </c>
      <c r="J1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25</v>
      </c>
      <c r="K10" s="53"/>
      <c r="L1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0" s="56"/>
      <c r="N1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0" s="57"/>
      <c r="P1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0" s="55"/>
      <c r="R1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0" s="58"/>
      <c r="T1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0" s="58"/>
      <c r="V1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0" s="58"/>
      <c r="X1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0" s="58"/>
      <c r="Z1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0" s="121"/>
      <c r="AB10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0" s="58"/>
      <c r="AD1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0" s="58"/>
      <c r="AF1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0" s="58"/>
      <c r="AH1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0" s="58"/>
      <c r="AJ1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0" s="58"/>
      <c r="AL1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0" s="50">
        <f t="shared" si="2"/>
        <v>25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25</v>
      </c>
      <c r="BC10" s="50">
        <f t="shared" ref="BC10:BP10" si="22">BB10+LARGE($AM10:$BA10,BC$5)</f>
        <v>25</v>
      </c>
      <c r="BD10" s="50">
        <f t="shared" si="22"/>
        <v>25</v>
      </c>
      <c r="BE10" s="50">
        <f t="shared" si="22"/>
        <v>25</v>
      </c>
      <c r="BF10" s="50">
        <f t="shared" si="22"/>
        <v>25</v>
      </c>
      <c r="BG10" s="50">
        <f t="shared" si="22"/>
        <v>25</v>
      </c>
      <c r="BH10" s="50">
        <f t="shared" si="22"/>
        <v>25</v>
      </c>
      <c r="BI10" s="50">
        <f t="shared" si="22"/>
        <v>25</v>
      </c>
      <c r="BJ10" s="50">
        <f t="shared" si="22"/>
        <v>25</v>
      </c>
      <c r="BK10" s="50">
        <f t="shared" si="22"/>
        <v>25</v>
      </c>
      <c r="BL10" s="50">
        <f t="shared" si="22"/>
        <v>25</v>
      </c>
      <c r="BM10" s="50">
        <f t="shared" si="22"/>
        <v>25</v>
      </c>
      <c r="BN10" s="50">
        <f t="shared" si="22"/>
        <v>25</v>
      </c>
      <c r="BO10" s="50">
        <f t="shared" si="22"/>
        <v>25</v>
      </c>
      <c r="BP10" s="50">
        <f t="shared" si="22"/>
        <v>25</v>
      </c>
    </row>
    <row r="11" spans="1:68" ht="16.5" x14ac:dyDescent="0.35">
      <c r="A11" s="44" t="str">
        <f>IF(Tableau_PUF[[#This Row],[Points]]&lt;&gt;0,RANK(Tableau_PUF[[#This Row],[Points]],Tableau_PUF[Points]),"")</f>
        <v/>
      </c>
      <c r="B11" s="45">
        <f t="array" ref="B11">INDEX(Tableau_PUF[[1]:[15]],ROW(C11)-5,$B$3)</f>
        <v>0</v>
      </c>
      <c r="C11" s="46">
        <f t="shared" si="0"/>
        <v>0</v>
      </c>
      <c r="D11" s="172" t="s">
        <v>1075</v>
      </c>
      <c r="E11" s="172" t="s">
        <v>153</v>
      </c>
      <c r="F11" s="172" t="s">
        <v>154</v>
      </c>
      <c r="G11" s="172" t="s">
        <v>106</v>
      </c>
      <c r="H11" s="171">
        <f t="shared" si="1"/>
        <v>0</v>
      </c>
      <c r="I11" s="59"/>
      <c r="J1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1" s="53"/>
      <c r="L1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1" s="56"/>
      <c r="N1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1" s="57"/>
      <c r="P1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1" s="55"/>
      <c r="R1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1" s="58"/>
      <c r="T1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1" s="58"/>
      <c r="V1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1" s="58"/>
      <c r="X1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1" s="58"/>
      <c r="Z1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1" s="121"/>
      <c r="AB11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1" s="58"/>
      <c r="AD1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1" s="58"/>
      <c r="AF1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1" s="58"/>
      <c r="AH1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1" s="58"/>
      <c r="AJ1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1" s="58"/>
      <c r="AL1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>
        <f>IF(Tableau_PUF[[#This Row],[Points]]&lt;&gt;0,RANK(Tableau_PUF[[#This Row],[Points]],Tableau_PUF[Points]),"")</f>
        <v>20</v>
      </c>
      <c r="B12" s="45">
        <f t="array" ref="B12">INDEX(Tableau_PUF[[1]:[15]],ROW(C12)-5,$B$3)</f>
        <v>10</v>
      </c>
      <c r="C12" s="46">
        <f t="shared" si="0"/>
        <v>1</v>
      </c>
      <c r="D12" s="172" t="s">
        <v>1076</v>
      </c>
      <c r="E12" s="172" t="s">
        <v>1077</v>
      </c>
      <c r="F12" s="172" t="s">
        <v>1078</v>
      </c>
      <c r="G12" s="172" t="s">
        <v>36</v>
      </c>
      <c r="H12" s="171">
        <f t="shared" si="1"/>
        <v>10</v>
      </c>
      <c r="I12" s="59">
        <v>10</v>
      </c>
      <c r="J1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2" s="53"/>
      <c r="L1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2" s="56"/>
      <c r="N1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2" s="57"/>
      <c r="P1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2" s="55"/>
      <c r="R1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2" s="58"/>
      <c r="T1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2" s="58"/>
      <c r="V1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2" s="58"/>
      <c r="X1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2" s="58"/>
      <c r="Z1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2" s="121"/>
      <c r="AB12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2" s="58"/>
      <c r="AD1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2" s="58"/>
      <c r="AF1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2" s="58"/>
      <c r="AH1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2" s="58"/>
      <c r="AJ1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2" s="58"/>
      <c r="AL1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2" s="50">
        <f t="shared" si="2"/>
        <v>10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10</v>
      </c>
      <c r="BC12" s="50">
        <f t="shared" ref="BC12:BP12" si="24">BB12+LARGE($AM12:$BA12,BC$5)</f>
        <v>10</v>
      </c>
      <c r="BD12" s="50">
        <f t="shared" si="24"/>
        <v>10</v>
      </c>
      <c r="BE12" s="50">
        <f t="shared" si="24"/>
        <v>10</v>
      </c>
      <c r="BF12" s="50">
        <f t="shared" si="24"/>
        <v>10</v>
      </c>
      <c r="BG12" s="50">
        <f t="shared" si="24"/>
        <v>10</v>
      </c>
      <c r="BH12" s="50">
        <f t="shared" si="24"/>
        <v>10</v>
      </c>
      <c r="BI12" s="50">
        <f t="shared" si="24"/>
        <v>10</v>
      </c>
      <c r="BJ12" s="50">
        <f t="shared" si="24"/>
        <v>10</v>
      </c>
      <c r="BK12" s="50">
        <f t="shared" si="24"/>
        <v>10</v>
      </c>
      <c r="BL12" s="50">
        <f t="shared" si="24"/>
        <v>10</v>
      </c>
      <c r="BM12" s="50">
        <f t="shared" si="24"/>
        <v>10</v>
      </c>
      <c r="BN12" s="50">
        <f t="shared" si="24"/>
        <v>10</v>
      </c>
      <c r="BO12" s="50">
        <f t="shared" si="24"/>
        <v>10</v>
      </c>
      <c r="BP12" s="50">
        <f t="shared" si="24"/>
        <v>10</v>
      </c>
    </row>
    <row r="13" spans="1:68" ht="16.5" x14ac:dyDescent="0.35">
      <c r="A13" s="44">
        <f>IF(Tableau_PUF[[#This Row],[Points]]&lt;&gt;0,RANK(Tableau_PUF[[#This Row],[Points]],Tableau_PUF[Points]),"")</f>
        <v>20</v>
      </c>
      <c r="B13" s="45">
        <f t="array" ref="B13">INDEX(Tableau_PUF[[1]:[15]],ROW(C13)-5,$B$3)</f>
        <v>10</v>
      </c>
      <c r="C13" s="46">
        <f t="shared" si="0"/>
        <v>1</v>
      </c>
      <c r="D13" s="172" t="s">
        <v>1079</v>
      </c>
      <c r="E13" s="172" t="s">
        <v>456</v>
      </c>
      <c r="F13" s="172" t="s">
        <v>730</v>
      </c>
      <c r="G13" s="172" t="s">
        <v>35</v>
      </c>
      <c r="H13" s="171">
        <f t="shared" si="1"/>
        <v>10</v>
      </c>
      <c r="I13" s="59">
        <v>9</v>
      </c>
      <c r="J1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3" s="53"/>
      <c r="L1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3" s="56"/>
      <c r="N1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3" s="57"/>
      <c r="P1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3" s="55"/>
      <c r="R1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3" s="58"/>
      <c r="T1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3" s="58"/>
      <c r="V1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3" s="58"/>
      <c r="X1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3" s="58"/>
      <c r="Z1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3" s="121"/>
      <c r="AB13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3" s="58"/>
      <c r="AD1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3" s="58"/>
      <c r="AF1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3" s="58"/>
      <c r="AH1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3" s="58"/>
      <c r="AJ1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3" s="58"/>
      <c r="AL1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3" s="50">
        <f t="shared" si="2"/>
        <v>10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10</v>
      </c>
      <c r="BC13" s="50">
        <f t="shared" ref="BC13:BP13" si="25">BB13+LARGE($AM13:$BA13,BC$5)</f>
        <v>10</v>
      </c>
      <c r="BD13" s="50">
        <f t="shared" si="25"/>
        <v>10</v>
      </c>
      <c r="BE13" s="50">
        <f t="shared" si="25"/>
        <v>10</v>
      </c>
      <c r="BF13" s="50">
        <f t="shared" si="25"/>
        <v>10</v>
      </c>
      <c r="BG13" s="50">
        <f t="shared" si="25"/>
        <v>10</v>
      </c>
      <c r="BH13" s="50">
        <f t="shared" si="25"/>
        <v>10</v>
      </c>
      <c r="BI13" s="50">
        <f t="shared" si="25"/>
        <v>10</v>
      </c>
      <c r="BJ13" s="50">
        <f t="shared" si="25"/>
        <v>10</v>
      </c>
      <c r="BK13" s="50">
        <f t="shared" si="25"/>
        <v>10</v>
      </c>
      <c r="BL13" s="50">
        <f t="shared" si="25"/>
        <v>10</v>
      </c>
      <c r="BM13" s="50">
        <f t="shared" si="25"/>
        <v>10</v>
      </c>
      <c r="BN13" s="50">
        <f t="shared" si="25"/>
        <v>10</v>
      </c>
      <c r="BO13" s="50">
        <f t="shared" si="25"/>
        <v>10</v>
      </c>
      <c r="BP13" s="50">
        <f t="shared" si="25"/>
        <v>10</v>
      </c>
    </row>
    <row r="14" spans="1:68" ht="16.5" x14ac:dyDescent="0.35">
      <c r="A14" s="44" t="str">
        <f>IF(Tableau_PUF[[#This Row],[Points]]&lt;&gt;0,RANK(Tableau_PUF[[#This Row],[Points]],Tableau_PUF[Points]),"")</f>
        <v/>
      </c>
      <c r="B14" s="45">
        <f t="array" ref="B14">INDEX(Tableau_PUF[[1]:[15]],ROW(C14)-5,$B$3)</f>
        <v>0</v>
      </c>
      <c r="C14" s="46">
        <f t="shared" si="0"/>
        <v>0</v>
      </c>
      <c r="D14" s="172" t="s">
        <v>1080</v>
      </c>
      <c r="E14" s="172" t="s">
        <v>218</v>
      </c>
      <c r="F14" s="172" t="s">
        <v>219</v>
      </c>
      <c r="G14" s="172" t="s">
        <v>33</v>
      </c>
      <c r="H14" s="171">
        <f t="shared" si="1"/>
        <v>0</v>
      </c>
      <c r="I14" s="59"/>
      <c r="J1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4" s="53"/>
      <c r="L1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4" s="56"/>
      <c r="N1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4" s="57"/>
      <c r="P1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4" s="55"/>
      <c r="R1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4" s="58"/>
      <c r="T1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4" s="58"/>
      <c r="V1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4" s="58"/>
      <c r="X1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4" s="58"/>
      <c r="Z1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4" s="121"/>
      <c r="AB14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4" s="58"/>
      <c r="AD1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4" s="58"/>
      <c r="AF1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4" s="58"/>
      <c r="AH1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4" s="58"/>
      <c r="AJ1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4" s="58"/>
      <c r="AL1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>
        <f>IF(Tableau_PUF[[#This Row],[Points]]&lt;&gt;0,RANK(Tableau_PUF[[#This Row],[Points]],Tableau_PUF[Points]),"")</f>
        <v>4</v>
      </c>
      <c r="B15" s="45">
        <f t="array" ref="B15">INDEX(Tableau_PUF[[1]:[15]],ROW(C15)-5,$B$3)</f>
        <v>50</v>
      </c>
      <c r="C15" s="46">
        <f t="shared" si="0"/>
        <v>1</v>
      </c>
      <c r="D15" s="172" t="s">
        <v>1081</v>
      </c>
      <c r="E15" s="172" t="s">
        <v>351</v>
      </c>
      <c r="F15" s="172" t="s">
        <v>368</v>
      </c>
      <c r="G15" s="172" t="s">
        <v>36</v>
      </c>
      <c r="H15" s="171">
        <f t="shared" si="1"/>
        <v>50</v>
      </c>
      <c r="I15" s="59">
        <v>2</v>
      </c>
      <c r="J1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50</v>
      </c>
      <c r="K15" s="53"/>
      <c r="L1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5" s="56"/>
      <c r="N1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5" s="57"/>
      <c r="P1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5" s="55"/>
      <c r="R1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5" s="58"/>
      <c r="T1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5" s="58"/>
      <c r="V1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5" s="58"/>
      <c r="X1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5" s="58"/>
      <c r="Z1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5" s="121"/>
      <c r="AB15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5" s="58"/>
      <c r="AD1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5" s="58"/>
      <c r="AF1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5" s="58"/>
      <c r="AH1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5" s="58"/>
      <c r="AJ1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5" s="58"/>
      <c r="AL1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5" s="50">
        <f t="shared" si="2"/>
        <v>50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50</v>
      </c>
      <c r="BC15" s="50">
        <f t="shared" ref="BC15:BP15" si="27">BB15+LARGE($AM15:$BA15,BC$5)</f>
        <v>50</v>
      </c>
      <c r="BD15" s="50">
        <f t="shared" si="27"/>
        <v>50</v>
      </c>
      <c r="BE15" s="50">
        <f t="shared" si="27"/>
        <v>50</v>
      </c>
      <c r="BF15" s="50">
        <f t="shared" si="27"/>
        <v>50</v>
      </c>
      <c r="BG15" s="50">
        <f t="shared" si="27"/>
        <v>50</v>
      </c>
      <c r="BH15" s="50">
        <f t="shared" si="27"/>
        <v>50</v>
      </c>
      <c r="BI15" s="50">
        <f t="shared" si="27"/>
        <v>50</v>
      </c>
      <c r="BJ15" s="50">
        <f t="shared" si="27"/>
        <v>50</v>
      </c>
      <c r="BK15" s="50">
        <f t="shared" si="27"/>
        <v>50</v>
      </c>
      <c r="BL15" s="50">
        <f t="shared" si="27"/>
        <v>50</v>
      </c>
      <c r="BM15" s="50">
        <f t="shared" si="27"/>
        <v>50</v>
      </c>
      <c r="BN15" s="50">
        <f t="shared" si="27"/>
        <v>50</v>
      </c>
      <c r="BO15" s="50">
        <f t="shared" si="27"/>
        <v>50</v>
      </c>
      <c r="BP15" s="50">
        <f t="shared" si="27"/>
        <v>50</v>
      </c>
    </row>
    <row r="16" spans="1:68" ht="16.5" x14ac:dyDescent="0.35">
      <c r="A16" s="44" t="str">
        <f>IF(Tableau_PUF[[#This Row],[Points]]&lt;&gt;0,RANK(Tableau_PUF[[#This Row],[Points]],Tableau_PUF[Points]),"")</f>
        <v/>
      </c>
      <c r="B16" s="45">
        <f t="array" ref="B16">INDEX(Tableau_PUF[[1]:[15]],ROW(C16)-5,$B$3)</f>
        <v>0</v>
      </c>
      <c r="C16" s="46">
        <f t="shared" si="0"/>
        <v>0</v>
      </c>
      <c r="D16" s="172" t="s">
        <v>1082</v>
      </c>
      <c r="E16" s="172" t="s">
        <v>1083</v>
      </c>
      <c r="F16" s="172" t="s">
        <v>1084</v>
      </c>
      <c r="G16" s="172" t="s">
        <v>106</v>
      </c>
      <c r="H16" s="171">
        <f t="shared" si="1"/>
        <v>0</v>
      </c>
      <c r="I16" s="59"/>
      <c r="J1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6" s="53"/>
      <c r="L1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6" s="56"/>
      <c r="N1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6" s="57"/>
      <c r="P1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6" s="55"/>
      <c r="R1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6" s="58"/>
      <c r="T1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6" s="58"/>
      <c r="V1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6" s="58"/>
      <c r="X1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6" s="58"/>
      <c r="Z1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6" s="121"/>
      <c r="AB16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6" s="58"/>
      <c r="AD1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6" s="58"/>
      <c r="AF1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6" s="58"/>
      <c r="AH1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6" s="58"/>
      <c r="AJ1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6" s="58"/>
      <c r="AL1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>
        <f>IF(Tableau_PUF[[#This Row],[Points]]&lt;&gt;0,RANK(Tableau_PUF[[#This Row],[Points]],Tableau_PUF[Points]),"")</f>
        <v>15</v>
      </c>
      <c r="B17" s="45">
        <f t="array" ref="B17">INDEX(Tableau_PUF[[1]:[15]],ROW(C17)-5,$B$3)</f>
        <v>16</v>
      </c>
      <c r="C17" s="46">
        <f t="shared" si="0"/>
        <v>1</v>
      </c>
      <c r="D17" s="172" t="s">
        <v>1085</v>
      </c>
      <c r="E17" s="172" t="s">
        <v>155</v>
      </c>
      <c r="F17" s="172" t="s">
        <v>156</v>
      </c>
      <c r="G17" s="172" t="s">
        <v>15</v>
      </c>
      <c r="H17" s="171">
        <f t="shared" si="1"/>
        <v>16</v>
      </c>
      <c r="I17" s="59">
        <v>6</v>
      </c>
      <c r="J1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16</v>
      </c>
      <c r="K17" s="53"/>
      <c r="L1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7" s="56"/>
      <c r="N1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7" s="55"/>
      <c r="P1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7" s="55"/>
      <c r="R1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7" s="58"/>
      <c r="T1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7" s="58"/>
      <c r="V1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7" s="58"/>
      <c r="X1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7" s="58"/>
      <c r="Z1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7" s="121"/>
      <c r="AB17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7" s="58"/>
      <c r="AD1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7" s="58"/>
      <c r="AF1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7" s="58"/>
      <c r="AH1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7" s="58"/>
      <c r="AJ1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7" s="58"/>
      <c r="AL1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7" s="50">
        <f t="shared" si="2"/>
        <v>16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16</v>
      </c>
      <c r="BC17" s="50">
        <f t="shared" ref="BC17:BP17" si="29">BB17+LARGE($AM17:$BA17,BC$5)</f>
        <v>16</v>
      </c>
      <c r="BD17" s="50">
        <f t="shared" si="29"/>
        <v>16</v>
      </c>
      <c r="BE17" s="50">
        <f t="shared" si="29"/>
        <v>16</v>
      </c>
      <c r="BF17" s="50">
        <f t="shared" si="29"/>
        <v>16</v>
      </c>
      <c r="BG17" s="50">
        <f t="shared" si="29"/>
        <v>16</v>
      </c>
      <c r="BH17" s="50">
        <f t="shared" si="29"/>
        <v>16</v>
      </c>
      <c r="BI17" s="50">
        <f t="shared" si="29"/>
        <v>16</v>
      </c>
      <c r="BJ17" s="50">
        <f t="shared" si="29"/>
        <v>16</v>
      </c>
      <c r="BK17" s="50">
        <f t="shared" si="29"/>
        <v>16</v>
      </c>
      <c r="BL17" s="50">
        <f t="shared" si="29"/>
        <v>16</v>
      </c>
      <c r="BM17" s="50">
        <f t="shared" si="29"/>
        <v>16</v>
      </c>
      <c r="BN17" s="50">
        <f t="shared" si="29"/>
        <v>16</v>
      </c>
      <c r="BO17" s="50">
        <f t="shared" si="29"/>
        <v>16</v>
      </c>
      <c r="BP17" s="50">
        <f t="shared" si="29"/>
        <v>16</v>
      </c>
    </row>
    <row r="18" spans="1:68" ht="16.5" x14ac:dyDescent="0.35">
      <c r="A18" s="44">
        <f>IF(Tableau_PUF[[#This Row],[Points]]&lt;&gt;0,RANK(Tableau_PUF[[#This Row],[Points]],Tableau_PUF[Points]),"")</f>
        <v>1</v>
      </c>
      <c r="B18" s="45">
        <f t="array" ref="B18">INDEX(Tableau_PUF[[1]:[15]],ROW(C18)-5,$B$3)</f>
        <v>70</v>
      </c>
      <c r="C18" s="46">
        <f t="shared" si="0"/>
        <v>1</v>
      </c>
      <c r="D18" s="172" t="s">
        <v>1086</v>
      </c>
      <c r="E18" s="172" t="s">
        <v>159</v>
      </c>
      <c r="F18" s="172" t="s">
        <v>160</v>
      </c>
      <c r="G18" s="172" t="s">
        <v>12</v>
      </c>
      <c r="H18" s="171">
        <f t="shared" si="1"/>
        <v>70</v>
      </c>
      <c r="I18" s="59">
        <v>1</v>
      </c>
      <c r="J1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70</v>
      </c>
      <c r="K18" s="53"/>
      <c r="L1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8" s="56"/>
      <c r="N1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8" s="55"/>
      <c r="P1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8" s="55"/>
      <c r="R1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8" s="58"/>
      <c r="T1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8" s="58"/>
      <c r="V1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8" s="58"/>
      <c r="X1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8" s="58"/>
      <c r="Z1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8" s="121"/>
      <c r="AB18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8" s="58"/>
      <c r="AD1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8" s="58"/>
      <c r="AF1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8" s="58"/>
      <c r="AH1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8" s="58"/>
      <c r="AJ1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8" s="58"/>
      <c r="AL1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8" s="50">
        <f t="shared" si="2"/>
        <v>70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70</v>
      </c>
      <c r="BC18" s="50">
        <f t="shared" ref="BC18:BP18" si="30">BB18+LARGE($AM18:$BA18,BC$5)</f>
        <v>70</v>
      </c>
      <c r="BD18" s="50">
        <f t="shared" si="30"/>
        <v>70</v>
      </c>
      <c r="BE18" s="50">
        <f t="shared" si="30"/>
        <v>70</v>
      </c>
      <c r="BF18" s="50">
        <f t="shared" si="30"/>
        <v>70</v>
      </c>
      <c r="BG18" s="50">
        <f t="shared" si="30"/>
        <v>70</v>
      </c>
      <c r="BH18" s="50">
        <f t="shared" si="30"/>
        <v>70</v>
      </c>
      <c r="BI18" s="50">
        <f t="shared" si="30"/>
        <v>70</v>
      </c>
      <c r="BJ18" s="50">
        <f t="shared" si="30"/>
        <v>70</v>
      </c>
      <c r="BK18" s="50">
        <f t="shared" si="30"/>
        <v>70</v>
      </c>
      <c r="BL18" s="50">
        <f t="shared" si="30"/>
        <v>70</v>
      </c>
      <c r="BM18" s="50">
        <f t="shared" si="30"/>
        <v>70</v>
      </c>
      <c r="BN18" s="50">
        <f t="shared" si="30"/>
        <v>70</v>
      </c>
      <c r="BO18" s="50">
        <f t="shared" si="30"/>
        <v>70</v>
      </c>
      <c r="BP18" s="50">
        <f t="shared" si="30"/>
        <v>70</v>
      </c>
    </row>
    <row r="19" spans="1:68" ht="16.5" x14ac:dyDescent="0.35">
      <c r="A19" s="44" t="str">
        <f>IF(Tableau_PUF[[#This Row],[Points]]&lt;&gt;0,RANK(Tableau_PUF[[#This Row],[Points]],Tableau_PUF[Points]),"")</f>
        <v/>
      </c>
      <c r="B19" s="45">
        <f t="array" ref="B19">INDEX(Tableau_PUF[[1]:[15]],ROW(C19)-5,$B$3)</f>
        <v>0</v>
      </c>
      <c r="C19" s="46">
        <f t="shared" si="0"/>
        <v>0</v>
      </c>
      <c r="D19" s="172" t="s">
        <v>1087</v>
      </c>
      <c r="E19" s="172" t="s">
        <v>161</v>
      </c>
      <c r="F19" s="172" t="s">
        <v>162</v>
      </c>
      <c r="G19" s="172" t="s">
        <v>37</v>
      </c>
      <c r="H19" s="171">
        <f t="shared" si="1"/>
        <v>0</v>
      </c>
      <c r="I19" s="59"/>
      <c r="J1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9" s="53"/>
      <c r="L1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9" s="56"/>
      <c r="N1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19" s="57"/>
      <c r="P1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9" s="57"/>
      <c r="R1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9" s="58"/>
      <c r="T1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9" s="58"/>
      <c r="V1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9" s="58"/>
      <c r="X1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9" s="58"/>
      <c r="Z1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9" s="121"/>
      <c r="AB19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9" s="58"/>
      <c r="AD1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9" s="58"/>
      <c r="AF1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9" s="58"/>
      <c r="AH1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9" s="58"/>
      <c r="AJ1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9" s="58"/>
      <c r="AL1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>
        <f>IF(Tableau_PUF[[#This Row],[Points]]&lt;&gt;0,RANK(Tableau_PUF[[#This Row],[Points]],Tableau_PUF[Points]),"")</f>
        <v>12</v>
      </c>
      <c r="B20" s="45">
        <f t="array" ref="B20">INDEX(Tableau_PUF[[1]:[15]],ROW(C20)-5,$B$3)</f>
        <v>20</v>
      </c>
      <c r="C20" s="46">
        <f t="shared" si="0"/>
        <v>1</v>
      </c>
      <c r="D20" s="172" t="s">
        <v>1088</v>
      </c>
      <c r="E20" s="172" t="s">
        <v>222</v>
      </c>
      <c r="F20" s="172" t="s">
        <v>223</v>
      </c>
      <c r="G20" s="172" t="s">
        <v>36</v>
      </c>
      <c r="H20" s="171">
        <f t="shared" si="1"/>
        <v>20</v>
      </c>
      <c r="I20" s="59">
        <v>5</v>
      </c>
      <c r="J2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0" s="53"/>
      <c r="L2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0" s="56"/>
      <c r="N2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0" s="55"/>
      <c r="P2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0" s="55"/>
      <c r="R2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0" s="58"/>
      <c r="T2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0" s="58"/>
      <c r="V2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0" s="58"/>
      <c r="X2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0" s="58"/>
      <c r="Z2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0" s="121"/>
      <c r="AB20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0" s="58"/>
      <c r="AD2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0" s="58"/>
      <c r="AF2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0" s="58"/>
      <c r="AH2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0" s="58"/>
      <c r="AJ2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0" s="58"/>
      <c r="AL2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0" s="50">
        <f t="shared" si="2"/>
        <v>20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20</v>
      </c>
      <c r="BC20" s="50">
        <f t="shared" ref="BC20:BP20" si="32">BB20+LARGE($AM20:$BA20,BC$5)</f>
        <v>20</v>
      </c>
      <c r="BD20" s="50">
        <f t="shared" si="32"/>
        <v>20</v>
      </c>
      <c r="BE20" s="50">
        <f t="shared" si="32"/>
        <v>20</v>
      </c>
      <c r="BF20" s="50">
        <f t="shared" si="32"/>
        <v>20</v>
      </c>
      <c r="BG20" s="50">
        <f t="shared" si="32"/>
        <v>20</v>
      </c>
      <c r="BH20" s="50">
        <f t="shared" si="32"/>
        <v>20</v>
      </c>
      <c r="BI20" s="50">
        <f t="shared" si="32"/>
        <v>20</v>
      </c>
      <c r="BJ20" s="50">
        <f t="shared" si="32"/>
        <v>20</v>
      </c>
      <c r="BK20" s="50">
        <f t="shared" si="32"/>
        <v>20</v>
      </c>
      <c r="BL20" s="50">
        <f t="shared" si="32"/>
        <v>20</v>
      </c>
      <c r="BM20" s="50">
        <f t="shared" si="32"/>
        <v>20</v>
      </c>
      <c r="BN20" s="50">
        <f t="shared" si="32"/>
        <v>20</v>
      </c>
      <c r="BO20" s="50">
        <f t="shared" si="32"/>
        <v>20</v>
      </c>
      <c r="BP20" s="50">
        <f t="shared" si="32"/>
        <v>20</v>
      </c>
    </row>
    <row r="21" spans="1:68" ht="16.5" x14ac:dyDescent="0.35">
      <c r="A21" s="44" t="str">
        <f>IF(Tableau_PUF[[#This Row],[Points]]&lt;&gt;0,RANK(Tableau_PUF[[#This Row],[Points]],Tableau_PUF[Points]),"")</f>
        <v/>
      </c>
      <c r="B21" s="45">
        <f t="array" ref="B21">INDEX(Tableau_PUF[[1]:[15]],ROW(C21)-5,$B$3)</f>
        <v>0</v>
      </c>
      <c r="C21" s="46">
        <f t="shared" si="0"/>
        <v>0</v>
      </c>
      <c r="D21" s="172" t="s">
        <v>1089</v>
      </c>
      <c r="E21" s="172" t="s">
        <v>163</v>
      </c>
      <c r="F21" s="172" t="s">
        <v>164</v>
      </c>
      <c r="G21" s="172" t="s">
        <v>106</v>
      </c>
      <c r="H21" s="171">
        <f t="shared" si="1"/>
        <v>0</v>
      </c>
      <c r="I21" s="59"/>
      <c r="J2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1" s="53"/>
      <c r="L2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1" s="56"/>
      <c r="N2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1" s="55"/>
      <c r="P2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1" s="55"/>
      <c r="R2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1" s="58"/>
      <c r="T2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1" s="58"/>
      <c r="V2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1" s="58"/>
      <c r="X2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1" s="58"/>
      <c r="Z2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1" s="121"/>
      <c r="AB21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1" s="58"/>
      <c r="AD2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1" s="58"/>
      <c r="AF2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1" s="58"/>
      <c r="AH2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1" s="58"/>
      <c r="AJ2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1" s="58"/>
      <c r="AL2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IF(Tableau_PUF[[#This Row],[Points]]&lt;&gt;0,RANK(Tableau_PUF[[#This Row],[Points]],Tableau_PUF[Points]),"")</f>
        <v/>
      </c>
      <c r="B22" s="45">
        <f t="array" ref="B22">INDEX(Tableau_PUF[[1]:[15]],ROW(C22)-5,$B$3)</f>
        <v>0</v>
      </c>
      <c r="C22" s="46">
        <f t="shared" si="0"/>
        <v>0</v>
      </c>
      <c r="D22" s="172" t="s">
        <v>1090</v>
      </c>
      <c r="E22" s="172" t="s">
        <v>167</v>
      </c>
      <c r="F22" s="172" t="s">
        <v>168</v>
      </c>
      <c r="G22" s="172" t="s">
        <v>14</v>
      </c>
      <c r="H22" s="171">
        <f t="shared" si="1"/>
        <v>0</v>
      </c>
      <c r="I22" s="59"/>
      <c r="J2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2" s="53"/>
      <c r="L2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2" s="56"/>
      <c r="N2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2" s="57"/>
      <c r="P2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2" s="55"/>
      <c r="R2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2" s="58"/>
      <c r="T2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2" s="58"/>
      <c r="V2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2" s="58"/>
      <c r="X2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2" s="58"/>
      <c r="Z2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2" s="121"/>
      <c r="AB22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2" s="58"/>
      <c r="AD2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2" s="58"/>
      <c r="AF2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2" s="58"/>
      <c r="AH2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2" s="58"/>
      <c r="AJ2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2" s="58"/>
      <c r="AL2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IF(Tableau_PUF[[#This Row],[Points]]&lt;&gt;0,RANK(Tableau_PUF[[#This Row],[Points]],Tableau_PUF[Points]),"")</f>
        <v/>
      </c>
      <c r="B23" s="45">
        <f t="array" ref="B23">INDEX(Tableau_PUF[[1]:[15]],ROW(C23)-5,$B$3)</f>
        <v>0</v>
      </c>
      <c r="C23" s="46">
        <f t="shared" si="0"/>
        <v>0</v>
      </c>
      <c r="D23" s="172" t="s">
        <v>1091</v>
      </c>
      <c r="E23" s="172" t="s">
        <v>224</v>
      </c>
      <c r="F23" s="172" t="s">
        <v>225</v>
      </c>
      <c r="G23" s="172" t="s">
        <v>16</v>
      </c>
      <c r="H23" s="171">
        <f t="shared" si="1"/>
        <v>0</v>
      </c>
      <c r="I23" s="59"/>
      <c r="J2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3" s="53"/>
      <c r="L2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3" s="56"/>
      <c r="N2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3" s="57"/>
      <c r="P2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3" s="57"/>
      <c r="R2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3" s="58"/>
      <c r="T2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3" s="58"/>
      <c r="V2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3" s="58"/>
      <c r="X2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3" s="58"/>
      <c r="Z2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3" s="121"/>
      <c r="AB23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3" s="58"/>
      <c r="AD2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3" s="58"/>
      <c r="AF2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3" s="58"/>
      <c r="AH2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3" s="58"/>
      <c r="AJ2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3" s="58"/>
      <c r="AL2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>
        <f>IF(Tableau_PUF[[#This Row],[Points]]&lt;&gt;0,RANK(Tableau_PUF[[#This Row],[Points]],Tableau_PUF[Points]),"")</f>
        <v>12</v>
      </c>
      <c r="B24" s="45">
        <f t="array" ref="B24">INDEX(Tableau_PUF[[1]:[15]],ROW(C24)-5,$B$3)</f>
        <v>20</v>
      </c>
      <c r="C24" s="46">
        <f t="shared" si="0"/>
        <v>1</v>
      </c>
      <c r="D24" s="172" t="s">
        <v>1092</v>
      </c>
      <c r="E24" s="172" t="s">
        <v>226</v>
      </c>
      <c r="F24" s="172" t="s">
        <v>227</v>
      </c>
      <c r="G24" s="172" t="s">
        <v>36</v>
      </c>
      <c r="H24" s="171">
        <f t="shared" si="1"/>
        <v>20</v>
      </c>
      <c r="I24" s="59">
        <v>5</v>
      </c>
      <c r="J2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4" s="53"/>
      <c r="L2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4" s="56"/>
      <c r="N2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4" s="55"/>
      <c r="P2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4" s="57"/>
      <c r="R2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4" s="58"/>
      <c r="T2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4" s="58"/>
      <c r="V2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4" s="58"/>
      <c r="X2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4" s="58"/>
      <c r="Z2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4" s="121"/>
      <c r="AB24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4" s="58"/>
      <c r="AD2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4" s="58"/>
      <c r="AF2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4" s="58"/>
      <c r="AH2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4" s="58"/>
      <c r="AJ2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4" s="58"/>
      <c r="AL2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4" s="50">
        <f t="shared" si="2"/>
        <v>20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20</v>
      </c>
      <c r="BC24" s="50">
        <f t="shared" ref="BC24:BP24" si="36">BB24+LARGE($AM24:$BA24,BC$5)</f>
        <v>20</v>
      </c>
      <c r="BD24" s="50">
        <f t="shared" si="36"/>
        <v>20</v>
      </c>
      <c r="BE24" s="50">
        <f t="shared" si="36"/>
        <v>20</v>
      </c>
      <c r="BF24" s="50">
        <f t="shared" si="36"/>
        <v>20</v>
      </c>
      <c r="BG24" s="50">
        <f t="shared" si="36"/>
        <v>20</v>
      </c>
      <c r="BH24" s="50">
        <f t="shared" si="36"/>
        <v>20</v>
      </c>
      <c r="BI24" s="50">
        <f t="shared" si="36"/>
        <v>20</v>
      </c>
      <c r="BJ24" s="50">
        <f t="shared" si="36"/>
        <v>20</v>
      </c>
      <c r="BK24" s="50">
        <f t="shared" si="36"/>
        <v>20</v>
      </c>
      <c r="BL24" s="50">
        <f t="shared" si="36"/>
        <v>20</v>
      </c>
      <c r="BM24" s="50">
        <f t="shared" si="36"/>
        <v>20</v>
      </c>
      <c r="BN24" s="50">
        <f t="shared" si="36"/>
        <v>20</v>
      </c>
      <c r="BO24" s="50">
        <f t="shared" si="36"/>
        <v>20</v>
      </c>
      <c r="BP24" s="50">
        <f t="shared" si="36"/>
        <v>20</v>
      </c>
    </row>
    <row r="25" spans="1:68" ht="16.5" x14ac:dyDescent="0.35">
      <c r="A25" s="44">
        <f>IF(Tableau_PUF[[#This Row],[Points]]&lt;&gt;0,RANK(Tableau_PUF[[#This Row],[Points]],Tableau_PUF[Points]),"")</f>
        <v>16</v>
      </c>
      <c r="B25" s="45">
        <f t="array" ref="B25">INDEX(Tableau_PUF[[1]:[15]],ROW(C25)-5,$B$3)</f>
        <v>14</v>
      </c>
      <c r="C25" s="46">
        <f t="shared" si="0"/>
        <v>1</v>
      </c>
      <c r="D25" s="172" t="s">
        <v>1093</v>
      </c>
      <c r="E25" s="172" t="s">
        <v>173</v>
      </c>
      <c r="F25" s="172" t="s">
        <v>174</v>
      </c>
      <c r="G25" s="172" t="s">
        <v>12</v>
      </c>
      <c r="H25" s="171">
        <f t="shared" si="1"/>
        <v>14</v>
      </c>
      <c r="I25" s="59">
        <v>7</v>
      </c>
      <c r="J2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14</v>
      </c>
      <c r="K25" s="53"/>
      <c r="L2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5" s="56"/>
      <c r="N2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5" s="55"/>
      <c r="P2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5" s="57"/>
      <c r="R2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5" s="58"/>
      <c r="T2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5" s="58"/>
      <c r="V2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5" s="58"/>
      <c r="X2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5" s="58"/>
      <c r="Z2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5" s="121"/>
      <c r="AB25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5" s="58"/>
      <c r="AD2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5" s="58"/>
      <c r="AF2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5" s="58"/>
      <c r="AH2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5" s="58"/>
      <c r="AJ2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5" s="58"/>
      <c r="AL2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5" s="50">
        <f t="shared" si="2"/>
        <v>14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14</v>
      </c>
      <c r="BC25" s="50">
        <f t="shared" ref="BC25:BP25" si="37">BB25+LARGE($AM25:$BA25,BC$5)</f>
        <v>14</v>
      </c>
      <c r="BD25" s="50">
        <f t="shared" si="37"/>
        <v>14</v>
      </c>
      <c r="BE25" s="50">
        <f t="shared" si="37"/>
        <v>14</v>
      </c>
      <c r="BF25" s="50">
        <f t="shared" si="37"/>
        <v>14</v>
      </c>
      <c r="BG25" s="50">
        <f t="shared" si="37"/>
        <v>14</v>
      </c>
      <c r="BH25" s="50">
        <f t="shared" si="37"/>
        <v>14</v>
      </c>
      <c r="BI25" s="50">
        <f t="shared" si="37"/>
        <v>14</v>
      </c>
      <c r="BJ25" s="50">
        <f t="shared" si="37"/>
        <v>14</v>
      </c>
      <c r="BK25" s="50">
        <f t="shared" si="37"/>
        <v>14</v>
      </c>
      <c r="BL25" s="50">
        <f t="shared" si="37"/>
        <v>14</v>
      </c>
      <c r="BM25" s="50">
        <f t="shared" si="37"/>
        <v>14</v>
      </c>
      <c r="BN25" s="50">
        <f t="shared" si="37"/>
        <v>14</v>
      </c>
      <c r="BO25" s="50">
        <f t="shared" si="37"/>
        <v>14</v>
      </c>
      <c r="BP25" s="50">
        <f t="shared" si="37"/>
        <v>14</v>
      </c>
    </row>
    <row r="26" spans="1:68" ht="16.5" x14ac:dyDescent="0.35">
      <c r="A26" s="44" t="str">
        <f>IF(Tableau_PUF[[#This Row],[Points]]&lt;&gt;0,RANK(Tableau_PUF[[#This Row],[Points]],Tableau_PUF[Points]),"")</f>
        <v/>
      </c>
      <c r="B26" s="45">
        <f t="array" ref="B26">INDEX(Tableau_PUF[[1]:[15]],ROW(C26)-5,$B$3)</f>
        <v>0</v>
      </c>
      <c r="C26" s="46">
        <f t="shared" si="0"/>
        <v>0</v>
      </c>
      <c r="D26" s="172" t="s">
        <v>1094</v>
      </c>
      <c r="E26" s="172" t="s">
        <v>1027</v>
      </c>
      <c r="F26" s="172" t="s">
        <v>189</v>
      </c>
      <c r="G26" s="172" t="s">
        <v>37</v>
      </c>
      <c r="H26" s="171">
        <f t="shared" si="1"/>
        <v>0</v>
      </c>
      <c r="I26" s="59"/>
      <c r="J2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6" s="53"/>
      <c r="L2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6" s="56"/>
      <c r="N2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6" s="57"/>
      <c r="P2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6" s="55"/>
      <c r="R2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6" s="58"/>
      <c r="T2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6" s="58"/>
      <c r="V2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6" s="58"/>
      <c r="X2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6" s="58"/>
      <c r="Z2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6" s="121"/>
      <c r="AB26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6" s="58"/>
      <c r="AD2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6" s="58"/>
      <c r="AF2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6" s="58"/>
      <c r="AH2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6" s="58"/>
      <c r="AJ2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6" s="58"/>
      <c r="AL2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IF(Tableau_PUF[[#This Row],[Points]]&lt;&gt;0,RANK(Tableau_PUF[[#This Row],[Points]],Tableau_PUF[Points]),"")</f>
        <v/>
      </c>
      <c r="B27" s="45">
        <f t="array" ref="B27">INDEX(Tableau_PUF[[1]:[15]],ROW(C27)-5,$B$3)</f>
        <v>0</v>
      </c>
      <c r="C27" s="46">
        <f t="shared" si="0"/>
        <v>0</v>
      </c>
      <c r="D27" s="172" t="s">
        <v>1095</v>
      </c>
      <c r="E27" s="172" t="s">
        <v>229</v>
      </c>
      <c r="F27" s="172" t="s">
        <v>230</v>
      </c>
      <c r="G27" s="172" t="s">
        <v>15</v>
      </c>
      <c r="H27" s="171">
        <f t="shared" si="1"/>
        <v>0</v>
      </c>
      <c r="I27" s="59"/>
      <c r="J2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7" s="53"/>
      <c r="L2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7" s="56"/>
      <c r="N2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7" s="55"/>
      <c r="P2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7" s="57"/>
      <c r="R2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7" s="58"/>
      <c r="T2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7" s="58"/>
      <c r="V2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7" s="58"/>
      <c r="X2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7" s="58"/>
      <c r="Z2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7" s="121"/>
      <c r="AB27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7" s="58"/>
      <c r="AD2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7" s="58"/>
      <c r="AF2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7" s="58"/>
      <c r="AH2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7" s="58"/>
      <c r="AJ2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7" s="58"/>
      <c r="AL2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>
        <f>IF(Tableau_PUF[[#This Row],[Points]]&lt;&gt;0,RANK(Tableau_PUF[[#This Row],[Points]],Tableau_PUF[Points]),"")</f>
        <v>4</v>
      </c>
      <c r="B28" s="45">
        <f t="array" ref="B28">INDEX(Tableau_PUF[[1]:[15]],ROW(C28)-5,$B$3)</f>
        <v>50</v>
      </c>
      <c r="C28" s="46">
        <f t="shared" si="0"/>
        <v>1</v>
      </c>
      <c r="D28" s="172" t="s">
        <v>1096</v>
      </c>
      <c r="E28" s="172" t="s">
        <v>176</v>
      </c>
      <c r="F28" s="172" t="s">
        <v>177</v>
      </c>
      <c r="G28" s="172" t="s">
        <v>15</v>
      </c>
      <c r="H28" s="171">
        <f t="shared" si="1"/>
        <v>50</v>
      </c>
      <c r="I28" s="59">
        <v>2</v>
      </c>
      <c r="J2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50</v>
      </c>
      <c r="K28" s="53"/>
      <c r="L2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8" s="56"/>
      <c r="N2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8" s="57"/>
      <c r="P2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8" s="55"/>
      <c r="R2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8" s="58"/>
      <c r="T2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8" s="58"/>
      <c r="V2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8" s="58"/>
      <c r="X2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8" s="58"/>
      <c r="Z2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8" s="121"/>
      <c r="AB28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8" s="58"/>
      <c r="AD2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8" s="58"/>
      <c r="AF2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8" s="58"/>
      <c r="AH2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8" s="58"/>
      <c r="AJ2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8" s="58"/>
      <c r="AL2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8" s="50">
        <f t="shared" si="2"/>
        <v>50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50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 t="str">
        <f>IF(Tableau_PUF[[#This Row],[Points]]&lt;&gt;0,RANK(Tableau_PUF[[#This Row],[Points]],Tableau_PUF[Points]),"")</f>
        <v/>
      </c>
      <c r="B29" s="45">
        <f t="array" ref="B29">INDEX(Tableau_PUF[[1]:[15]],ROW(C29)-5,$B$3)</f>
        <v>0</v>
      </c>
      <c r="C29" s="46">
        <f t="shared" si="0"/>
        <v>0</v>
      </c>
      <c r="D29" s="172" t="s">
        <v>1097</v>
      </c>
      <c r="E29" s="172" t="s">
        <v>180</v>
      </c>
      <c r="F29" s="172" t="s">
        <v>181</v>
      </c>
      <c r="G29" s="172" t="s">
        <v>16</v>
      </c>
      <c r="H29" s="171">
        <f t="shared" si="1"/>
        <v>0</v>
      </c>
      <c r="I29" s="59"/>
      <c r="J2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9" s="53"/>
      <c r="L2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9" s="56"/>
      <c r="N2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9" s="55"/>
      <c r="P2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9" s="57"/>
      <c r="R2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9" s="58"/>
      <c r="T2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9" s="58"/>
      <c r="V2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9" s="58"/>
      <c r="X2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9" s="58"/>
      <c r="Z2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9" s="121"/>
      <c r="AB29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9" s="58"/>
      <c r="AD2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9" s="58"/>
      <c r="AF2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9" s="58"/>
      <c r="AH2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9" s="58"/>
      <c r="AJ2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9" s="58"/>
      <c r="AL2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IF(Tableau_PUF[[#This Row],[Points]]&lt;&gt;0,RANK(Tableau_PUF[[#This Row],[Points]],Tableau_PUF[Points]),"")</f>
        <v/>
      </c>
      <c r="B30" s="45">
        <f t="array" ref="B30">INDEX(Tableau_PUF[[1]:[15]],ROW(C30)-5,$B$3)</f>
        <v>0</v>
      </c>
      <c r="C30" s="46">
        <f t="shared" si="0"/>
        <v>0</v>
      </c>
      <c r="D30" s="172" t="s">
        <v>1098</v>
      </c>
      <c r="E30" s="172" t="s">
        <v>180</v>
      </c>
      <c r="F30" s="172" t="s">
        <v>231</v>
      </c>
      <c r="G30" s="172" t="s">
        <v>16</v>
      </c>
      <c r="H30" s="171">
        <f t="shared" si="1"/>
        <v>0</v>
      </c>
      <c r="I30" s="59"/>
      <c r="J3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0" s="53"/>
      <c r="L3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0" s="56"/>
      <c r="N3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0" s="57"/>
      <c r="P3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0" s="57"/>
      <c r="R3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0" s="58"/>
      <c r="T3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0" s="58"/>
      <c r="V3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0" s="58"/>
      <c r="X3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0" s="58"/>
      <c r="Z3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0" s="121"/>
      <c r="AB30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0" s="58"/>
      <c r="AD3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0" s="58"/>
      <c r="AF3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0" s="58"/>
      <c r="AH3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0" s="58"/>
      <c r="AJ3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0" s="58"/>
      <c r="AL3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>
        <f>IF(Tableau_PUF[[#This Row],[Points]]&lt;&gt;0,RANK(Tableau_PUF[[#This Row],[Points]],Tableau_PUF[Points]),"")</f>
        <v>19</v>
      </c>
      <c r="B31" s="45">
        <f t="array" ref="B31">INDEX(Tableau_PUF[[1]:[15]],ROW(C31)-5,$B$3)</f>
        <v>12</v>
      </c>
      <c r="C31" s="46">
        <f t="shared" si="0"/>
        <v>1</v>
      </c>
      <c r="D31" s="172" t="s">
        <v>1099</v>
      </c>
      <c r="E31" s="172" t="s">
        <v>232</v>
      </c>
      <c r="F31" s="172" t="s">
        <v>233</v>
      </c>
      <c r="G31" s="172" t="s">
        <v>33</v>
      </c>
      <c r="H31" s="171">
        <f t="shared" si="1"/>
        <v>12</v>
      </c>
      <c r="I31" s="59">
        <v>8</v>
      </c>
      <c r="J3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12</v>
      </c>
      <c r="K31" s="53"/>
      <c r="L3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1" s="56"/>
      <c r="N3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1" s="57"/>
      <c r="P3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1" s="57"/>
      <c r="R3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1" s="58"/>
      <c r="T3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1" s="58"/>
      <c r="V3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1" s="58"/>
      <c r="X3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1" s="58"/>
      <c r="Z3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1" s="121"/>
      <c r="AB31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1" s="58"/>
      <c r="AD3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1" s="58"/>
      <c r="AF3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1" s="58"/>
      <c r="AH3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1" s="58"/>
      <c r="AJ3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1" s="58"/>
      <c r="AL3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1" s="50">
        <f t="shared" si="2"/>
        <v>12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12</v>
      </c>
      <c r="BC31" s="50">
        <f t="shared" ref="BC31:BP31" si="43">BB31+LARGE($AM31:$BA31,BC$5)</f>
        <v>12</v>
      </c>
      <c r="BD31" s="50">
        <f t="shared" si="43"/>
        <v>12</v>
      </c>
      <c r="BE31" s="50">
        <f t="shared" si="43"/>
        <v>12</v>
      </c>
      <c r="BF31" s="50">
        <f t="shared" si="43"/>
        <v>12</v>
      </c>
      <c r="BG31" s="50">
        <f t="shared" si="43"/>
        <v>12</v>
      </c>
      <c r="BH31" s="50">
        <f t="shared" si="43"/>
        <v>12</v>
      </c>
      <c r="BI31" s="50">
        <f t="shared" si="43"/>
        <v>12</v>
      </c>
      <c r="BJ31" s="50">
        <f t="shared" si="43"/>
        <v>12</v>
      </c>
      <c r="BK31" s="50">
        <f t="shared" si="43"/>
        <v>12</v>
      </c>
      <c r="BL31" s="50">
        <f t="shared" si="43"/>
        <v>12</v>
      </c>
      <c r="BM31" s="50">
        <f t="shared" si="43"/>
        <v>12</v>
      </c>
      <c r="BN31" s="50">
        <f t="shared" si="43"/>
        <v>12</v>
      </c>
      <c r="BO31" s="50">
        <f t="shared" si="43"/>
        <v>12</v>
      </c>
      <c r="BP31" s="50">
        <f t="shared" si="43"/>
        <v>12</v>
      </c>
    </row>
    <row r="32" spans="1:68" ht="16.5" x14ac:dyDescent="0.35">
      <c r="A32" s="44" t="str">
        <f>IF(Tableau_PUF[[#This Row],[Points]]&lt;&gt;0,RANK(Tableau_PUF[[#This Row],[Points]],Tableau_PUF[Points]),"")</f>
        <v/>
      </c>
      <c r="B32" s="45">
        <f t="array" ref="B32">INDEX(Tableau_PUF[[1]:[15]],ROW(C32)-5,$B$3)</f>
        <v>0</v>
      </c>
      <c r="C32" s="46">
        <f t="shared" si="0"/>
        <v>0</v>
      </c>
      <c r="D32" s="172" t="s">
        <v>1100</v>
      </c>
      <c r="E32" s="172" t="s">
        <v>852</v>
      </c>
      <c r="F32" s="172" t="s">
        <v>853</v>
      </c>
      <c r="G32" s="172" t="s">
        <v>95</v>
      </c>
      <c r="H32" s="171">
        <f t="shared" si="1"/>
        <v>0</v>
      </c>
      <c r="I32" s="59"/>
      <c r="J3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2" s="53"/>
      <c r="L3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2" s="56"/>
      <c r="N3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2" s="55"/>
      <c r="P3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2" s="57"/>
      <c r="R3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2" s="58"/>
      <c r="T3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2" s="58"/>
      <c r="V3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2" s="58"/>
      <c r="X3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2" s="58"/>
      <c r="Z3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2" s="121"/>
      <c r="AB32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2" s="58"/>
      <c r="AD3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2" s="58"/>
      <c r="AF3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2" s="58"/>
      <c r="AH3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2" s="58"/>
      <c r="AJ3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2" s="58"/>
      <c r="AL3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>
        <f>IF(Tableau_PUF[[#This Row],[Points]]&lt;&gt;0,RANK(Tableau_PUF[[#This Row],[Points]],Tableau_PUF[Points]),"")</f>
        <v>9</v>
      </c>
      <c r="B33" s="45">
        <f t="array" ref="B33">INDEX(Tableau_PUF[[1]:[15]],ROW(C33)-5,$B$3)</f>
        <v>25</v>
      </c>
      <c r="C33" s="46">
        <f t="shared" si="0"/>
        <v>1</v>
      </c>
      <c r="D33" s="172" t="s">
        <v>1101</v>
      </c>
      <c r="E33" s="172" t="s">
        <v>182</v>
      </c>
      <c r="F33" s="172" t="s">
        <v>183</v>
      </c>
      <c r="G33" s="172" t="s">
        <v>12</v>
      </c>
      <c r="H33" s="171">
        <f t="shared" si="1"/>
        <v>25</v>
      </c>
      <c r="I33" s="59">
        <v>4</v>
      </c>
      <c r="J3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25</v>
      </c>
      <c r="K33" s="53"/>
      <c r="L3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3" s="56"/>
      <c r="N3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3" s="55"/>
      <c r="P3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3" s="57"/>
      <c r="R3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3" s="58"/>
      <c r="T3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3" s="58"/>
      <c r="V3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3" s="58"/>
      <c r="X3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3" s="58"/>
      <c r="Z3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3" s="121"/>
      <c r="AB33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3" s="58"/>
      <c r="AD3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3" s="58"/>
      <c r="AF3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3" s="58"/>
      <c r="AH3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3" s="58"/>
      <c r="AJ3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3" s="58"/>
      <c r="AL3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3" s="50">
        <f t="shared" si="2"/>
        <v>25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25</v>
      </c>
      <c r="BC33" s="50">
        <f t="shared" ref="BC33:BP33" si="45">BB33+LARGE($AM33:$BA33,BC$5)</f>
        <v>25</v>
      </c>
      <c r="BD33" s="50">
        <f t="shared" si="45"/>
        <v>25</v>
      </c>
      <c r="BE33" s="50">
        <f t="shared" si="45"/>
        <v>25</v>
      </c>
      <c r="BF33" s="50">
        <f t="shared" si="45"/>
        <v>25</v>
      </c>
      <c r="BG33" s="50">
        <f t="shared" si="45"/>
        <v>25</v>
      </c>
      <c r="BH33" s="50">
        <f t="shared" si="45"/>
        <v>25</v>
      </c>
      <c r="BI33" s="50">
        <f t="shared" si="45"/>
        <v>25</v>
      </c>
      <c r="BJ33" s="50">
        <f t="shared" si="45"/>
        <v>25</v>
      </c>
      <c r="BK33" s="50">
        <f t="shared" si="45"/>
        <v>25</v>
      </c>
      <c r="BL33" s="50">
        <f t="shared" si="45"/>
        <v>25</v>
      </c>
      <c r="BM33" s="50">
        <f t="shared" si="45"/>
        <v>25</v>
      </c>
      <c r="BN33" s="50">
        <f t="shared" si="45"/>
        <v>25</v>
      </c>
      <c r="BO33" s="50">
        <f t="shared" si="45"/>
        <v>25</v>
      </c>
      <c r="BP33" s="50">
        <f t="shared" si="45"/>
        <v>25</v>
      </c>
    </row>
    <row r="34" spans="1:68" ht="16.5" x14ac:dyDescent="0.35">
      <c r="A34" s="44">
        <f>IF(Tableau_PUF[[#This Row],[Points]]&lt;&gt;0,RANK(Tableau_PUF[[#This Row],[Points]],Tableau_PUF[Points]),"")</f>
        <v>1</v>
      </c>
      <c r="B34" s="45">
        <f t="array" ref="B34">INDEX(Tableau_PUF[[1]:[15]],ROW(C34)-5,$B$3)</f>
        <v>70</v>
      </c>
      <c r="C34" s="46">
        <f t="shared" si="0"/>
        <v>1</v>
      </c>
      <c r="D34" s="172" t="s">
        <v>1102</v>
      </c>
      <c r="E34" s="172" t="s">
        <v>235</v>
      </c>
      <c r="F34" s="172" t="s">
        <v>236</v>
      </c>
      <c r="G34" s="172" t="s">
        <v>12</v>
      </c>
      <c r="H34" s="171">
        <f t="shared" si="1"/>
        <v>70</v>
      </c>
      <c r="I34" s="59">
        <v>1</v>
      </c>
      <c r="J3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70</v>
      </c>
      <c r="K34" s="53"/>
      <c r="L3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4" s="56"/>
      <c r="N3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4" s="57"/>
      <c r="P3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4" s="55"/>
      <c r="R3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4" s="58"/>
      <c r="T3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4" s="58"/>
      <c r="V3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4" s="58"/>
      <c r="X3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4" s="58"/>
      <c r="Z3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4" s="121"/>
      <c r="AB34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4" s="58"/>
      <c r="AD3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4" s="58"/>
      <c r="AF3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4" s="58"/>
      <c r="AH3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4" s="58"/>
      <c r="AJ3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4" s="58"/>
      <c r="AL3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4" s="50">
        <f t="shared" si="2"/>
        <v>70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70</v>
      </c>
      <c r="BC34" s="50">
        <f t="shared" ref="BC34:BP34" si="46">BB34+LARGE($AM34:$BA34,BC$5)</f>
        <v>70</v>
      </c>
      <c r="BD34" s="50">
        <f t="shared" si="46"/>
        <v>70</v>
      </c>
      <c r="BE34" s="50">
        <f t="shared" si="46"/>
        <v>70</v>
      </c>
      <c r="BF34" s="50">
        <f t="shared" si="46"/>
        <v>70</v>
      </c>
      <c r="BG34" s="50">
        <f t="shared" si="46"/>
        <v>70</v>
      </c>
      <c r="BH34" s="50">
        <f t="shared" si="46"/>
        <v>70</v>
      </c>
      <c r="BI34" s="50">
        <f t="shared" si="46"/>
        <v>70</v>
      </c>
      <c r="BJ34" s="50">
        <f t="shared" si="46"/>
        <v>70</v>
      </c>
      <c r="BK34" s="50">
        <f t="shared" si="46"/>
        <v>70</v>
      </c>
      <c r="BL34" s="50">
        <f t="shared" si="46"/>
        <v>70</v>
      </c>
      <c r="BM34" s="50">
        <f t="shared" si="46"/>
        <v>70</v>
      </c>
      <c r="BN34" s="50">
        <f t="shared" si="46"/>
        <v>70</v>
      </c>
      <c r="BO34" s="50">
        <f t="shared" si="46"/>
        <v>70</v>
      </c>
      <c r="BP34" s="50">
        <f t="shared" si="46"/>
        <v>70</v>
      </c>
    </row>
    <row r="35" spans="1:68" ht="16.5" x14ac:dyDescent="0.35">
      <c r="A35" s="44" t="str">
        <f>IF(Tableau_PUF[[#This Row],[Points]]&lt;&gt;0,RANK(Tableau_PUF[[#This Row],[Points]],Tableau_PUF[Points]),"")</f>
        <v/>
      </c>
      <c r="B35" s="45">
        <f t="array" ref="B35">INDEX(Tableau_PUF[[1]:[15]],ROW(C35)-5,$B$3)</f>
        <v>0</v>
      </c>
      <c r="C35" s="46">
        <f t="shared" si="0"/>
        <v>0</v>
      </c>
      <c r="D35" s="172" t="s">
        <v>1103</v>
      </c>
      <c r="E35" s="172" t="s">
        <v>620</v>
      </c>
      <c r="F35" s="172" t="s">
        <v>1104</v>
      </c>
      <c r="G35" s="172" t="s">
        <v>14</v>
      </c>
      <c r="H35" s="171">
        <f t="shared" si="1"/>
        <v>0</v>
      </c>
      <c r="I35" s="59"/>
      <c r="J3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5" s="53"/>
      <c r="L3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5" s="56"/>
      <c r="N3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5" s="57"/>
      <c r="P3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5" s="55"/>
      <c r="R3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5" s="58"/>
      <c r="T3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5" s="58"/>
      <c r="V3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5" s="58"/>
      <c r="X3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5" s="58"/>
      <c r="Z3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5" s="121"/>
      <c r="AB35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5" s="58"/>
      <c r="AD3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5" s="58"/>
      <c r="AF3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5" s="58"/>
      <c r="AH3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5" s="58"/>
      <c r="AJ3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5" s="58"/>
      <c r="AL3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IF(Tableau_PUF[[#This Row],[Points]]&lt;&gt;0,RANK(Tableau_PUF[[#This Row],[Points]],Tableau_PUF[Points]),"")</f>
        <v/>
      </c>
      <c r="B36" s="45" cm="1">
        <f t="array" ref="B36">INDEX(Tableau_PUF[[1]:[15]],ROW(C36)-5,$B$3)</f>
        <v>0</v>
      </c>
      <c r="C36" s="89">
        <f t="shared" si="0"/>
        <v>0</v>
      </c>
      <c r="D36" s="172" t="s">
        <v>1105</v>
      </c>
      <c r="E36" s="172" t="s">
        <v>186</v>
      </c>
      <c r="F36" s="172" t="s">
        <v>187</v>
      </c>
      <c r="G36" s="172" t="s">
        <v>36</v>
      </c>
      <c r="H36" s="173">
        <f t="shared" si="1"/>
        <v>0</v>
      </c>
      <c r="I36" s="59"/>
      <c r="J36" s="3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6" s="53"/>
      <c r="L36" s="3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6" s="56"/>
      <c r="N36" s="3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6" s="55"/>
      <c r="P36" s="3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6" s="55"/>
      <c r="R36" s="3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6" s="104"/>
      <c r="T36" s="3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6" s="104"/>
      <c r="V36" s="3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6" s="104"/>
      <c r="X36" s="3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6" s="104"/>
      <c r="Z36" s="3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6" s="127"/>
      <c r="AB36" s="12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6" s="104"/>
      <c r="AD36" s="3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6" s="104"/>
      <c r="AF36" s="3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6" s="104"/>
      <c r="AH36" s="3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6" s="104"/>
      <c r="AJ36" s="3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6" s="104"/>
      <c r="AL36" s="3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IF(Tableau_PUF[[#This Row],[Points]]&lt;&gt;0,RANK(Tableau_PUF[[#This Row],[Points]],Tableau_PUF[Points]),"")</f>
        <v/>
      </c>
      <c r="B37" s="45">
        <f t="array" ref="B37">INDEX(Tableau_PUF[[1]:[15]],ROW(C37)-5,$B$3)</f>
        <v>0</v>
      </c>
      <c r="C37" s="46">
        <f t="shared" si="0"/>
        <v>0</v>
      </c>
      <c r="D37" s="172" t="s">
        <v>1106</v>
      </c>
      <c r="E37" s="172" t="s">
        <v>1107</v>
      </c>
      <c r="F37" s="172" t="s">
        <v>299</v>
      </c>
      <c r="G37" s="172" t="s">
        <v>106</v>
      </c>
      <c r="H37" s="171">
        <f t="shared" si="1"/>
        <v>0</v>
      </c>
      <c r="I37" s="59"/>
      <c r="J3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7" s="53"/>
      <c r="L3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7" s="56"/>
      <c r="N3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7" s="55"/>
      <c r="P3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7" s="57"/>
      <c r="R3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7" s="58"/>
      <c r="T3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7" s="58"/>
      <c r="V3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7" s="58"/>
      <c r="X3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7" s="58"/>
      <c r="Z3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7" s="121"/>
      <c r="AB37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7" s="58"/>
      <c r="AD3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7" s="58"/>
      <c r="AF3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7" s="58"/>
      <c r="AH3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7" s="58"/>
      <c r="AJ3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7" s="58"/>
      <c r="AL3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IF(Tableau_PUF[[#This Row],[Points]]&lt;&gt;0,RANK(Tableau_PUF[[#This Row],[Points]],Tableau_PUF[Points]),"")</f>
        <v/>
      </c>
      <c r="B38" s="45">
        <f t="array" ref="B38">INDEX(Tableau_PUF[[1]:[15]],ROW(C38)-5,$B$3)</f>
        <v>0</v>
      </c>
      <c r="C38" s="46">
        <f t="shared" ref="C38:C67" si="50">COUNTA(I38,K38,M38,O38,Q38,S38,U38,W38,Y38,AA38,AC38,AE38,AG38,AI38,AK38)</f>
        <v>0</v>
      </c>
      <c r="D38" s="172" t="s">
        <v>1108</v>
      </c>
      <c r="E38" s="172" t="s">
        <v>1109</v>
      </c>
      <c r="F38" s="172" t="s">
        <v>195</v>
      </c>
      <c r="G38" s="172" t="s">
        <v>106</v>
      </c>
      <c r="H38" s="171">
        <f t="shared" ref="H38:H67" si="51">J38+L38+N38+P38+R38+T38+V38+X38+Z38+AB38+AD38+AF38+AH38+AJ38+AL38</f>
        <v>0</v>
      </c>
      <c r="I38" s="59"/>
      <c r="J3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8" s="53"/>
      <c r="L3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8" s="56"/>
      <c r="N3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8" s="57"/>
      <c r="P3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8" s="57"/>
      <c r="R3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8" s="58"/>
      <c r="T3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8" s="58"/>
      <c r="V3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8" s="58"/>
      <c r="X3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8" s="58"/>
      <c r="Z3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8" s="121"/>
      <c r="AB38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8" s="58"/>
      <c r="AD3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8" s="58"/>
      <c r="AF3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8" s="58"/>
      <c r="AH3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8" s="58"/>
      <c r="AJ3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8" s="58"/>
      <c r="AL3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8" s="50">
        <f t="shared" ref="AM38:AM67" si="52">J38</f>
        <v>0</v>
      </c>
      <c r="AN38" s="31">
        <f t="shared" ref="AN38:AN67" si="53">L38</f>
        <v>0</v>
      </c>
      <c r="AO38" s="31">
        <f t="shared" ref="AO38:AO67" si="54">N38</f>
        <v>0</v>
      </c>
      <c r="AP38" s="31">
        <f t="shared" ref="AP38:AP67" si="55">P38</f>
        <v>0</v>
      </c>
      <c r="AQ38" s="31">
        <f t="shared" ref="AQ38:AQ67" si="56">R38</f>
        <v>0</v>
      </c>
      <c r="AR38" s="31">
        <f t="shared" ref="AR38:AR67" si="57">T38</f>
        <v>0</v>
      </c>
      <c r="AS38" s="31">
        <f t="shared" ref="AS38:AS67" si="58">V38</f>
        <v>0</v>
      </c>
      <c r="AT38" s="31">
        <f t="shared" ref="AT38:AT67" si="59">X38</f>
        <v>0</v>
      </c>
      <c r="AU38" s="31">
        <f t="shared" ref="AU38:AU67" si="60">Z38</f>
        <v>0</v>
      </c>
      <c r="AV38" s="31">
        <f t="shared" ref="AV38:AV67" si="61">AB38</f>
        <v>0</v>
      </c>
      <c r="AW38" s="31">
        <f t="shared" ref="AW38:AW67" si="62">AD38</f>
        <v>0</v>
      </c>
      <c r="AX38" s="31">
        <f t="shared" ref="AX38:AX67" si="63">AF38</f>
        <v>0</v>
      </c>
      <c r="AY38" s="31">
        <f t="shared" ref="AY38:AY67" si="64">AH38</f>
        <v>0</v>
      </c>
      <c r="AZ38" s="31">
        <f t="shared" ref="AZ38:AZ67" si="65">AJ38</f>
        <v>0</v>
      </c>
      <c r="BA38" s="31">
        <f t="shared" ref="BA38:BA67" si="66">AL38</f>
        <v>0</v>
      </c>
      <c r="BB38" s="31">
        <f t="shared" ref="BB38:BB67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>
        <f>IF(Tableau_PUF[[#This Row],[Points]]&lt;&gt;0,RANK(Tableau_PUF[[#This Row],[Points]],Tableau_PUF[Points]),"")</f>
        <v>16</v>
      </c>
      <c r="B39" s="45">
        <f t="array" ref="B39">INDEX(Tableau_PUF[[1]:[15]],ROW(C39)-5,$B$3)</f>
        <v>14</v>
      </c>
      <c r="C39" s="46">
        <f t="shared" si="50"/>
        <v>1</v>
      </c>
      <c r="D39" s="172" t="s">
        <v>1110</v>
      </c>
      <c r="E39" s="172" t="s">
        <v>191</v>
      </c>
      <c r="F39" s="172" t="s">
        <v>192</v>
      </c>
      <c r="G39" s="172" t="s">
        <v>15</v>
      </c>
      <c r="H39" s="171">
        <f t="shared" si="51"/>
        <v>14</v>
      </c>
      <c r="I39" s="59">
        <v>7</v>
      </c>
      <c r="J3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14</v>
      </c>
      <c r="K39" s="53"/>
      <c r="L3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9" s="56"/>
      <c r="N3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9" s="57"/>
      <c r="P3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9" s="57"/>
      <c r="R3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9" s="58"/>
      <c r="T3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9" s="58"/>
      <c r="V3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9" s="58"/>
      <c r="X3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9" s="58"/>
      <c r="Z3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9" s="121"/>
      <c r="AB39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9" s="58"/>
      <c r="AD3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9" s="58"/>
      <c r="AF3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9" s="58"/>
      <c r="AH3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9" s="58"/>
      <c r="AJ3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9" s="58"/>
      <c r="AL3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9" s="50">
        <f t="shared" si="52"/>
        <v>14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14</v>
      </c>
      <c r="BC39" s="50">
        <f t="shared" ref="BC39:BP39" si="69">BB39+LARGE($AM39:$BA39,BC$5)</f>
        <v>14</v>
      </c>
      <c r="BD39" s="50">
        <f t="shared" si="69"/>
        <v>14</v>
      </c>
      <c r="BE39" s="50">
        <f t="shared" si="69"/>
        <v>14</v>
      </c>
      <c r="BF39" s="50">
        <f t="shared" si="69"/>
        <v>14</v>
      </c>
      <c r="BG39" s="50">
        <f t="shared" si="69"/>
        <v>14</v>
      </c>
      <c r="BH39" s="50">
        <f t="shared" si="69"/>
        <v>14</v>
      </c>
      <c r="BI39" s="50">
        <f t="shared" si="69"/>
        <v>14</v>
      </c>
      <c r="BJ39" s="50">
        <f t="shared" si="69"/>
        <v>14</v>
      </c>
      <c r="BK39" s="50">
        <f t="shared" si="69"/>
        <v>14</v>
      </c>
      <c r="BL39" s="50">
        <f t="shared" si="69"/>
        <v>14</v>
      </c>
      <c r="BM39" s="50">
        <f t="shared" si="69"/>
        <v>14</v>
      </c>
      <c r="BN39" s="50">
        <f t="shared" si="69"/>
        <v>14</v>
      </c>
      <c r="BO39" s="50">
        <f t="shared" si="69"/>
        <v>14</v>
      </c>
      <c r="BP39" s="50">
        <f t="shared" si="69"/>
        <v>14</v>
      </c>
    </row>
    <row r="40" spans="1:68" ht="16.5" x14ac:dyDescent="0.35">
      <c r="A40" s="44" t="str">
        <f>IF(Tableau_PUF[[#This Row],[Points]]&lt;&gt;0,RANK(Tableau_PUF[[#This Row],[Points]],Tableau_PUF[Points]),"")</f>
        <v/>
      </c>
      <c r="B40" s="45">
        <f t="array" ref="B40">INDEX(Tableau_PUF[[1]:[15]],ROW(C40)-5,$B$3)</f>
        <v>0</v>
      </c>
      <c r="C40" s="46">
        <f t="shared" si="50"/>
        <v>0</v>
      </c>
      <c r="D40" s="172" t="s">
        <v>1111</v>
      </c>
      <c r="E40" s="172" t="s">
        <v>1112</v>
      </c>
      <c r="F40" s="172" t="s">
        <v>195</v>
      </c>
      <c r="G40" s="172" t="s">
        <v>106</v>
      </c>
      <c r="H40" s="171">
        <f t="shared" si="51"/>
        <v>0</v>
      </c>
      <c r="I40" s="59"/>
      <c r="J4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0" s="53"/>
      <c r="L4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0" s="56"/>
      <c r="N4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0" s="57"/>
      <c r="P4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0" s="57"/>
      <c r="R4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0" s="58"/>
      <c r="T4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0" s="58"/>
      <c r="V4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0" s="58"/>
      <c r="X4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0" s="58"/>
      <c r="Z4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0" s="121"/>
      <c r="AB40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0" s="58"/>
      <c r="AD4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0" s="58"/>
      <c r="AF4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0" s="58"/>
      <c r="AH4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0" s="58"/>
      <c r="AJ4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0" s="58"/>
      <c r="AL4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IF(Tableau_PUF[[#This Row],[Points]]&lt;&gt;0,RANK(Tableau_PUF[[#This Row],[Points]],Tableau_PUF[Points]),"")</f>
        <v/>
      </c>
      <c r="B41" s="45">
        <f t="array" ref="B41">INDEX(Tableau_PUF[[1]:[15]],ROW(C41)-5,$B$3)</f>
        <v>0</v>
      </c>
      <c r="C41" s="46">
        <f t="shared" si="50"/>
        <v>0</v>
      </c>
      <c r="D41" s="172" t="s">
        <v>1113</v>
      </c>
      <c r="E41" s="172" t="s">
        <v>1114</v>
      </c>
      <c r="F41" s="172" t="s">
        <v>902</v>
      </c>
      <c r="G41" s="172" t="s">
        <v>106</v>
      </c>
      <c r="H41" s="171">
        <f t="shared" si="51"/>
        <v>0</v>
      </c>
      <c r="I41" s="59"/>
      <c r="J4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1" s="53"/>
      <c r="L4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1" s="56"/>
      <c r="N4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1" s="57"/>
      <c r="P4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1" s="57"/>
      <c r="R4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1" s="58"/>
      <c r="T4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1" s="58"/>
      <c r="V4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1" s="58"/>
      <c r="X4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1" s="58"/>
      <c r="Z4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1" s="121"/>
      <c r="AB41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1" s="58"/>
      <c r="AD4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1" s="58"/>
      <c r="AF4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1" s="58"/>
      <c r="AH4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1" s="58"/>
      <c r="AJ4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1" s="58"/>
      <c r="AL4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>
        <f>IF(Tableau_PUF[[#This Row],[Points]]&lt;&gt;0,RANK(Tableau_PUF[[#This Row],[Points]],Tableau_PUF[Points]),"")</f>
        <v>1</v>
      </c>
      <c r="B42" s="45">
        <f t="array" ref="B42">INDEX(Tableau_PUF[[1]:[15]],ROW(C42)-5,$B$3)</f>
        <v>70</v>
      </c>
      <c r="C42" s="46">
        <f t="shared" si="50"/>
        <v>1</v>
      </c>
      <c r="D42" s="172" t="s">
        <v>1115</v>
      </c>
      <c r="E42" s="172" t="s">
        <v>194</v>
      </c>
      <c r="F42" s="172" t="s">
        <v>195</v>
      </c>
      <c r="G42" s="172" t="s">
        <v>12</v>
      </c>
      <c r="H42" s="171">
        <f t="shared" si="51"/>
        <v>70</v>
      </c>
      <c r="I42" s="59">
        <v>1</v>
      </c>
      <c r="J4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70</v>
      </c>
      <c r="K42" s="53"/>
      <c r="L4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2" s="56"/>
      <c r="N4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2" s="57"/>
      <c r="P4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2" s="57"/>
      <c r="R4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2" s="58"/>
      <c r="T4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2" s="58"/>
      <c r="V4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2" s="58"/>
      <c r="X4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2" s="58"/>
      <c r="Z4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2" s="121"/>
      <c r="AB42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2" s="58"/>
      <c r="AD4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2" s="58"/>
      <c r="AF4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2" s="58"/>
      <c r="AH4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2" s="58"/>
      <c r="AJ4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2" s="58"/>
      <c r="AL4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2" s="50">
        <f t="shared" si="52"/>
        <v>70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70</v>
      </c>
      <c r="BC42" s="50">
        <f t="shared" ref="BC42:BP42" si="72">BB42+LARGE($AM42:$BA42,BC$5)</f>
        <v>70</v>
      </c>
      <c r="BD42" s="50">
        <f t="shared" si="72"/>
        <v>70</v>
      </c>
      <c r="BE42" s="50">
        <f t="shared" si="72"/>
        <v>70</v>
      </c>
      <c r="BF42" s="50">
        <f t="shared" si="72"/>
        <v>70</v>
      </c>
      <c r="BG42" s="50">
        <f t="shared" si="72"/>
        <v>70</v>
      </c>
      <c r="BH42" s="50">
        <f t="shared" si="72"/>
        <v>70</v>
      </c>
      <c r="BI42" s="50">
        <f t="shared" si="72"/>
        <v>70</v>
      </c>
      <c r="BJ42" s="50">
        <f t="shared" si="72"/>
        <v>70</v>
      </c>
      <c r="BK42" s="50">
        <f t="shared" si="72"/>
        <v>70</v>
      </c>
      <c r="BL42" s="50">
        <f t="shared" si="72"/>
        <v>70</v>
      </c>
      <c r="BM42" s="50">
        <f t="shared" si="72"/>
        <v>70</v>
      </c>
      <c r="BN42" s="50">
        <f t="shared" si="72"/>
        <v>70</v>
      </c>
      <c r="BO42" s="50">
        <f t="shared" si="72"/>
        <v>70</v>
      </c>
      <c r="BP42" s="50">
        <f t="shared" si="72"/>
        <v>70</v>
      </c>
    </row>
    <row r="43" spans="1:68" ht="16.5" x14ac:dyDescent="0.35">
      <c r="A43" s="44">
        <f>IF(Tableau_PUF[[#This Row],[Points]]&lt;&gt;0,RANK(Tableau_PUF[[#This Row],[Points]],Tableau_PUF[Points]),"")</f>
        <v>4</v>
      </c>
      <c r="B43" s="45">
        <f t="array" ref="B43">INDEX(Tableau_PUF[[1]:[15]],ROW(C43)-5,$B$3)</f>
        <v>50</v>
      </c>
      <c r="C43" s="46">
        <f t="shared" si="50"/>
        <v>1</v>
      </c>
      <c r="D43" s="172" t="s">
        <v>1116</v>
      </c>
      <c r="E43" s="172" t="s">
        <v>1117</v>
      </c>
      <c r="F43" s="172" t="s">
        <v>131</v>
      </c>
      <c r="G43" s="172" t="s">
        <v>36</v>
      </c>
      <c r="H43" s="171">
        <f t="shared" si="51"/>
        <v>50</v>
      </c>
      <c r="I43" s="59">
        <v>2</v>
      </c>
      <c r="J4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50</v>
      </c>
      <c r="K43" s="53"/>
      <c r="L4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3" s="56"/>
      <c r="N4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3" s="57"/>
      <c r="P4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3" s="57"/>
      <c r="R4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3" s="58"/>
      <c r="T4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3" s="58"/>
      <c r="V4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3" s="58"/>
      <c r="X4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3" s="58"/>
      <c r="Z4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3" s="121"/>
      <c r="AB43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3" s="58"/>
      <c r="AD4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3" s="58"/>
      <c r="AF4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3" s="58"/>
      <c r="AH4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3" s="58"/>
      <c r="AJ4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3" s="58"/>
      <c r="AL4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3" s="50">
        <f t="shared" si="52"/>
        <v>50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50</v>
      </c>
      <c r="BC43" s="50">
        <f t="shared" ref="BC43:BP43" si="73">BB43+LARGE($AM43:$BA43,BC$5)</f>
        <v>50</v>
      </c>
      <c r="BD43" s="50">
        <f t="shared" si="73"/>
        <v>50</v>
      </c>
      <c r="BE43" s="50">
        <f t="shared" si="73"/>
        <v>50</v>
      </c>
      <c r="BF43" s="50">
        <f t="shared" si="73"/>
        <v>50</v>
      </c>
      <c r="BG43" s="50">
        <f t="shared" si="73"/>
        <v>50</v>
      </c>
      <c r="BH43" s="50">
        <f t="shared" si="73"/>
        <v>50</v>
      </c>
      <c r="BI43" s="50">
        <f t="shared" si="73"/>
        <v>50</v>
      </c>
      <c r="BJ43" s="50">
        <f t="shared" si="73"/>
        <v>50</v>
      </c>
      <c r="BK43" s="50">
        <f t="shared" si="73"/>
        <v>50</v>
      </c>
      <c r="BL43" s="50">
        <f t="shared" si="73"/>
        <v>50</v>
      </c>
      <c r="BM43" s="50">
        <f t="shared" si="73"/>
        <v>50</v>
      </c>
      <c r="BN43" s="50">
        <f t="shared" si="73"/>
        <v>50</v>
      </c>
      <c r="BO43" s="50">
        <f t="shared" si="73"/>
        <v>50</v>
      </c>
      <c r="BP43" s="50">
        <f t="shared" si="73"/>
        <v>50</v>
      </c>
    </row>
    <row r="44" spans="1:68" ht="16.5" x14ac:dyDescent="0.35">
      <c r="A44" s="44">
        <f>IF(Tableau_PUF[[#This Row],[Points]]&lt;&gt;0,RANK(Tableau_PUF[[#This Row],[Points]],Tableau_PUF[Points]),"")</f>
        <v>20</v>
      </c>
      <c r="B44" s="45">
        <f t="array" ref="B44">INDEX(Tableau_PUF[[1]:[15]],ROW(C44)-5,$B$3)</f>
        <v>10</v>
      </c>
      <c r="C44" s="46">
        <f t="shared" si="50"/>
        <v>1</v>
      </c>
      <c r="D44" s="172" t="s">
        <v>1118</v>
      </c>
      <c r="E44" s="172" t="s">
        <v>244</v>
      </c>
      <c r="F44" s="172" t="s">
        <v>245</v>
      </c>
      <c r="G44" s="172" t="s">
        <v>36</v>
      </c>
      <c r="H44" s="171">
        <f t="shared" si="51"/>
        <v>10</v>
      </c>
      <c r="I44" s="59">
        <v>10</v>
      </c>
      <c r="J4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44" s="53"/>
      <c r="L4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4" s="56"/>
      <c r="N4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4" s="57"/>
      <c r="P4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4" s="57"/>
      <c r="R4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4" s="58"/>
      <c r="T4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4" s="58"/>
      <c r="V4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4" s="58"/>
      <c r="X4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4" s="58"/>
      <c r="Z4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4" s="121"/>
      <c r="AB44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4" s="58"/>
      <c r="AD4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4" s="58"/>
      <c r="AF4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4" s="58"/>
      <c r="AH4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4" s="58"/>
      <c r="AJ4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4" s="58"/>
      <c r="AL4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4" s="50">
        <f t="shared" si="52"/>
        <v>10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10</v>
      </c>
      <c r="BC44" s="50">
        <f t="shared" ref="BC44:BP44" si="74">BB44+LARGE($AM44:$BA44,BC$5)</f>
        <v>10</v>
      </c>
      <c r="BD44" s="50">
        <f t="shared" si="74"/>
        <v>10</v>
      </c>
      <c r="BE44" s="50">
        <f t="shared" si="74"/>
        <v>10</v>
      </c>
      <c r="BF44" s="50">
        <f t="shared" si="74"/>
        <v>10</v>
      </c>
      <c r="BG44" s="50">
        <f t="shared" si="74"/>
        <v>10</v>
      </c>
      <c r="BH44" s="50">
        <f t="shared" si="74"/>
        <v>10</v>
      </c>
      <c r="BI44" s="50">
        <f t="shared" si="74"/>
        <v>10</v>
      </c>
      <c r="BJ44" s="50">
        <f t="shared" si="74"/>
        <v>10</v>
      </c>
      <c r="BK44" s="50">
        <f t="shared" si="74"/>
        <v>10</v>
      </c>
      <c r="BL44" s="50">
        <f t="shared" si="74"/>
        <v>10</v>
      </c>
      <c r="BM44" s="50">
        <f t="shared" si="74"/>
        <v>10</v>
      </c>
      <c r="BN44" s="50">
        <f t="shared" si="74"/>
        <v>10</v>
      </c>
      <c r="BO44" s="50">
        <f t="shared" si="74"/>
        <v>10</v>
      </c>
      <c r="BP44" s="50">
        <f t="shared" si="74"/>
        <v>10</v>
      </c>
    </row>
    <row r="45" spans="1:68" ht="16.5" x14ac:dyDescent="0.35">
      <c r="A45" s="44" t="str">
        <f>IF(Tableau_PUF[[#This Row],[Points]]&lt;&gt;0,RANK(Tableau_PUF[[#This Row],[Points]],Tableau_PUF[Points]),"")</f>
        <v/>
      </c>
      <c r="B45" s="45">
        <f t="array" ref="B45">INDEX(Tableau_PUF[[1]:[15]],ROW(C45)-5,$B$3)</f>
        <v>0</v>
      </c>
      <c r="C45" s="46">
        <f t="shared" si="50"/>
        <v>0</v>
      </c>
      <c r="D45" s="172" t="s">
        <v>1119</v>
      </c>
      <c r="E45" s="172" t="s">
        <v>1120</v>
      </c>
      <c r="F45" s="172" t="s">
        <v>145</v>
      </c>
      <c r="G45" s="172" t="s">
        <v>36</v>
      </c>
      <c r="H45" s="171">
        <f t="shared" si="51"/>
        <v>0</v>
      </c>
      <c r="I45" s="59"/>
      <c r="J4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5" s="53"/>
      <c r="L4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5" s="56"/>
      <c r="N4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5" s="57"/>
      <c r="P4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5" s="57"/>
      <c r="R4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5" s="58"/>
      <c r="T4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5" s="58"/>
      <c r="V4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5" s="58"/>
      <c r="X4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5" s="58"/>
      <c r="Z4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5" s="121"/>
      <c r="AB45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5" s="58"/>
      <c r="AD4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5" s="58"/>
      <c r="AF4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5" s="58"/>
      <c r="AH4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5" s="58"/>
      <c r="AJ4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5" s="58"/>
      <c r="AL4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IF(Tableau_PUF[[#This Row],[Points]]&lt;&gt;0,RANK(Tableau_PUF[[#This Row],[Points]],Tableau_PUF[Points]),"")</f>
        <v/>
      </c>
      <c r="B46" s="45">
        <f t="array" ref="B46">INDEX(Tableau_PUF[[1]:[15]],ROW(C46)-5,$B$3)</f>
        <v>0</v>
      </c>
      <c r="C46" s="46">
        <f t="shared" si="50"/>
        <v>0</v>
      </c>
      <c r="D46" s="172" t="s">
        <v>1121</v>
      </c>
      <c r="E46" s="172" t="s">
        <v>634</v>
      </c>
      <c r="F46" s="172" t="s">
        <v>185</v>
      </c>
      <c r="G46" s="172" t="s">
        <v>105</v>
      </c>
      <c r="H46" s="171">
        <f t="shared" si="51"/>
        <v>0</v>
      </c>
      <c r="I46" s="59"/>
      <c r="J4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6" s="53"/>
      <c r="L4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6" s="56"/>
      <c r="N4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6" s="57"/>
      <c r="P4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6" s="57"/>
      <c r="R4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6" s="58"/>
      <c r="T4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6" s="58"/>
      <c r="V4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6" s="58"/>
      <c r="X4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6" s="58"/>
      <c r="Z4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6" s="121"/>
      <c r="AB46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6" s="58"/>
      <c r="AD4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6" s="58"/>
      <c r="AF4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6" s="58"/>
      <c r="AH4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6" s="58"/>
      <c r="AJ4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6" s="58"/>
      <c r="AL4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IF(Tableau_PUF[[#This Row],[Points]]&lt;&gt;0,RANK(Tableau_PUF[[#This Row],[Points]],Tableau_PUF[Points]),"")</f>
        <v/>
      </c>
      <c r="B47" s="45">
        <f t="array" ref="B47">INDEX(Tableau_PUF[[1]:[15]],ROW(C47)-5,$B$3)</f>
        <v>0</v>
      </c>
      <c r="C47" s="46">
        <f t="shared" si="50"/>
        <v>0</v>
      </c>
      <c r="D47" s="172" t="s">
        <v>1122</v>
      </c>
      <c r="E47" s="172" t="s">
        <v>248</v>
      </c>
      <c r="F47" s="172" t="s">
        <v>1123</v>
      </c>
      <c r="G47" s="172" t="s">
        <v>106</v>
      </c>
      <c r="H47" s="171">
        <f t="shared" si="51"/>
        <v>0</v>
      </c>
      <c r="I47" s="59"/>
      <c r="J4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7" s="53"/>
      <c r="L4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7" s="56"/>
      <c r="N4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7" s="57"/>
      <c r="P4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7" s="57"/>
      <c r="R4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7" s="58"/>
      <c r="T4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7" s="58"/>
      <c r="V4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7" s="58"/>
      <c r="X4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7" s="58"/>
      <c r="Z4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7" s="121"/>
      <c r="AB47" s="122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7" s="58"/>
      <c r="AD4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7" s="58"/>
      <c r="AF4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7" s="58"/>
      <c r="AH4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7" s="58"/>
      <c r="AJ4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7" s="58"/>
      <c r="AL4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IF(Tableau_PUF[[#This Row],[Points]]&lt;&gt;0,RANK(Tableau_PUF[[#This Row],[Points]],Tableau_PUF[Points]),"")</f>
        <v/>
      </c>
      <c r="B48" s="45">
        <f t="array" ref="B48">INDEX(Tableau_PUF[[1]:[15]],ROW(C48)-5,$B$3)</f>
        <v>0</v>
      </c>
      <c r="C48" s="46">
        <f t="shared" si="50"/>
        <v>0</v>
      </c>
      <c r="D48" s="172" t="s">
        <v>1124</v>
      </c>
      <c r="E48" s="172" t="s">
        <v>201</v>
      </c>
      <c r="F48" s="172" t="s">
        <v>185</v>
      </c>
      <c r="G48" s="172" t="s">
        <v>106</v>
      </c>
      <c r="H48" s="174">
        <f t="shared" si="51"/>
        <v>0</v>
      </c>
      <c r="I48" s="168"/>
      <c r="J48" s="84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8" s="85"/>
      <c r="L48" s="84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8" s="91"/>
      <c r="N48" s="84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8" s="87"/>
      <c r="P48" s="84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8" s="87"/>
      <c r="R48" s="84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8" s="88"/>
      <c r="T48" s="84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8" s="88"/>
      <c r="V48" s="84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8" s="88"/>
      <c r="X48" s="84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8" s="88"/>
      <c r="Z48" s="84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8" s="123"/>
      <c r="AB48" s="124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8" s="88"/>
      <c r="AD48" s="84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8" s="88"/>
      <c r="AF48" s="84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8" s="88"/>
      <c r="AH48" s="84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8" s="88"/>
      <c r="AJ48" s="84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8" s="88"/>
      <c r="AL48" s="84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>
        <f>IF(Tableau_PUF[[#This Row],[Points]]&lt;&gt;0,RANK(Tableau_PUF[[#This Row],[Points]],Tableau_PUF[Points]),"")</f>
        <v>20</v>
      </c>
      <c r="B49" s="45" cm="1">
        <f t="array" ref="B49">INDEX(Tableau_PUF[[1]:[15]],ROW(C49)-5,$B$3)</f>
        <v>10</v>
      </c>
      <c r="C49" s="89">
        <f t="shared" si="50"/>
        <v>1</v>
      </c>
      <c r="D49" s="172" t="s">
        <v>1125</v>
      </c>
      <c r="E49" s="172" t="s">
        <v>1126</v>
      </c>
      <c r="F49" s="172" t="s">
        <v>192</v>
      </c>
      <c r="G49" s="172" t="s">
        <v>45</v>
      </c>
      <c r="H49" s="175">
        <f t="shared" si="51"/>
        <v>10</v>
      </c>
      <c r="I49" s="168">
        <v>9</v>
      </c>
      <c r="J49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49" s="85"/>
      <c r="L49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9" s="91"/>
      <c r="N49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9" s="92"/>
      <c r="P49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9" s="92"/>
      <c r="R49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9" s="93"/>
      <c r="T49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9" s="93"/>
      <c r="V49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9" s="93"/>
      <c r="X49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9" s="93"/>
      <c r="Z49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9" s="125"/>
      <c r="AB4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9" s="93"/>
      <c r="AD49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9" s="93"/>
      <c r="AF49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9" s="93"/>
      <c r="AH49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9" s="93"/>
      <c r="AJ49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9" s="93"/>
      <c r="AL49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9" s="50">
        <f t="shared" si="52"/>
        <v>10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10</v>
      </c>
      <c r="BC49" s="50">
        <f t="shared" ref="BC49:BP49" si="79">BB49+LARGE($AM49:$BA49,BC$5)</f>
        <v>10</v>
      </c>
      <c r="BD49" s="50">
        <f t="shared" si="79"/>
        <v>10</v>
      </c>
      <c r="BE49" s="50">
        <f t="shared" si="79"/>
        <v>10</v>
      </c>
      <c r="BF49" s="50">
        <f t="shared" si="79"/>
        <v>10</v>
      </c>
      <c r="BG49" s="50">
        <f t="shared" si="79"/>
        <v>10</v>
      </c>
      <c r="BH49" s="50">
        <f t="shared" si="79"/>
        <v>10</v>
      </c>
      <c r="BI49" s="50">
        <f t="shared" si="79"/>
        <v>10</v>
      </c>
      <c r="BJ49" s="50">
        <f t="shared" si="79"/>
        <v>10</v>
      </c>
      <c r="BK49" s="50">
        <f t="shared" si="79"/>
        <v>10</v>
      </c>
      <c r="BL49" s="50">
        <f t="shared" si="79"/>
        <v>10</v>
      </c>
      <c r="BM49" s="50">
        <f t="shared" si="79"/>
        <v>10</v>
      </c>
      <c r="BN49" s="50">
        <f t="shared" si="79"/>
        <v>10</v>
      </c>
      <c r="BO49" s="50">
        <f t="shared" si="79"/>
        <v>10</v>
      </c>
      <c r="BP49" s="50">
        <f t="shared" si="79"/>
        <v>10</v>
      </c>
    </row>
    <row r="50" spans="1:68" ht="16.5" x14ac:dyDescent="0.35">
      <c r="A50" s="44">
        <f>IF(Tableau_PUF[[#This Row],[Points]]&lt;&gt;0,RANK(Tableau_PUF[[#This Row],[Points]],Tableau_PUF[Points]),"")</f>
        <v>7</v>
      </c>
      <c r="B50" s="45" cm="1">
        <f t="array" ref="B50">INDEX(Tableau_PUF[[1]:[15]],ROW(C50)-5,$B$3)</f>
        <v>35</v>
      </c>
      <c r="C50" s="89">
        <f t="shared" si="50"/>
        <v>1</v>
      </c>
      <c r="D50" s="172" t="s">
        <v>1127</v>
      </c>
      <c r="E50" s="172" t="s">
        <v>250</v>
      </c>
      <c r="F50" s="172" t="s">
        <v>251</v>
      </c>
      <c r="G50" s="172" t="s">
        <v>36</v>
      </c>
      <c r="H50" s="175">
        <f t="shared" si="51"/>
        <v>35</v>
      </c>
      <c r="I50" s="168">
        <v>3</v>
      </c>
      <c r="J50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50" s="85"/>
      <c r="L50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0" s="91"/>
      <c r="N50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0" s="92"/>
      <c r="P50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0" s="92"/>
      <c r="R50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0" s="93"/>
      <c r="T50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0" s="93"/>
      <c r="V50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0" s="93"/>
      <c r="X50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0" s="93"/>
      <c r="Z50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0" s="125"/>
      <c r="AB5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0" s="93"/>
      <c r="AD50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0" s="93"/>
      <c r="AF50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0" s="93"/>
      <c r="AH50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0" s="93"/>
      <c r="AJ50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0" s="93"/>
      <c r="AL50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0" s="50">
        <f t="shared" si="52"/>
        <v>35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35</v>
      </c>
      <c r="BC50" s="50">
        <f t="shared" ref="BC50:BP50" si="80">BB50+LARGE($AM50:$BA50,BC$5)</f>
        <v>35</v>
      </c>
      <c r="BD50" s="50">
        <f t="shared" si="80"/>
        <v>35</v>
      </c>
      <c r="BE50" s="50">
        <f t="shared" si="80"/>
        <v>35</v>
      </c>
      <c r="BF50" s="50">
        <f t="shared" si="80"/>
        <v>35</v>
      </c>
      <c r="BG50" s="50">
        <f t="shared" si="80"/>
        <v>35</v>
      </c>
      <c r="BH50" s="50">
        <f t="shared" si="80"/>
        <v>35</v>
      </c>
      <c r="BI50" s="50">
        <f t="shared" si="80"/>
        <v>35</v>
      </c>
      <c r="BJ50" s="50">
        <f t="shared" si="80"/>
        <v>35</v>
      </c>
      <c r="BK50" s="50">
        <f t="shared" si="80"/>
        <v>35</v>
      </c>
      <c r="BL50" s="50">
        <f t="shared" si="80"/>
        <v>35</v>
      </c>
      <c r="BM50" s="50">
        <f t="shared" si="80"/>
        <v>35</v>
      </c>
      <c r="BN50" s="50">
        <f t="shared" si="80"/>
        <v>35</v>
      </c>
      <c r="BO50" s="50">
        <f t="shared" si="80"/>
        <v>35</v>
      </c>
      <c r="BP50" s="50">
        <f t="shared" si="80"/>
        <v>35</v>
      </c>
    </row>
    <row r="51" spans="1:68" ht="16.5" x14ac:dyDescent="0.35">
      <c r="A51" s="44">
        <f>IF(Tableau_PUF[[#This Row],[Points]]&lt;&gt;0,RANK(Tableau_PUF[[#This Row],[Points]],Tableau_PUF[Points]),"")</f>
        <v>12</v>
      </c>
      <c r="B51" s="45" cm="1">
        <f t="array" ref="B51">INDEX(Tableau_PUF[[1]:[15]],ROW(C51)-5,$B$3)</f>
        <v>20</v>
      </c>
      <c r="C51" s="89">
        <f t="shared" si="50"/>
        <v>1</v>
      </c>
      <c r="D51" s="172" t="s">
        <v>1128</v>
      </c>
      <c r="E51" s="172" t="s">
        <v>1129</v>
      </c>
      <c r="F51" s="172" t="s">
        <v>307</v>
      </c>
      <c r="G51" s="172" t="s">
        <v>12</v>
      </c>
      <c r="H51" s="175">
        <f t="shared" si="51"/>
        <v>20</v>
      </c>
      <c r="I51" s="168">
        <v>5</v>
      </c>
      <c r="J51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51" s="85"/>
      <c r="L51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1" s="91"/>
      <c r="N51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1" s="92"/>
      <c r="P51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1" s="92"/>
      <c r="R51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1" s="93"/>
      <c r="T51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1" s="93"/>
      <c r="V51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1" s="93"/>
      <c r="X51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1" s="93"/>
      <c r="Z51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1" s="125"/>
      <c r="AB5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1" s="93"/>
      <c r="AD51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1" s="93"/>
      <c r="AF51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1" s="93"/>
      <c r="AH51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1" s="93"/>
      <c r="AJ51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1" s="93"/>
      <c r="AL51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1" s="50">
        <f t="shared" si="52"/>
        <v>20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20</v>
      </c>
      <c r="BC51" s="50">
        <f t="shared" ref="BC51:BP51" si="81">BB51+LARGE($AM51:$BA51,BC$5)</f>
        <v>20</v>
      </c>
      <c r="BD51" s="50">
        <f t="shared" si="81"/>
        <v>20</v>
      </c>
      <c r="BE51" s="50">
        <f t="shared" si="81"/>
        <v>20</v>
      </c>
      <c r="BF51" s="50">
        <f t="shared" si="81"/>
        <v>20</v>
      </c>
      <c r="BG51" s="50">
        <f t="shared" si="81"/>
        <v>20</v>
      </c>
      <c r="BH51" s="50">
        <f t="shared" si="81"/>
        <v>20</v>
      </c>
      <c r="BI51" s="50">
        <f t="shared" si="81"/>
        <v>20</v>
      </c>
      <c r="BJ51" s="50">
        <f t="shared" si="81"/>
        <v>20</v>
      </c>
      <c r="BK51" s="50">
        <f t="shared" si="81"/>
        <v>20</v>
      </c>
      <c r="BL51" s="50">
        <f t="shared" si="81"/>
        <v>20</v>
      </c>
      <c r="BM51" s="50">
        <f t="shared" si="81"/>
        <v>20</v>
      </c>
      <c r="BN51" s="50">
        <f t="shared" si="81"/>
        <v>20</v>
      </c>
      <c r="BO51" s="50">
        <f t="shared" si="81"/>
        <v>20</v>
      </c>
      <c r="BP51" s="50">
        <f t="shared" si="81"/>
        <v>20</v>
      </c>
    </row>
    <row r="52" spans="1:68" ht="16.5" x14ac:dyDescent="0.35">
      <c r="A52" s="44" t="str">
        <f>IF(Tableau_PUF[[#This Row],[Points]]&lt;&gt;0,RANK(Tableau_PUF[[#This Row],[Points]],Tableau_PUF[Points]),"")</f>
        <v/>
      </c>
      <c r="B52" s="45" cm="1">
        <f t="array" ref="B52">INDEX(Tableau_PUF[[1]:[15]],ROW(C52)-5,$B$3)</f>
        <v>0</v>
      </c>
      <c r="C52" s="89">
        <f t="shared" si="50"/>
        <v>0</v>
      </c>
      <c r="D52" s="172" t="s">
        <v>1130</v>
      </c>
      <c r="E52" s="172" t="s">
        <v>906</v>
      </c>
      <c r="F52" s="172" t="s">
        <v>183</v>
      </c>
      <c r="G52" s="172" t="s">
        <v>36</v>
      </c>
      <c r="H52" s="175">
        <f t="shared" si="51"/>
        <v>0</v>
      </c>
      <c r="I52" s="168"/>
      <c r="J52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2" s="85"/>
      <c r="L52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2" s="91"/>
      <c r="N52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2" s="92"/>
      <c r="P52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2" s="92"/>
      <c r="R52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2" s="93"/>
      <c r="T52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2" s="93"/>
      <c r="V52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2" s="93"/>
      <c r="X52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2" s="93"/>
      <c r="Z52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2" s="125"/>
      <c r="AB5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2" s="93"/>
      <c r="AD52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2" s="93"/>
      <c r="AF52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2" s="93"/>
      <c r="AH52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2" s="93"/>
      <c r="AJ52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2" s="93"/>
      <c r="AL52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>
        <f>IF(Tableau_PUF[[#This Row],[Points]]&lt;&gt;0,RANK(Tableau_PUF[[#This Row],[Points]],Tableau_PUF[Points]),"")</f>
        <v>9</v>
      </c>
      <c r="B53" s="45" cm="1">
        <f t="array" ref="B53">INDEX(Tableau_PUF[[1]:[15]],ROW(C53)-5,$B$3)</f>
        <v>25</v>
      </c>
      <c r="C53" s="89">
        <f t="shared" si="50"/>
        <v>1</v>
      </c>
      <c r="D53" s="172" t="s">
        <v>1131</v>
      </c>
      <c r="E53" s="172" t="s">
        <v>202</v>
      </c>
      <c r="F53" s="172" t="s">
        <v>203</v>
      </c>
      <c r="G53" s="172" t="s">
        <v>12</v>
      </c>
      <c r="H53" s="175">
        <f t="shared" si="51"/>
        <v>25</v>
      </c>
      <c r="I53" s="168">
        <v>4</v>
      </c>
      <c r="J53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25</v>
      </c>
      <c r="K53" s="85"/>
      <c r="L53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3" s="91"/>
      <c r="N53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3" s="92"/>
      <c r="P53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3" s="92"/>
      <c r="R53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3" s="93"/>
      <c r="T53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3" s="93"/>
      <c r="V53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3" s="93"/>
      <c r="X53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3" s="93"/>
      <c r="Z53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3" s="125"/>
      <c r="AB5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3" s="93"/>
      <c r="AD53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3" s="93"/>
      <c r="AF53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3" s="93"/>
      <c r="AH53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3" s="93"/>
      <c r="AJ53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3" s="93"/>
      <c r="AL53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3" s="50">
        <f t="shared" si="52"/>
        <v>25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25</v>
      </c>
      <c r="BC53" s="50">
        <f t="shared" ref="BC53:BP53" si="83">BB53+LARGE($AM53:$BA53,BC$5)</f>
        <v>25</v>
      </c>
      <c r="BD53" s="50">
        <f t="shared" si="83"/>
        <v>25</v>
      </c>
      <c r="BE53" s="50">
        <f t="shared" si="83"/>
        <v>25</v>
      </c>
      <c r="BF53" s="50">
        <f t="shared" si="83"/>
        <v>25</v>
      </c>
      <c r="BG53" s="50">
        <f t="shared" si="83"/>
        <v>25</v>
      </c>
      <c r="BH53" s="50">
        <f t="shared" si="83"/>
        <v>25</v>
      </c>
      <c r="BI53" s="50">
        <f t="shared" si="83"/>
        <v>25</v>
      </c>
      <c r="BJ53" s="50">
        <f t="shared" si="83"/>
        <v>25</v>
      </c>
      <c r="BK53" s="50">
        <f t="shared" si="83"/>
        <v>25</v>
      </c>
      <c r="BL53" s="50">
        <f t="shared" si="83"/>
        <v>25</v>
      </c>
      <c r="BM53" s="50">
        <f t="shared" si="83"/>
        <v>25</v>
      </c>
      <c r="BN53" s="50">
        <f t="shared" si="83"/>
        <v>25</v>
      </c>
      <c r="BO53" s="50">
        <f t="shared" si="83"/>
        <v>25</v>
      </c>
      <c r="BP53" s="50">
        <f t="shared" si="83"/>
        <v>25</v>
      </c>
    </row>
    <row r="54" spans="1:68" ht="16.5" x14ac:dyDescent="0.35">
      <c r="A54" s="44" t="str">
        <f>IF(Tableau_PUF[[#This Row],[Points]]&lt;&gt;0,RANK(Tableau_PUF[[#This Row],[Points]],Tableau_PUF[Points]),"")</f>
        <v/>
      </c>
      <c r="B54" s="45" cm="1">
        <f t="array" ref="B54">INDEX(Tableau_PUF[[1]:[15]],ROW(C54)-5,$B$3)</f>
        <v>0</v>
      </c>
      <c r="C54" s="89">
        <f t="shared" si="50"/>
        <v>0</v>
      </c>
      <c r="D54" s="172" t="s">
        <v>1132</v>
      </c>
      <c r="E54" s="172" t="s">
        <v>205</v>
      </c>
      <c r="F54" s="172" t="s">
        <v>206</v>
      </c>
      <c r="G54" s="172" t="s">
        <v>14</v>
      </c>
      <c r="H54" s="175">
        <f t="shared" si="51"/>
        <v>0</v>
      </c>
      <c r="I54" s="168"/>
      <c r="J54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4" s="85"/>
      <c r="L54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4" s="91"/>
      <c r="N54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4" s="92"/>
      <c r="P54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4" s="92"/>
      <c r="R54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4" s="93"/>
      <c r="T54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4" s="93"/>
      <c r="V54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4" s="93"/>
      <c r="X54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4" s="93"/>
      <c r="Z54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4" s="125"/>
      <c r="AB5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4" s="93"/>
      <c r="AD54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4" s="93"/>
      <c r="AF54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4" s="93"/>
      <c r="AH54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4" s="93"/>
      <c r="AJ54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4" s="93"/>
      <c r="AL54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IF(Tableau_PUF[[#This Row],[Points]]&lt;&gt;0,RANK(Tableau_PUF[[#This Row],[Points]],Tableau_PUF[Points]),"")</f>
        <v/>
      </c>
      <c r="B55" s="45" cm="1">
        <f t="array" ref="B55">INDEX(Tableau_PUF[[1]:[15]],ROW(C55)-5,$B$3)</f>
        <v>0</v>
      </c>
      <c r="C55" s="89">
        <f t="shared" si="50"/>
        <v>1</v>
      </c>
      <c r="D55" s="90" t="s">
        <v>3</v>
      </c>
      <c r="E55" s="97" t="s">
        <v>1699</v>
      </c>
      <c r="F55" s="90" t="s">
        <v>247</v>
      </c>
      <c r="G55" s="90" t="s">
        <v>3</v>
      </c>
      <c r="H55" s="95">
        <f t="shared" si="51"/>
        <v>0</v>
      </c>
      <c r="I55" s="168">
        <v>6</v>
      </c>
      <c r="J55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5" s="85"/>
      <c r="L55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5" s="91"/>
      <c r="N55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5" s="92"/>
      <c r="P55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5" s="92"/>
      <c r="R55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5" s="93"/>
      <c r="T55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5" s="93"/>
      <c r="V55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5" s="93"/>
      <c r="X55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5" s="93"/>
      <c r="Z55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5" s="125"/>
      <c r="AB5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5" s="93"/>
      <c r="AD55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5" s="93"/>
      <c r="AF55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5" s="93"/>
      <c r="AH55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5" s="93"/>
      <c r="AJ55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5" s="93"/>
      <c r="AL55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IF(Tableau_PUF[[#This Row],[Points]]&lt;&gt;0,RANK(Tableau_PUF[[#This Row],[Points]],Tableau_PUF[Points]),"")</f>
        <v/>
      </c>
      <c r="B56" s="45" cm="1">
        <f t="array" ref="B56">INDEX(Tableau_PUF[[1]:[15]],ROW(C56)-5,$B$3)</f>
        <v>0</v>
      </c>
      <c r="C56" s="89">
        <f t="shared" si="50"/>
        <v>1</v>
      </c>
      <c r="D56" s="90" t="s">
        <v>3</v>
      </c>
      <c r="E56" s="97" t="s">
        <v>1700</v>
      </c>
      <c r="F56" s="90" t="s">
        <v>1701</v>
      </c>
      <c r="G56" s="90" t="s">
        <v>3</v>
      </c>
      <c r="H56" s="95">
        <f t="shared" si="51"/>
        <v>0</v>
      </c>
      <c r="I56" s="168">
        <v>6</v>
      </c>
      <c r="J56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6" s="85"/>
      <c r="L56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6" s="91"/>
      <c r="N56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6" s="92"/>
      <c r="P56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6" s="92"/>
      <c r="R56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6" s="93"/>
      <c r="T56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6" s="93"/>
      <c r="V56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6" s="93"/>
      <c r="X56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6" s="93"/>
      <c r="Z56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6" s="125"/>
      <c r="AB5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6" s="93"/>
      <c r="AD56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6" s="93"/>
      <c r="AF56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6" s="93"/>
      <c r="AH56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6" s="93"/>
      <c r="AJ56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6" s="93"/>
      <c r="AL56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IF(Tableau_PUF[[#This Row],[Points]]&lt;&gt;0,RANK(Tableau_PUF[[#This Row],[Points]],Tableau_PUF[Points]),"")</f>
        <v/>
      </c>
      <c r="B57" s="45" cm="1">
        <f t="array" ref="B57">INDEX(Tableau_PUF[[1]:[15]],ROW(C57)-5,$B$3)</f>
        <v>0</v>
      </c>
      <c r="C57" s="89">
        <f t="shared" si="50"/>
        <v>0</v>
      </c>
      <c r="D57" s="90"/>
      <c r="E57" s="97"/>
      <c r="F57" s="90"/>
      <c r="G57" s="90"/>
      <c r="H57" s="95">
        <f t="shared" si="51"/>
        <v>0</v>
      </c>
      <c r="I57" s="168"/>
      <c r="J57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7" s="85"/>
      <c r="L57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7" s="91"/>
      <c r="N57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7" s="92"/>
      <c r="P57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7" s="92"/>
      <c r="R57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7" s="93"/>
      <c r="T57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7" s="93"/>
      <c r="V57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7" s="93"/>
      <c r="X57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7" s="93"/>
      <c r="Z57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7" s="125"/>
      <c r="AB5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7" s="93"/>
      <c r="AD57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7" s="93"/>
      <c r="AF57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7" s="93"/>
      <c r="AH57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7" s="93"/>
      <c r="AJ57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7" s="93"/>
      <c r="AL57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IF(Tableau_PUF[[#This Row],[Points]]&lt;&gt;0,RANK(Tableau_PUF[[#This Row],[Points]],Tableau_PUF[Points]),"")</f>
        <v/>
      </c>
      <c r="B58" s="45" cm="1">
        <f t="array" ref="B58">INDEX(Tableau_PUF[[1]:[15]],ROW(C58)-5,$B$3)</f>
        <v>0</v>
      </c>
      <c r="C58" s="89">
        <f t="shared" si="50"/>
        <v>0</v>
      </c>
      <c r="D58" s="90"/>
      <c r="E58" s="97"/>
      <c r="F58" s="90"/>
      <c r="G58" s="90"/>
      <c r="H58" s="95">
        <f t="shared" si="51"/>
        <v>0</v>
      </c>
      <c r="I58" s="168"/>
      <c r="J58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8" s="85"/>
      <c r="L58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8" s="91"/>
      <c r="N58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8" s="92"/>
      <c r="P58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8" s="92"/>
      <c r="R58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8" s="93"/>
      <c r="T58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8" s="93"/>
      <c r="V58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8" s="93"/>
      <c r="X58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8" s="93"/>
      <c r="Z58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8" s="125"/>
      <c r="AB5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8" s="93"/>
      <c r="AD58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8" s="93"/>
      <c r="AF58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8" s="93"/>
      <c r="AH58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8" s="93"/>
      <c r="AJ58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8" s="93"/>
      <c r="AL58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IF(Tableau_PUF[[#This Row],[Points]]&lt;&gt;0,RANK(Tableau_PUF[[#This Row],[Points]],Tableau_PUF[Points]),"")</f>
        <v/>
      </c>
      <c r="B59" s="45" cm="1">
        <f t="array" ref="B59">INDEX(Tableau_PUF[[1]:[15]],ROW(C59)-5,$B$3)</f>
        <v>0</v>
      </c>
      <c r="C59" s="89">
        <f t="shared" si="50"/>
        <v>0</v>
      </c>
      <c r="D59" s="90"/>
      <c r="E59" s="97"/>
      <c r="F59" s="90"/>
      <c r="G59" s="90"/>
      <c r="H59" s="95">
        <f t="shared" si="51"/>
        <v>0</v>
      </c>
      <c r="I59" s="168"/>
      <c r="J59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9" s="85"/>
      <c r="L59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9" s="91"/>
      <c r="N59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9" s="92"/>
      <c r="P59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9" s="92"/>
      <c r="R59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9" s="93"/>
      <c r="T59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9" s="93"/>
      <c r="V59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9" s="93"/>
      <c r="X59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9" s="93"/>
      <c r="Z59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9" s="125"/>
      <c r="AB5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9" s="93"/>
      <c r="AD59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9" s="93"/>
      <c r="AF59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9" s="93"/>
      <c r="AH59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9" s="93"/>
      <c r="AJ59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9" s="93"/>
      <c r="AL59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IF(Tableau_PUF[[#This Row],[Points]]&lt;&gt;0,RANK(Tableau_PUF[[#This Row],[Points]],Tableau_PUF[Points]),"")</f>
        <v/>
      </c>
      <c r="B60" s="45" cm="1">
        <f t="array" ref="B60">INDEX(Tableau_PUF[[1]:[15]],ROW(C60)-5,$B$3)</f>
        <v>0</v>
      </c>
      <c r="C60" s="89">
        <f t="shared" si="50"/>
        <v>0</v>
      </c>
      <c r="D60" s="90"/>
      <c r="E60" s="97"/>
      <c r="F60" s="90"/>
      <c r="G60" s="90"/>
      <c r="H60" s="95">
        <f t="shared" si="51"/>
        <v>0</v>
      </c>
      <c r="I60" s="168"/>
      <c r="J60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0" s="85"/>
      <c r="L60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0" s="91"/>
      <c r="N60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0" s="92"/>
      <c r="P60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0" s="92"/>
      <c r="R60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0" s="93"/>
      <c r="T60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0" s="93"/>
      <c r="V60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0" s="93"/>
      <c r="X60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0" s="93"/>
      <c r="Z60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0" s="125"/>
      <c r="AB6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0" s="93"/>
      <c r="AD60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0" s="93"/>
      <c r="AF60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0" s="93"/>
      <c r="AH60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0" s="93"/>
      <c r="AJ60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0" s="93"/>
      <c r="AL60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IF(Tableau_PUF[[#This Row],[Points]]&lt;&gt;0,RANK(Tableau_PUF[[#This Row],[Points]],Tableau_PUF[Points]),"")</f>
        <v/>
      </c>
      <c r="B61" s="45" cm="1">
        <f t="array" ref="B61">INDEX(Tableau_PUF[[1]:[15]],ROW(C61)-5,$B$3)</f>
        <v>0</v>
      </c>
      <c r="C61" s="89">
        <f t="shared" si="50"/>
        <v>0</v>
      </c>
      <c r="D61" s="90"/>
      <c r="E61" s="97"/>
      <c r="F61" s="90"/>
      <c r="G61" s="90"/>
      <c r="H61" s="95">
        <f t="shared" si="51"/>
        <v>0</v>
      </c>
      <c r="I61" s="168"/>
      <c r="J61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1" s="85"/>
      <c r="L61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1" s="91"/>
      <c r="N61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1" s="92"/>
      <c r="P61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1" s="92"/>
      <c r="R61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1" s="93"/>
      <c r="T61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1" s="93"/>
      <c r="V61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1" s="93"/>
      <c r="X61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1" s="93"/>
      <c r="Z61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1" s="125"/>
      <c r="AB6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1" s="93"/>
      <c r="AD61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1" s="93"/>
      <c r="AF61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1" s="93"/>
      <c r="AH61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1" s="93"/>
      <c r="AJ61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1" s="93"/>
      <c r="AL61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IF(Tableau_PUF[[#This Row],[Points]]&lt;&gt;0,RANK(Tableau_PUF[[#This Row],[Points]],Tableau_PUF[Points]),"")</f>
        <v/>
      </c>
      <c r="B62" s="45" cm="1">
        <f t="array" ref="B62">INDEX(Tableau_PUF[[1]:[15]],ROW(C62)-5,$B$3)</f>
        <v>0</v>
      </c>
      <c r="C62" s="89">
        <f t="shared" si="50"/>
        <v>0</v>
      </c>
      <c r="D62" s="90"/>
      <c r="E62" s="97"/>
      <c r="F62" s="90"/>
      <c r="G62" s="90"/>
      <c r="H62" s="95">
        <f t="shared" si="51"/>
        <v>0</v>
      </c>
      <c r="I62" s="168"/>
      <c r="J62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2" s="85"/>
      <c r="L62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2" s="91"/>
      <c r="N62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2" s="92"/>
      <c r="P62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2" s="92"/>
      <c r="R62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2" s="93"/>
      <c r="T62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2" s="93"/>
      <c r="V62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2" s="93"/>
      <c r="X62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2" s="93"/>
      <c r="Z62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2" s="125"/>
      <c r="AB6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2" s="93"/>
      <c r="AD62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2" s="93"/>
      <c r="AF62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2" s="93"/>
      <c r="AH62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2" s="93"/>
      <c r="AJ62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2" s="93"/>
      <c r="AL62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IF(Tableau_PUF[[#This Row],[Points]]&lt;&gt;0,RANK(Tableau_PUF[[#This Row],[Points]],Tableau_PUF[Points]),"")</f>
        <v/>
      </c>
      <c r="B63" s="45" cm="1">
        <f t="array" ref="B63">INDEX(Tableau_PUF[[1]:[15]],ROW(C63)-5,$B$3)</f>
        <v>0</v>
      </c>
      <c r="C63" s="89">
        <f t="shared" si="50"/>
        <v>0</v>
      </c>
      <c r="D63" s="90"/>
      <c r="E63" s="97"/>
      <c r="F63" s="90"/>
      <c r="G63" s="90"/>
      <c r="H63" s="95">
        <f t="shared" si="51"/>
        <v>0</v>
      </c>
      <c r="I63" s="85"/>
      <c r="J63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3" s="85"/>
      <c r="L63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3" s="91"/>
      <c r="N63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3" s="92"/>
      <c r="P63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3" s="92"/>
      <c r="R63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3" s="93"/>
      <c r="T63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3" s="93"/>
      <c r="V63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3" s="93"/>
      <c r="X63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3" s="93"/>
      <c r="Z63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3" s="125"/>
      <c r="AB6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3" s="93"/>
      <c r="AD63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3" s="93"/>
      <c r="AF63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3" s="93"/>
      <c r="AH63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3" s="93"/>
      <c r="AJ63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3" s="93"/>
      <c r="AL63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IF(Tableau_PUF[[#This Row],[Points]]&lt;&gt;0,RANK(Tableau_PUF[[#This Row],[Points]],Tableau_PUF[Points]),"")</f>
        <v/>
      </c>
      <c r="B64" s="45" cm="1">
        <f t="array" ref="B64">INDEX(Tableau_PUF[[1]:[15]],ROW(C64)-5,$B$3)</f>
        <v>0</v>
      </c>
      <c r="C64" s="89">
        <f t="shared" si="50"/>
        <v>0</v>
      </c>
      <c r="D64" s="90"/>
      <c r="E64" s="97"/>
      <c r="F64" s="90"/>
      <c r="G64" s="90"/>
      <c r="H64" s="95">
        <f t="shared" si="51"/>
        <v>0</v>
      </c>
      <c r="I64" s="85"/>
      <c r="J64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4" s="85"/>
      <c r="L64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4" s="91"/>
      <c r="N64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4" s="92"/>
      <c r="P64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4" s="92"/>
      <c r="R64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4" s="93"/>
      <c r="T64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4" s="93"/>
      <c r="V64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4" s="93"/>
      <c r="X64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4" s="93"/>
      <c r="Z64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4" s="125"/>
      <c r="AB6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4" s="93"/>
      <c r="AD64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4" s="93"/>
      <c r="AF64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4" s="93"/>
      <c r="AH64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4" s="93"/>
      <c r="AJ64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4" s="93"/>
      <c r="AL64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IF(Tableau_PUF[[#This Row],[Points]]&lt;&gt;0,RANK(Tableau_PUF[[#This Row],[Points]],Tableau_PUF[Points]),"")</f>
        <v/>
      </c>
      <c r="B65" s="45" cm="1">
        <f t="array" ref="B65">INDEX(Tableau_PUF[[1]:[15]],ROW(C65)-5,$B$3)</f>
        <v>0</v>
      </c>
      <c r="C65" s="89">
        <f t="shared" si="50"/>
        <v>0</v>
      </c>
      <c r="D65" s="90"/>
      <c r="E65" s="97"/>
      <c r="F65" s="90"/>
      <c r="G65" s="90"/>
      <c r="H65" s="95">
        <f t="shared" si="51"/>
        <v>0</v>
      </c>
      <c r="I65" s="85"/>
      <c r="J65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5" s="85"/>
      <c r="L65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5" s="91"/>
      <c r="N65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5" s="92"/>
      <c r="P65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5" s="92"/>
      <c r="R65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5" s="93"/>
      <c r="T65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5" s="93"/>
      <c r="V65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5" s="93"/>
      <c r="X65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5" s="93"/>
      <c r="Z65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5" s="125"/>
      <c r="AB6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5" s="93"/>
      <c r="AD65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5" s="93"/>
      <c r="AF65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5" s="93"/>
      <c r="AH65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5" s="93"/>
      <c r="AJ65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5" s="93"/>
      <c r="AL65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IF(Tableau_PUF[[#This Row],[Points]]&lt;&gt;0,RANK(Tableau_PUF[[#This Row],[Points]],Tableau_PUF[Points]),"")</f>
        <v/>
      </c>
      <c r="B66" s="45" cm="1">
        <f t="array" ref="B66">INDEX(Tableau_PUF[[1]:[15]],ROW(C66)-5,$B$3)</f>
        <v>0</v>
      </c>
      <c r="C66" s="89">
        <f t="shared" si="50"/>
        <v>0</v>
      </c>
      <c r="D66" s="90"/>
      <c r="E66" s="97"/>
      <c r="F66" s="90"/>
      <c r="G66" s="90"/>
      <c r="H66" s="95">
        <f t="shared" si="51"/>
        <v>0</v>
      </c>
      <c r="I66" s="85"/>
      <c r="J66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6" s="85"/>
      <c r="L66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6" s="91"/>
      <c r="N66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6" s="92"/>
      <c r="P66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6" s="92"/>
      <c r="R66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6" s="93"/>
      <c r="T66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6" s="93"/>
      <c r="V66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6" s="93"/>
      <c r="X66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6" s="93"/>
      <c r="Z66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6" s="125"/>
      <c r="AB6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6" s="93"/>
      <c r="AD66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6" s="93"/>
      <c r="AF66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6" s="93"/>
      <c r="AH66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6" s="93"/>
      <c r="AJ66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6" s="93"/>
      <c r="AL66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IF(Tableau_PUF[[#This Row],[Points]]&lt;&gt;0,RANK(Tableau_PUF[[#This Row],[Points]],Tableau_PUF[Points]),"")</f>
        <v/>
      </c>
      <c r="B67" s="45" cm="1">
        <f t="array" ref="B67">INDEX(Tableau_PUF[[1]:[15]],ROW(C67)-5,$B$3)</f>
        <v>0</v>
      </c>
      <c r="C67" s="89">
        <f t="shared" si="50"/>
        <v>0</v>
      </c>
      <c r="D67" s="90"/>
      <c r="E67" s="97"/>
      <c r="F67" s="90"/>
      <c r="G67" s="90"/>
      <c r="H67" s="95">
        <f t="shared" si="51"/>
        <v>0</v>
      </c>
      <c r="I67" s="85"/>
      <c r="J67" s="96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7" s="85"/>
      <c r="L67" s="96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7" s="91"/>
      <c r="N67" s="96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7" s="92"/>
      <c r="P67" s="96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7" s="92"/>
      <c r="R67" s="96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7" s="93"/>
      <c r="T67" s="96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7" s="93"/>
      <c r="V67" s="96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7" s="93"/>
      <c r="X67" s="96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7" s="93"/>
      <c r="Z67" s="96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7" s="125"/>
      <c r="AB6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7" s="93"/>
      <c r="AD67" s="96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7" s="93"/>
      <c r="AF67" s="96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7" s="93"/>
      <c r="AH67" s="96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7" s="93"/>
      <c r="AJ67" s="96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7" s="93"/>
      <c r="AL67" s="96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4:G47" xr:uid="{00000000-0002-0000-0400-000000000000}">
      <formula1>liste_clubs</formula1>
    </dataValidation>
    <dataValidation type="list" allowBlank="1" showInputMessage="1" sqref="D44:D47" xr:uid="{00000000-0002-0000-0400-000001000000}">
      <formula1>IF(D44&lt;&gt;"",OFFSET(F_licences,MATCH(D44&amp;"*",F_licences,0)-1,,COUNTIF(F_licences,D44&amp;"*"),1),F_licences)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BP82"/>
  <sheetViews>
    <sheetView topLeftCell="A66" zoomScale="80" zoomScaleNormal="80" workbookViewId="0">
      <selection activeCell="I71" sqref="I7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51</v>
      </c>
      <c r="F2" s="188"/>
      <c r="G2" s="185" t="s">
        <v>82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5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IF(Tableau_PUH[[#This Row],[Points]]&lt;&gt;0,RANK(Tableau_PUH[[#This Row],[Points]],Tableau_PUH[Points]),"")</f>
        <v/>
      </c>
      <c r="B6" s="45">
        <f t="array" ref="B6">INDEX(Tableau_PUH[[1]:[15]],ROW(C6)-5,$B$3)</f>
        <v>0</v>
      </c>
      <c r="C6" s="46">
        <f t="shared" ref="C6:C37" si="0">COUNTA(I6,K6,M6,O6,Q6,S6,U6,W6,Y6,AA6,AC6,AE6,AG6,AI6,AK6)</f>
        <v>0</v>
      </c>
      <c r="D6" s="172" t="s">
        <v>1133</v>
      </c>
      <c r="E6" s="172" t="s">
        <v>1134</v>
      </c>
      <c r="F6" s="172" t="s">
        <v>410</v>
      </c>
      <c r="G6" s="172" t="s">
        <v>106</v>
      </c>
      <c r="H6" s="171">
        <f t="shared" ref="H6:H37" si="1">J6+L6+N6+P6+R6+T6+V6+X6+Z6+AB6+AD6+AF6+AH6+AJ6+AL6</f>
        <v>0</v>
      </c>
      <c r="I6" s="59"/>
      <c r="J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" s="53"/>
      <c r="L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" s="56"/>
      <c r="N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" s="57"/>
      <c r="P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" s="57"/>
      <c r="R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" s="58"/>
      <c r="T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" s="58"/>
      <c r="V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" s="104"/>
      <c r="X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" s="58"/>
      <c r="Z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" s="121"/>
      <c r="AB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" s="58"/>
      <c r="AD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" s="58"/>
      <c r="AF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" s="58"/>
      <c r="AH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" s="58"/>
      <c r="AJ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" s="58"/>
      <c r="AL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 t="str">
        <f>IF(Tableau_PUH[[#This Row],[Points]]&lt;&gt;0,RANK(Tableau_PUH[[#This Row],[Points]],Tableau_PUH[Points]),"")</f>
        <v/>
      </c>
      <c r="B7" s="45">
        <f t="array" ref="B7">INDEX(Tableau_PUH[[1]:[15]],ROW(C7)-5,$B$3)</f>
        <v>0</v>
      </c>
      <c r="C7" s="46">
        <f t="shared" si="0"/>
        <v>0</v>
      </c>
      <c r="D7" s="172" t="s">
        <v>1135</v>
      </c>
      <c r="E7" s="172" t="s">
        <v>583</v>
      </c>
      <c r="F7" s="172" t="s">
        <v>613</v>
      </c>
      <c r="G7" s="172" t="s">
        <v>19</v>
      </c>
      <c r="H7" s="171">
        <f t="shared" si="1"/>
        <v>0</v>
      </c>
      <c r="I7" s="59"/>
      <c r="J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" s="53"/>
      <c r="L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" s="56"/>
      <c r="N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" s="57"/>
      <c r="P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" s="57"/>
      <c r="R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" s="58"/>
      <c r="T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" s="58"/>
      <c r="V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" s="58"/>
      <c r="X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" s="58"/>
      <c r="Z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" s="121"/>
      <c r="AB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" s="58"/>
      <c r="AD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" s="58"/>
      <c r="AF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" s="58"/>
      <c r="AH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" s="58"/>
      <c r="AJ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" s="58"/>
      <c r="AL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0</v>
      </c>
      <c r="BC7" s="50">
        <f t="shared" ref="BC7:BP7" si="19">BB7+LARGE($AM7:$BA7,BC$5)</f>
        <v>0</v>
      </c>
      <c r="BD7" s="50">
        <f t="shared" si="19"/>
        <v>0</v>
      </c>
      <c r="BE7" s="50">
        <f t="shared" si="19"/>
        <v>0</v>
      </c>
      <c r="BF7" s="50">
        <f t="shared" si="19"/>
        <v>0</v>
      </c>
      <c r="BG7" s="50">
        <f t="shared" si="19"/>
        <v>0</v>
      </c>
      <c r="BH7" s="50">
        <f t="shared" si="19"/>
        <v>0</v>
      </c>
      <c r="BI7" s="50">
        <f t="shared" si="19"/>
        <v>0</v>
      </c>
      <c r="BJ7" s="50">
        <f t="shared" si="19"/>
        <v>0</v>
      </c>
      <c r="BK7" s="50">
        <f t="shared" si="19"/>
        <v>0</v>
      </c>
      <c r="BL7" s="50">
        <f t="shared" si="19"/>
        <v>0</v>
      </c>
      <c r="BM7" s="50">
        <f t="shared" si="19"/>
        <v>0</v>
      </c>
      <c r="BN7" s="50">
        <f t="shared" si="19"/>
        <v>0</v>
      </c>
      <c r="BO7" s="50">
        <f t="shared" si="19"/>
        <v>0</v>
      </c>
      <c r="BP7" s="50">
        <f t="shared" si="19"/>
        <v>0</v>
      </c>
    </row>
    <row r="8" spans="1:68" ht="16.5" x14ac:dyDescent="0.35">
      <c r="A8" s="44" t="str">
        <f>IF(Tableau_PUH[[#This Row],[Points]]&lt;&gt;0,RANK(Tableau_PUH[[#This Row],[Points]],Tableau_PUH[Points]),"")</f>
        <v/>
      </c>
      <c r="B8" s="45">
        <f t="array" ref="B8">INDEX(Tableau_PUH[[1]:[15]],ROW(C8)-5,$B$3)</f>
        <v>0</v>
      </c>
      <c r="C8" s="46">
        <f t="shared" si="0"/>
        <v>0</v>
      </c>
      <c r="D8" s="172" t="s">
        <v>1136</v>
      </c>
      <c r="E8" s="172" t="s">
        <v>654</v>
      </c>
      <c r="F8" s="172" t="s">
        <v>621</v>
      </c>
      <c r="G8" s="172" t="s">
        <v>13</v>
      </c>
      <c r="H8" s="171">
        <f t="shared" si="1"/>
        <v>0</v>
      </c>
      <c r="I8" s="59"/>
      <c r="J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" s="53"/>
      <c r="L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" s="56"/>
      <c r="N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" s="57"/>
      <c r="P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" s="57"/>
      <c r="R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" s="58"/>
      <c r="T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" s="58"/>
      <c r="V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" s="58"/>
      <c r="X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" s="58"/>
      <c r="Z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" s="121"/>
      <c r="AB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" s="58"/>
      <c r="AD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" s="58"/>
      <c r="AF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" s="58"/>
      <c r="AH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" s="58"/>
      <c r="AJ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" s="58"/>
      <c r="AL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0</v>
      </c>
      <c r="BC8" s="50">
        <f t="shared" ref="BC8:BP8" si="20">BB8+LARGE($AM8:$BA8,BC$5)</f>
        <v>0</v>
      </c>
      <c r="BD8" s="50">
        <f t="shared" si="20"/>
        <v>0</v>
      </c>
      <c r="BE8" s="50">
        <f t="shared" si="20"/>
        <v>0</v>
      </c>
      <c r="BF8" s="50">
        <f t="shared" si="20"/>
        <v>0</v>
      </c>
      <c r="BG8" s="50">
        <f t="shared" si="20"/>
        <v>0</v>
      </c>
      <c r="BH8" s="50">
        <f t="shared" si="20"/>
        <v>0</v>
      </c>
      <c r="BI8" s="50">
        <f t="shared" si="20"/>
        <v>0</v>
      </c>
      <c r="BJ8" s="50">
        <f t="shared" si="20"/>
        <v>0</v>
      </c>
      <c r="BK8" s="50">
        <f t="shared" si="20"/>
        <v>0</v>
      </c>
      <c r="BL8" s="50">
        <f t="shared" si="20"/>
        <v>0</v>
      </c>
      <c r="BM8" s="50">
        <f t="shared" si="20"/>
        <v>0</v>
      </c>
      <c r="BN8" s="50">
        <f t="shared" si="20"/>
        <v>0</v>
      </c>
      <c r="BO8" s="50">
        <f t="shared" si="20"/>
        <v>0</v>
      </c>
      <c r="BP8" s="50">
        <f t="shared" si="20"/>
        <v>0</v>
      </c>
    </row>
    <row r="9" spans="1:68" ht="16.5" x14ac:dyDescent="0.35">
      <c r="A9" s="44">
        <f>IF(Tableau_PUH[[#This Row],[Points]]&lt;&gt;0,RANK(Tableau_PUH[[#This Row],[Points]],Tableau_PUH[Points]),"")</f>
        <v>4</v>
      </c>
      <c r="B9" s="45">
        <f t="array" ref="B9">INDEX(Tableau_PUH[[1]:[15]],ROW(C9)-5,$B$3)</f>
        <v>50</v>
      </c>
      <c r="C9" s="46">
        <f t="shared" si="0"/>
        <v>1</v>
      </c>
      <c r="D9" s="172" t="s">
        <v>1137</v>
      </c>
      <c r="E9" s="172" t="s">
        <v>1138</v>
      </c>
      <c r="F9" s="172" t="s">
        <v>859</v>
      </c>
      <c r="G9" s="172" t="s">
        <v>15</v>
      </c>
      <c r="H9" s="171">
        <f t="shared" si="1"/>
        <v>50</v>
      </c>
      <c r="I9" s="59">
        <v>2</v>
      </c>
      <c r="J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50</v>
      </c>
      <c r="K9" s="53"/>
      <c r="L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9" s="56"/>
      <c r="N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9" s="57"/>
      <c r="P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9" s="57"/>
      <c r="R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9" s="58"/>
      <c r="T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9" s="58"/>
      <c r="V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9" s="58"/>
      <c r="X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9" s="58"/>
      <c r="Z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9" s="121"/>
      <c r="AB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9" s="58"/>
      <c r="AD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9" s="58"/>
      <c r="AF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9" s="58"/>
      <c r="AH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9" s="58"/>
      <c r="AJ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9" s="58"/>
      <c r="AL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9" s="50">
        <f t="shared" si="2"/>
        <v>50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50</v>
      </c>
      <c r="BD9" s="50">
        <f t="shared" si="21"/>
        <v>50</v>
      </c>
      <c r="BE9" s="50">
        <f t="shared" si="21"/>
        <v>50</v>
      </c>
      <c r="BF9" s="50">
        <f t="shared" si="21"/>
        <v>50</v>
      </c>
      <c r="BG9" s="50">
        <f t="shared" si="21"/>
        <v>50</v>
      </c>
      <c r="BH9" s="50">
        <f t="shared" si="21"/>
        <v>50</v>
      </c>
      <c r="BI9" s="50">
        <f t="shared" si="21"/>
        <v>50</v>
      </c>
      <c r="BJ9" s="50">
        <f t="shared" si="21"/>
        <v>50</v>
      </c>
      <c r="BK9" s="50">
        <f t="shared" si="21"/>
        <v>50</v>
      </c>
      <c r="BL9" s="50">
        <f t="shared" si="21"/>
        <v>50</v>
      </c>
      <c r="BM9" s="50">
        <f t="shared" si="21"/>
        <v>50</v>
      </c>
      <c r="BN9" s="50">
        <f t="shared" si="21"/>
        <v>50</v>
      </c>
      <c r="BO9" s="50">
        <f t="shared" si="21"/>
        <v>50</v>
      </c>
      <c r="BP9" s="50">
        <f t="shared" si="21"/>
        <v>50</v>
      </c>
    </row>
    <row r="10" spans="1:68" ht="16.5" x14ac:dyDescent="0.35">
      <c r="A10" s="44" t="str">
        <f>IF(Tableau_PUH[[#This Row],[Points]]&lt;&gt;0,RANK(Tableau_PUH[[#This Row],[Points]],Tableau_PUH[Points]),"")</f>
        <v/>
      </c>
      <c r="B10" s="45">
        <f t="array" ref="B10">INDEX(Tableau_PUH[[1]:[15]],ROW(C10)-5,$B$3)</f>
        <v>0</v>
      </c>
      <c r="C10" s="46">
        <f t="shared" si="0"/>
        <v>0</v>
      </c>
      <c r="D10" s="172" t="s">
        <v>1139</v>
      </c>
      <c r="E10" s="172" t="s">
        <v>590</v>
      </c>
      <c r="F10" s="172" t="s">
        <v>534</v>
      </c>
      <c r="G10" s="172" t="s">
        <v>15</v>
      </c>
      <c r="H10" s="171">
        <f t="shared" si="1"/>
        <v>0</v>
      </c>
      <c r="I10" s="59"/>
      <c r="J1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0" s="53"/>
      <c r="L1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0" s="56"/>
      <c r="N1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0" s="57"/>
      <c r="P1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0" s="57"/>
      <c r="R1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0" s="58"/>
      <c r="T1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0" s="58"/>
      <c r="V1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0" s="58"/>
      <c r="X1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0" s="58"/>
      <c r="Z1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0" s="121"/>
      <c r="AB10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0" s="58"/>
      <c r="AD1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0" s="58"/>
      <c r="AF1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0" s="58"/>
      <c r="AH1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0" s="58"/>
      <c r="AJ1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0" s="58"/>
      <c r="AL1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 t="str">
        <f>IF(Tableau_PUH[[#This Row],[Points]]&lt;&gt;0,RANK(Tableau_PUH[[#This Row],[Points]],Tableau_PUH[Points]),"")</f>
        <v/>
      </c>
      <c r="B11" s="45">
        <f t="array" ref="B11">INDEX(Tableau_PUH[[1]:[15]],ROW(C11)-5,$B$3)</f>
        <v>0</v>
      </c>
      <c r="C11" s="46">
        <f t="shared" si="0"/>
        <v>0</v>
      </c>
      <c r="D11" s="172" t="s">
        <v>1140</v>
      </c>
      <c r="E11" s="172" t="s">
        <v>1141</v>
      </c>
      <c r="F11" s="172" t="s">
        <v>667</v>
      </c>
      <c r="G11" s="172" t="s">
        <v>106</v>
      </c>
      <c r="H11" s="171">
        <f t="shared" si="1"/>
        <v>0</v>
      </c>
      <c r="I11" s="59"/>
      <c r="J1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1" s="53"/>
      <c r="L1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1" s="56"/>
      <c r="N1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1" s="57"/>
      <c r="P1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1" s="57"/>
      <c r="R1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1" s="58"/>
      <c r="T1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1" s="58"/>
      <c r="V1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1" s="58"/>
      <c r="X1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1" s="58"/>
      <c r="Z1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1" s="121"/>
      <c r="AB11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1" s="58"/>
      <c r="AD1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1" s="58"/>
      <c r="AF1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1" s="58"/>
      <c r="AH1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1" s="58"/>
      <c r="AJ1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1" s="58"/>
      <c r="AL1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 t="str">
        <f>IF(Tableau_PUH[[#This Row],[Points]]&lt;&gt;0,RANK(Tableau_PUH[[#This Row],[Points]],Tableau_PUH[Points]),"")</f>
        <v/>
      </c>
      <c r="B12" s="45">
        <f t="array" ref="B12">INDEX(Tableau_PUH[[1]:[15]],ROW(C12)-5,$B$3)</f>
        <v>0</v>
      </c>
      <c r="C12" s="46">
        <f t="shared" si="0"/>
        <v>0</v>
      </c>
      <c r="D12" s="172" t="s">
        <v>1142</v>
      </c>
      <c r="E12" s="172" t="s">
        <v>1143</v>
      </c>
      <c r="F12" s="172" t="s">
        <v>462</v>
      </c>
      <c r="G12" s="172" t="s">
        <v>14</v>
      </c>
      <c r="H12" s="171">
        <f t="shared" si="1"/>
        <v>0</v>
      </c>
      <c r="I12" s="59"/>
      <c r="J1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2" s="53"/>
      <c r="L1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2" s="56"/>
      <c r="N1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2" s="57"/>
      <c r="P1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2" s="57"/>
      <c r="R1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2" s="58"/>
      <c r="T1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2" s="58"/>
      <c r="V1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2" s="58"/>
      <c r="X1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2" s="58"/>
      <c r="Z1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2" s="121"/>
      <c r="AB12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2" s="58"/>
      <c r="AD1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2" s="58"/>
      <c r="AF1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2" s="58"/>
      <c r="AH1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2" s="58"/>
      <c r="AJ1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2" s="58"/>
      <c r="AL1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>
        <f>IF(Tableau_PUH[[#This Row],[Points]]&lt;&gt;0,RANK(Tableau_PUH[[#This Row],[Points]],Tableau_PUH[Points]),"")</f>
        <v>24</v>
      </c>
      <c r="B13" s="45">
        <f t="array" ref="B13">INDEX(Tableau_PUH[[1]:[15]],ROW(C13)-5,$B$3)</f>
        <v>10</v>
      </c>
      <c r="C13" s="46">
        <f t="shared" si="0"/>
        <v>1</v>
      </c>
      <c r="D13" s="172" t="s">
        <v>1144</v>
      </c>
      <c r="E13" s="172" t="s">
        <v>658</v>
      </c>
      <c r="F13" s="172" t="s">
        <v>659</v>
      </c>
      <c r="G13" s="172" t="s">
        <v>15</v>
      </c>
      <c r="H13" s="171">
        <f t="shared" si="1"/>
        <v>10</v>
      </c>
      <c r="I13" s="59">
        <v>12</v>
      </c>
      <c r="J1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3" s="53"/>
      <c r="L1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3" s="56"/>
      <c r="N1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3" s="57"/>
      <c r="P1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3" s="57"/>
      <c r="R1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3" s="58"/>
      <c r="T1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3" s="58"/>
      <c r="V1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3" s="58"/>
      <c r="X1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3" s="58"/>
      <c r="Z1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3" s="121"/>
      <c r="AB13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3" s="58"/>
      <c r="AD1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3" s="58"/>
      <c r="AF1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3" s="58"/>
      <c r="AH1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3" s="58"/>
      <c r="AJ1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3" s="58"/>
      <c r="AL1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3" s="50">
        <f t="shared" si="2"/>
        <v>10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10</v>
      </c>
      <c r="BC13" s="50">
        <f t="shared" ref="BC13:BP13" si="25">BB13+LARGE($AM13:$BA13,BC$5)</f>
        <v>10</v>
      </c>
      <c r="BD13" s="50">
        <f t="shared" si="25"/>
        <v>10</v>
      </c>
      <c r="BE13" s="50">
        <f t="shared" si="25"/>
        <v>10</v>
      </c>
      <c r="BF13" s="50">
        <f t="shared" si="25"/>
        <v>10</v>
      </c>
      <c r="BG13" s="50">
        <f t="shared" si="25"/>
        <v>10</v>
      </c>
      <c r="BH13" s="50">
        <f t="shared" si="25"/>
        <v>10</v>
      </c>
      <c r="BI13" s="50">
        <f t="shared" si="25"/>
        <v>10</v>
      </c>
      <c r="BJ13" s="50">
        <f t="shared" si="25"/>
        <v>10</v>
      </c>
      <c r="BK13" s="50">
        <f t="shared" si="25"/>
        <v>10</v>
      </c>
      <c r="BL13" s="50">
        <f t="shared" si="25"/>
        <v>10</v>
      </c>
      <c r="BM13" s="50">
        <f t="shared" si="25"/>
        <v>10</v>
      </c>
      <c r="BN13" s="50">
        <f t="shared" si="25"/>
        <v>10</v>
      </c>
      <c r="BO13" s="50">
        <f t="shared" si="25"/>
        <v>10</v>
      </c>
      <c r="BP13" s="50">
        <f t="shared" si="25"/>
        <v>10</v>
      </c>
    </row>
    <row r="14" spans="1:68" ht="16.5" x14ac:dyDescent="0.35">
      <c r="A14" s="44">
        <f>IF(Tableau_PUH[[#This Row],[Points]]&lt;&gt;0,RANK(Tableau_PUH[[#This Row],[Points]],Tableau_PUH[Points]),"")</f>
        <v>24</v>
      </c>
      <c r="B14" s="45">
        <f t="array" ref="B14">INDEX(Tableau_PUH[[1]:[15]],ROW(C14)-5,$B$3)</f>
        <v>10</v>
      </c>
      <c r="C14" s="46">
        <f t="shared" si="0"/>
        <v>1</v>
      </c>
      <c r="D14" s="172" t="s">
        <v>1145</v>
      </c>
      <c r="E14" s="172" t="s">
        <v>1146</v>
      </c>
      <c r="F14" s="172" t="s">
        <v>412</v>
      </c>
      <c r="G14" s="172" t="s">
        <v>36</v>
      </c>
      <c r="H14" s="171">
        <f t="shared" si="1"/>
        <v>10</v>
      </c>
      <c r="I14" s="59">
        <v>9</v>
      </c>
      <c r="J1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4" s="53"/>
      <c r="L1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4" s="56"/>
      <c r="N1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4" s="57"/>
      <c r="P1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4" s="57"/>
      <c r="R1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4" s="58"/>
      <c r="T1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4" s="58"/>
      <c r="V1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4" s="58"/>
      <c r="X1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4" s="58"/>
      <c r="Z1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4" s="121"/>
      <c r="AB14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4" s="58"/>
      <c r="AD1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4" s="58"/>
      <c r="AF1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4" s="58"/>
      <c r="AH1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4" s="58"/>
      <c r="AJ1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4" s="58"/>
      <c r="AL1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4" s="50">
        <f t="shared" si="2"/>
        <v>10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10</v>
      </c>
      <c r="BC14" s="50">
        <f t="shared" ref="BC14:BP14" si="26">BB14+LARGE($AM14:$BA14,BC$5)</f>
        <v>10</v>
      </c>
      <c r="BD14" s="50">
        <f t="shared" si="26"/>
        <v>10</v>
      </c>
      <c r="BE14" s="50">
        <f t="shared" si="26"/>
        <v>10</v>
      </c>
      <c r="BF14" s="50">
        <f t="shared" si="26"/>
        <v>10</v>
      </c>
      <c r="BG14" s="50">
        <f t="shared" si="26"/>
        <v>10</v>
      </c>
      <c r="BH14" s="50">
        <f t="shared" si="26"/>
        <v>10</v>
      </c>
      <c r="BI14" s="50">
        <f t="shared" si="26"/>
        <v>10</v>
      </c>
      <c r="BJ14" s="50">
        <f t="shared" si="26"/>
        <v>10</v>
      </c>
      <c r="BK14" s="50">
        <f t="shared" si="26"/>
        <v>10</v>
      </c>
      <c r="BL14" s="50">
        <f t="shared" si="26"/>
        <v>10</v>
      </c>
      <c r="BM14" s="50">
        <f t="shared" si="26"/>
        <v>10</v>
      </c>
      <c r="BN14" s="50">
        <f t="shared" si="26"/>
        <v>10</v>
      </c>
      <c r="BO14" s="50">
        <f t="shared" si="26"/>
        <v>10</v>
      </c>
      <c r="BP14" s="50">
        <f t="shared" si="26"/>
        <v>10</v>
      </c>
    </row>
    <row r="15" spans="1:68" ht="16.5" x14ac:dyDescent="0.35">
      <c r="A15" s="44">
        <f>IF(Tableau_PUH[[#This Row],[Points]]&lt;&gt;0,RANK(Tableau_PUH[[#This Row],[Points]],Tableau_PUH[Points]),"")</f>
        <v>24</v>
      </c>
      <c r="B15" s="45">
        <f t="array" ref="B15">INDEX(Tableau_PUH[[1]:[15]],ROW(C15)-5,$B$3)</f>
        <v>10</v>
      </c>
      <c r="C15" s="46">
        <f t="shared" si="0"/>
        <v>1</v>
      </c>
      <c r="D15" s="172" t="s">
        <v>1147</v>
      </c>
      <c r="E15" s="172" t="s">
        <v>660</v>
      </c>
      <c r="F15" s="172" t="s">
        <v>416</v>
      </c>
      <c r="G15" s="172" t="s">
        <v>35</v>
      </c>
      <c r="H15" s="171">
        <f t="shared" si="1"/>
        <v>10</v>
      </c>
      <c r="I15" s="59">
        <v>10</v>
      </c>
      <c r="J1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5" s="53"/>
      <c r="L1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5" s="56"/>
      <c r="N1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5" s="57"/>
      <c r="P1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5" s="57"/>
      <c r="R1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5" s="58"/>
      <c r="T1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5" s="58"/>
      <c r="V1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5" s="58"/>
      <c r="X1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5" s="58"/>
      <c r="Z1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5" s="121"/>
      <c r="AB15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5" s="58"/>
      <c r="AD1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5" s="58"/>
      <c r="AF1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5" s="58"/>
      <c r="AH1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5" s="58"/>
      <c r="AJ1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5" s="58"/>
      <c r="AL1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10</v>
      </c>
      <c r="BD15" s="50">
        <f t="shared" si="27"/>
        <v>10</v>
      </c>
      <c r="BE15" s="50">
        <f t="shared" si="27"/>
        <v>10</v>
      </c>
      <c r="BF15" s="50">
        <f t="shared" si="27"/>
        <v>10</v>
      </c>
      <c r="BG15" s="50">
        <f t="shared" si="27"/>
        <v>10</v>
      </c>
      <c r="BH15" s="50">
        <f t="shared" si="27"/>
        <v>10</v>
      </c>
      <c r="BI15" s="50">
        <f t="shared" si="27"/>
        <v>10</v>
      </c>
      <c r="BJ15" s="50">
        <f t="shared" si="27"/>
        <v>10</v>
      </c>
      <c r="BK15" s="50">
        <f t="shared" si="27"/>
        <v>10</v>
      </c>
      <c r="BL15" s="50">
        <f t="shared" si="27"/>
        <v>10</v>
      </c>
      <c r="BM15" s="50">
        <f t="shared" si="27"/>
        <v>10</v>
      </c>
      <c r="BN15" s="50">
        <f t="shared" si="27"/>
        <v>10</v>
      </c>
      <c r="BO15" s="50">
        <f t="shared" si="27"/>
        <v>10</v>
      </c>
      <c r="BP15" s="50">
        <f t="shared" si="27"/>
        <v>10</v>
      </c>
    </row>
    <row r="16" spans="1:68" ht="16.5" x14ac:dyDescent="0.35">
      <c r="A16" s="44">
        <f>IF(Tableau_PUH[[#This Row],[Points]]&lt;&gt;0,RANK(Tableau_PUH[[#This Row],[Points]],Tableau_PUH[Points]),"")</f>
        <v>7</v>
      </c>
      <c r="B16" s="45">
        <f t="array" ref="B16">INDEX(Tableau_PUH[[1]:[15]],ROW(C16)-5,$B$3)</f>
        <v>35</v>
      </c>
      <c r="C16" s="46">
        <f t="shared" si="0"/>
        <v>1</v>
      </c>
      <c r="D16" s="172" t="s">
        <v>1148</v>
      </c>
      <c r="E16" s="172" t="s">
        <v>661</v>
      </c>
      <c r="F16" s="172" t="s">
        <v>243</v>
      </c>
      <c r="G16" s="172" t="s">
        <v>36</v>
      </c>
      <c r="H16" s="171">
        <f t="shared" si="1"/>
        <v>35</v>
      </c>
      <c r="I16" s="59">
        <v>3</v>
      </c>
      <c r="J1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6" s="53"/>
      <c r="L1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6" s="56"/>
      <c r="N1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6" s="57"/>
      <c r="P1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6" s="57"/>
      <c r="R1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6" s="58"/>
      <c r="T1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6" s="58"/>
      <c r="V1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6" s="58"/>
      <c r="X1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6" s="58"/>
      <c r="Z1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6" s="121"/>
      <c r="AB1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6" s="58"/>
      <c r="AD1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6" s="58"/>
      <c r="AF1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6" s="58"/>
      <c r="AH1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6" s="58"/>
      <c r="AJ1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6" s="58"/>
      <c r="AL1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6" s="50">
        <f t="shared" si="2"/>
        <v>35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35</v>
      </c>
      <c r="BD16" s="50">
        <f t="shared" si="28"/>
        <v>35</v>
      </c>
      <c r="BE16" s="50">
        <f t="shared" si="28"/>
        <v>35</v>
      </c>
      <c r="BF16" s="50">
        <f t="shared" si="28"/>
        <v>35</v>
      </c>
      <c r="BG16" s="50">
        <f t="shared" si="28"/>
        <v>35</v>
      </c>
      <c r="BH16" s="50">
        <f t="shared" si="28"/>
        <v>35</v>
      </c>
      <c r="BI16" s="50">
        <f t="shared" si="28"/>
        <v>35</v>
      </c>
      <c r="BJ16" s="50">
        <f t="shared" si="28"/>
        <v>35</v>
      </c>
      <c r="BK16" s="50">
        <f t="shared" si="28"/>
        <v>35</v>
      </c>
      <c r="BL16" s="50">
        <f t="shared" si="28"/>
        <v>35</v>
      </c>
      <c r="BM16" s="50">
        <f t="shared" si="28"/>
        <v>35</v>
      </c>
      <c r="BN16" s="50">
        <f t="shared" si="28"/>
        <v>35</v>
      </c>
      <c r="BO16" s="50">
        <f t="shared" si="28"/>
        <v>35</v>
      </c>
      <c r="BP16" s="50">
        <f t="shared" si="28"/>
        <v>35</v>
      </c>
    </row>
    <row r="17" spans="1:68" ht="16.5" x14ac:dyDescent="0.35">
      <c r="A17" s="44" t="str">
        <f>IF(Tableau_PUH[[#This Row],[Points]]&lt;&gt;0,RANK(Tableau_PUH[[#This Row],[Points]],Tableau_PUH[Points]),"")</f>
        <v/>
      </c>
      <c r="B17" s="45">
        <f t="array" ref="B17">INDEX(Tableau_PUH[[1]:[15]],ROW(C17)-5,$B$3)</f>
        <v>0</v>
      </c>
      <c r="C17" s="46">
        <f t="shared" si="0"/>
        <v>0</v>
      </c>
      <c r="D17" s="172" t="s">
        <v>1149</v>
      </c>
      <c r="E17" s="172" t="s">
        <v>1150</v>
      </c>
      <c r="F17" s="172" t="s">
        <v>536</v>
      </c>
      <c r="G17" s="172" t="s">
        <v>45</v>
      </c>
      <c r="H17" s="171">
        <f t="shared" si="1"/>
        <v>0</v>
      </c>
      <c r="I17" s="59"/>
      <c r="J1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7" s="53"/>
      <c r="L1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7" s="56"/>
      <c r="N1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7" s="57"/>
      <c r="P1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7" s="57"/>
      <c r="R1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7" s="58"/>
      <c r="T1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7" s="58"/>
      <c r="V1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7" s="58"/>
      <c r="X1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7" s="58"/>
      <c r="Z1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7" s="121"/>
      <c r="AB1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7" s="58"/>
      <c r="AD1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7" s="58"/>
      <c r="AF1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7" s="58"/>
      <c r="AH1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7" s="58"/>
      <c r="AJ1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7" s="58"/>
      <c r="AL1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IF(Tableau_PUH[[#This Row],[Points]]&lt;&gt;0,RANK(Tableau_PUH[[#This Row],[Points]],Tableau_PUH[Points]),"")</f>
        <v/>
      </c>
      <c r="B18" s="45">
        <f t="array" ref="B18">INDEX(Tableau_PUH[[1]:[15]],ROW(C18)-5,$B$3)</f>
        <v>0</v>
      </c>
      <c r="C18" s="46">
        <f t="shared" si="0"/>
        <v>0</v>
      </c>
      <c r="D18" s="172" t="s">
        <v>1151</v>
      </c>
      <c r="E18" s="172" t="s">
        <v>851</v>
      </c>
      <c r="F18" s="172" t="s">
        <v>410</v>
      </c>
      <c r="G18" s="172" t="s">
        <v>45</v>
      </c>
      <c r="H18" s="171">
        <f t="shared" si="1"/>
        <v>0</v>
      </c>
      <c r="I18" s="59"/>
      <c r="J1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8" s="53"/>
      <c r="L1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8" s="56"/>
      <c r="N1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8" s="57"/>
      <c r="P1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8" s="57"/>
      <c r="R1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8" s="58"/>
      <c r="T1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8" s="58"/>
      <c r="V1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8" s="58"/>
      <c r="X1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8" s="58"/>
      <c r="Z1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8" s="121"/>
      <c r="AB1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8" s="58"/>
      <c r="AD1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8" s="58"/>
      <c r="AF1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8" s="58"/>
      <c r="AH1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8" s="58"/>
      <c r="AJ1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8" s="58"/>
      <c r="AL1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>
        <f>IF(Tableau_PUH[[#This Row],[Points]]&lt;&gt;0,RANK(Tableau_PUH[[#This Row],[Points]],Tableau_PUH[Points]),"")</f>
        <v>24</v>
      </c>
      <c r="B19" s="45">
        <f t="array" ref="B19">INDEX(Tableau_PUH[[1]:[15]],ROW(C19)-5,$B$3)</f>
        <v>10</v>
      </c>
      <c r="C19" s="46">
        <f t="shared" si="0"/>
        <v>1</v>
      </c>
      <c r="D19" s="172" t="s">
        <v>1152</v>
      </c>
      <c r="E19" s="172" t="s">
        <v>851</v>
      </c>
      <c r="F19" s="172" t="s">
        <v>534</v>
      </c>
      <c r="G19" s="172" t="s">
        <v>37</v>
      </c>
      <c r="H19" s="171">
        <f t="shared" si="1"/>
        <v>10</v>
      </c>
      <c r="I19" s="59">
        <v>11</v>
      </c>
      <c r="J1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9" s="53"/>
      <c r="L1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9" s="56"/>
      <c r="N1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9" s="57"/>
      <c r="P1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9" s="57"/>
      <c r="R1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9" s="58"/>
      <c r="T1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9" s="58"/>
      <c r="V1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9" s="58"/>
      <c r="X1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9" s="58"/>
      <c r="Z1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9" s="121"/>
      <c r="AB1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9" s="58"/>
      <c r="AD1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9" s="58"/>
      <c r="AF1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9" s="58"/>
      <c r="AH1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9" s="58"/>
      <c r="AJ1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9" s="58"/>
      <c r="AL1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10</v>
      </c>
      <c r="BC19" s="50">
        <f t="shared" ref="BC19:BP19" si="31">BB19+LARGE($AM19:$BA19,BC$5)</f>
        <v>10</v>
      </c>
      <c r="BD19" s="50">
        <f t="shared" si="31"/>
        <v>10</v>
      </c>
      <c r="BE19" s="50">
        <f t="shared" si="31"/>
        <v>10</v>
      </c>
      <c r="BF19" s="50">
        <f t="shared" si="31"/>
        <v>10</v>
      </c>
      <c r="BG19" s="50">
        <f t="shared" si="31"/>
        <v>10</v>
      </c>
      <c r="BH19" s="50">
        <f t="shared" si="31"/>
        <v>10</v>
      </c>
      <c r="BI19" s="50">
        <f t="shared" si="31"/>
        <v>10</v>
      </c>
      <c r="BJ19" s="50">
        <f t="shared" si="31"/>
        <v>10</v>
      </c>
      <c r="BK19" s="50">
        <f t="shared" si="31"/>
        <v>10</v>
      </c>
      <c r="BL19" s="50">
        <f t="shared" si="31"/>
        <v>10</v>
      </c>
      <c r="BM19" s="50">
        <f t="shared" si="31"/>
        <v>10</v>
      </c>
      <c r="BN19" s="50">
        <f t="shared" si="31"/>
        <v>10</v>
      </c>
      <c r="BO19" s="50">
        <f t="shared" si="31"/>
        <v>10</v>
      </c>
      <c r="BP19" s="50">
        <f t="shared" si="31"/>
        <v>10</v>
      </c>
    </row>
    <row r="20" spans="1:68" ht="16.5" x14ac:dyDescent="0.35">
      <c r="A20" s="44" t="str">
        <f>IF(Tableau_PUH[[#This Row],[Points]]&lt;&gt;0,RANK(Tableau_PUH[[#This Row],[Points]],Tableau_PUH[Points]),"")</f>
        <v/>
      </c>
      <c r="B20" s="45">
        <f t="array" ref="B20">INDEX(Tableau_PUH[[1]:[15]],ROW(C20)-5,$B$3)</f>
        <v>0</v>
      </c>
      <c r="C20" s="46">
        <f t="shared" si="0"/>
        <v>0</v>
      </c>
      <c r="D20" s="172" t="s">
        <v>1153</v>
      </c>
      <c r="E20" s="172" t="s">
        <v>663</v>
      </c>
      <c r="F20" s="172" t="s">
        <v>431</v>
      </c>
      <c r="G20" s="172" t="s">
        <v>14</v>
      </c>
      <c r="H20" s="171">
        <f t="shared" si="1"/>
        <v>0</v>
      </c>
      <c r="I20" s="59"/>
      <c r="J2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0" s="53"/>
      <c r="L2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0" s="56"/>
      <c r="N2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0" s="57"/>
      <c r="P2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0" s="57"/>
      <c r="R2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0" s="58"/>
      <c r="T2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0" s="58"/>
      <c r="V2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0" s="58"/>
      <c r="X2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0" s="58"/>
      <c r="Z2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0" s="121"/>
      <c r="AB20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0" s="58"/>
      <c r="AD2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0" s="58"/>
      <c r="AF2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0" s="58"/>
      <c r="AH2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0" s="58"/>
      <c r="AJ2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0" s="58"/>
      <c r="AL2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>
        <f>IF(Tableau_PUH[[#This Row],[Points]]&lt;&gt;0,RANK(Tableau_PUH[[#This Row],[Points]],Tableau_PUH[Points]),"")</f>
        <v>21</v>
      </c>
      <c r="B21" s="45">
        <f t="array" ref="B21">INDEX(Tableau_PUH[[1]:[15]],ROW(C21)-5,$B$3)</f>
        <v>12</v>
      </c>
      <c r="C21" s="46">
        <f t="shared" si="0"/>
        <v>1</v>
      </c>
      <c r="D21" s="172" t="s">
        <v>1154</v>
      </c>
      <c r="E21" s="172" t="s">
        <v>1155</v>
      </c>
      <c r="F21" s="172" t="s">
        <v>240</v>
      </c>
      <c r="G21" s="172" t="s">
        <v>33</v>
      </c>
      <c r="H21" s="171">
        <f t="shared" si="1"/>
        <v>12</v>
      </c>
      <c r="I21" s="59">
        <v>8</v>
      </c>
      <c r="J2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12</v>
      </c>
      <c r="K21" s="53"/>
      <c r="L2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1" s="56"/>
      <c r="N2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1" s="57"/>
      <c r="P2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1" s="57"/>
      <c r="R2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1" s="58"/>
      <c r="T2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1" s="58"/>
      <c r="V2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1" s="58"/>
      <c r="X2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1" s="58"/>
      <c r="Z2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1" s="121"/>
      <c r="AB21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1" s="58"/>
      <c r="AD2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1" s="58"/>
      <c r="AF2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1" s="58"/>
      <c r="AH2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1" s="58"/>
      <c r="AJ2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1" s="58"/>
      <c r="AL2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1" s="50">
        <f t="shared" si="2"/>
        <v>12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12</v>
      </c>
      <c r="BC21" s="50">
        <f t="shared" ref="BC21:BP21" si="33">BB21+LARGE($AM21:$BA21,BC$5)</f>
        <v>12</v>
      </c>
      <c r="BD21" s="50">
        <f t="shared" si="33"/>
        <v>12</v>
      </c>
      <c r="BE21" s="50">
        <f t="shared" si="33"/>
        <v>12</v>
      </c>
      <c r="BF21" s="50">
        <f t="shared" si="33"/>
        <v>12</v>
      </c>
      <c r="BG21" s="50">
        <f t="shared" si="33"/>
        <v>12</v>
      </c>
      <c r="BH21" s="50">
        <f t="shared" si="33"/>
        <v>12</v>
      </c>
      <c r="BI21" s="50">
        <f t="shared" si="33"/>
        <v>12</v>
      </c>
      <c r="BJ21" s="50">
        <f t="shared" si="33"/>
        <v>12</v>
      </c>
      <c r="BK21" s="50">
        <f t="shared" si="33"/>
        <v>12</v>
      </c>
      <c r="BL21" s="50">
        <f t="shared" si="33"/>
        <v>12</v>
      </c>
      <c r="BM21" s="50">
        <f t="shared" si="33"/>
        <v>12</v>
      </c>
      <c r="BN21" s="50">
        <f t="shared" si="33"/>
        <v>12</v>
      </c>
      <c r="BO21" s="50">
        <f t="shared" si="33"/>
        <v>12</v>
      </c>
      <c r="BP21" s="50">
        <f t="shared" si="33"/>
        <v>12</v>
      </c>
    </row>
    <row r="22" spans="1:68" ht="16.5" x14ac:dyDescent="0.35">
      <c r="A22" s="44">
        <f>IF(Tableau_PUH[[#This Row],[Points]]&lt;&gt;0,RANK(Tableau_PUH[[#This Row],[Points]],Tableau_PUH[Points]),"")</f>
        <v>21</v>
      </c>
      <c r="B22" s="45">
        <f t="array" ref="B22">INDEX(Tableau_PUH[[1]:[15]],ROW(C22)-5,$B$3)</f>
        <v>12</v>
      </c>
      <c r="C22" s="46">
        <f t="shared" si="0"/>
        <v>1</v>
      </c>
      <c r="D22" s="172" t="s">
        <v>1156</v>
      </c>
      <c r="E22" s="172" t="s">
        <v>693</v>
      </c>
      <c r="F22" s="172" t="s">
        <v>694</v>
      </c>
      <c r="G22" s="172" t="s">
        <v>35</v>
      </c>
      <c r="H22" s="171">
        <f t="shared" si="1"/>
        <v>12</v>
      </c>
      <c r="I22" s="59">
        <v>8</v>
      </c>
      <c r="J2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12</v>
      </c>
      <c r="K22" s="53"/>
      <c r="L2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2" s="56"/>
      <c r="N2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2" s="57"/>
      <c r="P2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2" s="57"/>
      <c r="R2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2" s="58"/>
      <c r="T2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2" s="58"/>
      <c r="V2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2" s="58"/>
      <c r="X2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2" s="58"/>
      <c r="Z2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2" s="121"/>
      <c r="AB22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2" s="58"/>
      <c r="AD2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2" s="58"/>
      <c r="AF2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2" s="58"/>
      <c r="AH2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2" s="58"/>
      <c r="AJ2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2" s="58"/>
      <c r="AL2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2" s="50">
        <f t="shared" si="2"/>
        <v>12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12</v>
      </c>
      <c r="BC22" s="50">
        <f t="shared" ref="BC22:BP22" si="34">BB22+LARGE($AM22:$BA22,BC$5)</f>
        <v>12</v>
      </c>
      <c r="BD22" s="50">
        <f t="shared" si="34"/>
        <v>12</v>
      </c>
      <c r="BE22" s="50">
        <f t="shared" si="34"/>
        <v>12</v>
      </c>
      <c r="BF22" s="50">
        <f t="shared" si="34"/>
        <v>12</v>
      </c>
      <c r="BG22" s="50">
        <f t="shared" si="34"/>
        <v>12</v>
      </c>
      <c r="BH22" s="50">
        <f t="shared" si="34"/>
        <v>12</v>
      </c>
      <c r="BI22" s="50">
        <f t="shared" si="34"/>
        <v>12</v>
      </c>
      <c r="BJ22" s="50">
        <f t="shared" si="34"/>
        <v>12</v>
      </c>
      <c r="BK22" s="50">
        <f t="shared" si="34"/>
        <v>12</v>
      </c>
      <c r="BL22" s="50">
        <f t="shared" si="34"/>
        <v>12</v>
      </c>
      <c r="BM22" s="50">
        <f t="shared" si="34"/>
        <v>12</v>
      </c>
      <c r="BN22" s="50">
        <f t="shared" si="34"/>
        <v>12</v>
      </c>
      <c r="BO22" s="50">
        <f t="shared" si="34"/>
        <v>12</v>
      </c>
      <c r="BP22" s="50">
        <f t="shared" si="34"/>
        <v>12</v>
      </c>
    </row>
    <row r="23" spans="1:68" ht="16.5" x14ac:dyDescent="0.35">
      <c r="A23" s="44" t="str">
        <f>IF(Tableau_PUH[[#This Row],[Points]]&lt;&gt;0,RANK(Tableau_PUH[[#This Row],[Points]],Tableau_PUH[Points]),"")</f>
        <v/>
      </c>
      <c r="B23" s="45">
        <f t="array" ref="B23">INDEX(Tableau_PUH[[1]:[15]],ROW(C23)-5,$B$3)</f>
        <v>0</v>
      </c>
      <c r="C23" s="46">
        <f t="shared" si="0"/>
        <v>0</v>
      </c>
      <c r="D23" s="172" t="s">
        <v>1157</v>
      </c>
      <c r="E23" s="172" t="s">
        <v>314</v>
      </c>
      <c r="F23" s="172" t="s">
        <v>695</v>
      </c>
      <c r="G23" s="172" t="s">
        <v>106</v>
      </c>
      <c r="H23" s="171">
        <f t="shared" si="1"/>
        <v>0</v>
      </c>
      <c r="I23" s="59"/>
      <c r="J2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3" s="53"/>
      <c r="L2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3" s="56"/>
      <c r="N2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3" s="57"/>
      <c r="P2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3" s="57"/>
      <c r="R2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3" s="58"/>
      <c r="T2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3" s="58"/>
      <c r="V2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3" s="58"/>
      <c r="X2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3" s="58"/>
      <c r="Z2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3" s="121"/>
      <c r="AB23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3" s="58"/>
      <c r="AD2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3" s="58"/>
      <c r="AF2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3" s="58"/>
      <c r="AH2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3" s="58"/>
      <c r="AJ2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3" s="58"/>
      <c r="AL2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IF(Tableau_PUH[[#This Row],[Points]]&lt;&gt;0,RANK(Tableau_PUH[[#This Row],[Points]],Tableau_PUH[Points]),"")</f>
        <v/>
      </c>
      <c r="B24" s="45">
        <f t="array" ref="B24">INDEX(Tableau_PUH[[1]:[15]],ROW(C24)-5,$B$3)</f>
        <v>0</v>
      </c>
      <c r="C24" s="46">
        <f t="shared" si="0"/>
        <v>0</v>
      </c>
      <c r="D24" s="172" t="s">
        <v>1158</v>
      </c>
      <c r="E24" s="172" t="s">
        <v>1015</v>
      </c>
      <c r="F24" s="172" t="s">
        <v>557</v>
      </c>
      <c r="G24" s="172" t="s">
        <v>13</v>
      </c>
      <c r="H24" s="171">
        <f t="shared" si="1"/>
        <v>0</v>
      </c>
      <c r="I24" s="59"/>
      <c r="J2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4" s="53"/>
      <c r="L2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4" s="56"/>
      <c r="N2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4" s="57"/>
      <c r="P2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4" s="57"/>
      <c r="R2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4" s="58"/>
      <c r="T2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4" s="58"/>
      <c r="V2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4" s="58"/>
      <c r="X2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4" s="58"/>
      <c r="Z2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4" s="121"/>
      <c r="AB24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4" s="58"/>
      <c r="AD2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4" s="58"/>
      <c r="AF2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4" s="58"/>
      <c r="AH2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4" s="58"/>
      <c r="AJ2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4" s="58"/>
      <c r="AL2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>
        <f>IF(Tableau_PUH[[#This Row],[Points]]&lt;&gt;0,RANK(Tableau_PUH[[#This Row],[Points]],Tableau_PUH[Points]),"")</f>
        <v>24</v>
      </c>
      <c r="B25" s="45">
        <f t="array" ref="B25">INDEX(Tableau_PUH[[1]:[15]],ROW(C25)-5,$B$3)</f>
        <v>10</v>
      </c>
      <c r="C25" s="46">
        <f t="shared" si="0"/>
        <v>1</v>
      </c>
      <c r="D25" s="172" t="s">
        <v>1159</v>
      </c>
      <c r="E25" s="172" t="s">
        <v>129</v>
      </c>
      <c r="F25" s="172" t="s">
        <v>512</v>
      </c>
      <c r="G25" s="172" t="s">
        <v>100</v>
      </c>
      <c r="H25" s="171">
        <f t="shared" si="1"/>
        <v>10</v>
      </c>
      <c r="I25" s="59">
        <v>13</v>
      </c>
      <c r="J2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5" s="53"/>
      <c r="L2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5" s="56"/>
      <c r="N2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5" s="57"/>
      <c r="P2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5" s="57"/>
      <c r="R2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5" s="58"/>
      <c r="T2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5" s="58"/>
      <c r="V2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5" s="58"/>
      <c r="X2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5" s="58"/>
      <c r="Z2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5" s="121"/>
      <c r="AB25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5" s="58"/>
      <c r="AD2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5" s="58"/>
      <c r="AF2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5" s="58"/>
      <c r="AH2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5" s="58"/>
      <c r="AJ2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5" s="58"/>
      <c r="AL2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>
        <f>IF(Tableau_PUH[[#This Row],[Points]]&lt;&gt;0,RANK(Tableau_PUH[[#This Row],[Points]],Tableau_PUH[Points]),"")</f>
        <v>24</v>
      </c>
      <c r="B26" s="45">
        <f t="array" ref="B26">INDEX(Tableau_PUH[[1]:[15]],ROW(C26)-5,$B$3)</f>
        <v>10</v>
      </c>
      <c r="C26" s="46">
        <f t="shared" si="0"/>
        <v>1</v>
      </c>
      <c r="D26" s="172" t="s">
        <v>1160</v>
      </c>
      <c r="E26" s="172" t="s">
        <v>1161</v>
      </c>
      <c r="F26" s="172" t="s">
        <v>460</v>
      </c>
      <c r="G26" s="172" t="s">
        <v>106</v>
      </c>
      <c r="H26" s="171">
        <f t="shared" si="1"/>
        <v>10</v>
      </c>
      <c r="I26" s="59">
        <v>14</v>
      </c>
      <c r="J2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6" s="53"/>
      <c r="L2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6" s="56"/>
      <c r="N2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6" s="57"/>
      <c r="P2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6" s="57"/>
      <c r="R2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6" s="58"/>
      <c r="T2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6" s="58"/>
      <c r="V2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6" s="58"/>
      <c r="X2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6" s="58"/>
      <c r="Z2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6" s="121"/>
      <c r="AB2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6" s="58"/>
      <c r="AD2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6" s="58"/>
      <c r="AF2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6" s="58"/>
      <c r="AH2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6" s="58"/>
      <c r="AJ2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6" s="58"/>
      <c r="AL2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 t="str">
        <f>IF(Tableau_PUH[[#This Row],[Points]]&lt;&gt;0,RANK(Tableau_PUH[[#This Row],[Points]],Tableau_PUH[Points]),"")</f>
        <v/>
      </c>
      <c r="B27" s="45">
        <f t="array" ref="B27">INDEX(Tableau_PUH[[1]:[15]],ROW(C27)-5,$B$3)</f>
        <v>0</v>
      </c>
      <c r="C27" s="46">
        <f t="shared" si="0"/>
        <v>0</v>
      </c>
      <c r="D27" s="172" t="s">
        <v>1162</v>
      </c>
      <c r="E27" s="172" t="s">
        <v>665</v>
      </c>
      <c r="F27" s="172" t="s">
        <v>539</v>
      </c>
      <c r="G27" s="172" t="s">
        <v>13</v>
      </c>
      <c r="H27" s="171">
        <f t="shared" si="1"/>
        <v>0</v>
      </c>
      <c r="I27" s="59"/>
      <c r="J2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7" s="53"/>
      <c r="L2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7" s="56"/>
      <c r="N2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7" s="57"/>
      <c r="P2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7" s="57"/>
      <c r="R2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7" s="58"/>
      <c r="T2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7" s="58"/>
      <c r="V2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7" s="58"/>
      <c r="X2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7" s="58"/>
      <c r="Z2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7" s="121"/>
      <c r="AB2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7" s="58"/>
      <c r="AD2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7" s="58"/>
      <c r="AF2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7" s="58"/>
      <c r="AH2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7" s="58"/>
      <c r="AJ2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7" s="58"/>
      <c r="AL2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IF(Tableau_PUH[[#This Row],[Points]]&lt;&gt;0,RANK(Tableau_PUH[[#This Row],[Points]],Tableau_PUH[Points]),"")</f>
        <v/>
      </c>
      <c r="B28" s="45">
        <f t="array" ref="B28">INDEX(Tableau_PUH[[1]:[15]],ROW(C28)-5,$B$3)</f>
        <v>0</v>
      </c>
      <c r="C28" s="46">
        <f t="shared" si="0"/>
        <v>0</v>
      </c>
      <c r="D28" s="172" t="s">
        <v>1163</v>
      </c>
      <c r="E28" s="172" t="s">
        <v>854</v>
      </c>
      <c r="F28" s="172" t="s">
        <v>855</v>
      </c>
      <c r="G28" s="172" t="s">
        <v>106</v>
      </c>
      <c r="H28" s="171">
        <f t="shared" si="1"/>
        <v>0</v>
      </c>
      <c r="I28" s="59"/>
      <c r="J2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8" s="53"/>
      <c r="L2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8" s="56"/>
      <c r="N2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8" s="57"/>
      <c r="P2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8" s="57"/>
      <c r="R2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8" s="58"/>
      <c r="T2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8" s="58"/>
      <c r="V2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8" s="58"/>
      <c r="X2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8" s="58"/>
      <c r="Z2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8" s="121"/>
      <c r="AB2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8" s="58"/>
      <c r="AD2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8" s="58"/>
      <c r="AF2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8" s="58"/>
      <c r="AH2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8" s="58"/>
      <c r="AJ2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8" s="58"/>
      <c r="AL2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>
        <f>IF(Tableau_PUH[[#This Row],[Points]]&lt;&gt;0,RANK(Tableau_PUH[[#This Row],[Points]],Tableau_PUH[Points]),"")</f>
        <v>24</v>
      </c>
      <c r="B29" s="45">
        <f t="array" ref="B29">INDEX(Tableau_PUH[[1]:[15]],ROW(C29)-5,$B$3)</f>
        <v>10</v>
      </c>
      <c r="C29" s="46">
        <f t="shared" si="0"/>
        <v>1</v>
      </c>
      <c r="D29" s="172" t="s">
        <v>1164</v>
      </c>
      <c r="E29" s="172" t="s">
        <v>397</v>
      </c>
      <c r="F29" s="172" t="s">
        <v>667</v>
      </c>
      <c r="G29" s="172" t="s">
        <v>106</v>
      </c>
      <c r="H29" s="171">
        <f t="shared" si="1"/>
        <v>10</v>
      </c>
      <c r="I29" s="59">
        <v>14</v>
      </c>
      <c r="J2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9" s="53"/>
      <c r="L2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9" s="56"/>
      <c r="N2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9" s="57"/>
      <c r="P2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9" s="57"/>
      <c r="R2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9" s="58"/>
      <c r="T2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9" s="58"/>
      <c r="V2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9" s="58"/>
      <c r="X2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9" s="58"/>
      <c r="Z2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9" s="121"/>
      <c r="AB2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9" s="58"/>
      <c r="AD2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9" s="58"/>
      <c r="AF2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9" s="58"/>
      <c r="AH2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9" s="58"/>
      <c r="AJ2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9" s="58"/>
      <c r="AL2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10</v>
      </c>
      <c r="BD29" s="50">
        <f t="shared" si="41"/>
        <v>10</v>
      </c>
      <c r="BE29" s="50">
        <f t="shared" si="41"/>
        <v>10</v>
      </c>
      <c r="BF29" s="50">
        <f t="shared" si="41"/>
        <v>10</v>
      </c>
      <c r="BG29" s="50">
        <f t="shared" si="41"/>
        <v>10</v>
      </c>
      <c r="BH29" s="50">
        <f t="shared" si="41"/>
        <v>10</v>
      </c>
      <c r="BI29" s="50">
        <f t="shared" si="41"/>
        <v>10</v>
      </c>
      <c r="BJ29" s="50">
        <f t="shared" si="41"/>
        <v>10</v>
      </c>
      <c r="BK29" s="50">
        <f t="shared" si="41"/>
        <v>10</v>
      </c>
      <c r="BL29" s="50">
        <f t="shared" si="41"/>
        <v>10</v>
      </c>
      <c r="BM29" s="50">
        <f t="shared" si="41"/>
        <v>10</v>
      </c>
      <c r="BN29" s="50">
        <f t="shared" si="41"/>
        <v>10</v>
      </c>
      <c r="BO29" s="50">
        <f t="shared" si="41"/>
        <v>10</v>
      </c>
      <c r="BP29" s="50">
        <f t="shared" si="41"/>
        <v>10</v>
      </c>
    </row>
    <row r="30" spans="1:68" ht="16.5" x14ac:dyDescent="0.35">
      <c r="A30" s="44">
        <f>IF(Tableau_PUH[[#This Row],[Points]]&lt;&gt;0,RANK(Tableau_PUH[[#This Row],[Points]],Tableau_PUH[Points]),"")</f>
        <v>15</v>
      </c>
      <c r="B30" s="45">
        <f t="array" ref="B30">INDEX(Tableau_PUH[[1]:[15]],ROW(C30)-5,$B$3)</f>
        <v>16</v>
      </c>
      <c r="C30" s="46">
        <f t="shared" si="0"/>
        <v>1</v>
      </c>
      <c r="D30" s="172" t="s">
        <v>1165</v>
      </c>
      <c r="E30" s="172" t="s">
        <v>735</v>
      </c>
      <c r="F30" s="172" t="s">
        <v>462</v>
      </c>
      <c r="G30" s="172" t="s">
        <v>39</v>
      </c>
      <c r="H30" s="171">
        <f t="shared" si="1"/>
        <v>16</v>
      </c>
      <c r="I30" s="59">
        <v>6</v>
      </c>
      <c r="J3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16</v>
      </c>
      <c r="K30" s="53"/>
      <c r="L3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0" s="56"/>
      <c r="N3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0" s="57"/>
      <c r="P3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0" s="57"/>
      <c r="R3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0" s="58"/>
      <c r="T3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0" s="58"/>
      <c r="V3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0" s="58"/>
      <c r="X3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0" s="58"/>
      <c r="Z3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0" s="121"/>
      <c r="AB30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0" s="58"/>
      <c r="AD3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0" s="58"/>
      <c r="AF3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0" s="58"/>
      <c r="AH3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0" s="58"/>
      <c r="AJ3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0" s="58"/>
      <c r="AL3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0" s="50">
        <f t="shared" si="2"/>
        <v>16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16</v>
      </c>
      <c r="BC30" s="50">
        <f t="shared" ref="BC30:BP30" si="42">BB30+LARGE($AM30:$BA30,BC$5)</f>
        <v>16</v>
      </c>
      <c r="BD30" s="50">
        <f t="shared" si="42"/>
        <v>16</v>
      </c>
      <c r="BE30" s="50">
        <f t="shared" si="42"/>
        <v>16</v>
      </c>
      <c r="BF30" s="50">
        <f t="shared" si="42"/>
        <v>16</v>
      </c>
      <c r="BG30" s="50">
        <f t="shared" si="42"/>
        <v>16</v>
      </c>
      <c r="BH30" s="50">
        <f t="shared" si="42"/>
        <v>16</v>
      </c>
      <c r="BI30" s="50">
        <f t="shared" si="42"/>
        <v>16</v>
      </c>
      <c r="BJ30" s="50">
        <f t="shared" si="42"/>
        <v>16</v>
      </c>
      <c r="BK30" s="50">
        <f t="shared" si="42"/>
        <v>16</v>
      </c>
      <c r="BL30" s="50">
        <f t="shared" si="42"/>
        <v>16</v>
      </c>
      <c r="BM30" s="50">
        <f t="shared" si="42"/>
        <v>16</v>
      </c>
      <c r="BN30" s="50">
        <f t="shared" si="42"/>
        <v>16</v>
      </c>
      <c r="BO30" s="50">
        <f t="shared" si="42"/>
        <v>16</v>
      </c>
      <c r="BP30" s="50">
        <f t="shared" si="42"/>
        <v>16</v>
      </c>
    </row>
    <row r="31" spans="1:68" ht="16.5" x14ac:dyDescent="0.35">
      <c r="A31" s="44">
        <f>IF(Tableau_PUH[[#This Row],[Points]]&lt;&gt;0,RANK(Tableau_PUH[[#This Row],[Points]],Tableau_PUH[Points]),"")</f>
        <v>4</v>
      </c>
      <c r="B31" s="45">
        <f t="array" ref="B31">INDEX(Tableau_PUH[[1]:[15]],ROW(C31)-5,$B$3)</f>
        <v>50</v>
      </c>
      <c r="C31" s="46">
        <f t="shared" si="0"/>
        <v>1</v>
      </c>
      <c r="D31" s="172" t="s">
        <v>1166</v>
      </c>
      <c r="E31" s="172" t="s">
        <v>1167</v>
      </c>
      <c r="F31" s="172" t="s">
        <v>562</v>
      </c>
      <c r="G31" s="172" t="s">
        <v>12</v>
      </c>
      <c r="H31" s="171">
        <f t="shared" si="1"/>
        <v>50</v>
      </c>
      <c r="I31" s="59">
        <v>2</v>
      </c>
      <c r="J3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50</v>
      </c>
      <c r="K31" s="53"/>
      <c r="L3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1" s="56"/>
      <c r="N3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1" s="57"/>
      <c r="P3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1" s="57"/>
      <c r="R3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1" s="58"/>
      <c r="T3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1" s="58"/>
      <c r="V3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1" s="58"/>
      <c r="X3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1" s="58"/>
      <c r="Z3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1" s="121"/>
      <c r="AB31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1" s="58"/>
      <c r="AD3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1" s="58"/>
      <c r="AF3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1" s="58"/>
      <c r="AH3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1" s="58"/>
      <c r="AJ3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1" s="58"/>
      <c r="AL3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1" s="50">
        <f t="shared" si="2"/>
        <v>50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50</v>
      </c>
      <c r="BC31" s="50">
        <f t="shared" ref="BC31:BP31" si="43">BB31+LARGE($AM31:$BA31,BC$5)</f>
        <v>50</v>
      </c>
      <c r="BD31" s="50">
        <f t="shared" si="43"/>
        <v>50</v>
      </c>
      <c r="BE31" s="50">
        <f t="shared" si="43"/>
        <v>50</v>
      </c>
      <c r="BF31" s="50">
        <f t="shared" si="43"/>
        <v>50</v>
      </c>
      <c r="BG31" s="50">
        <f t="shared" si="43"/>
        <v>50</v>
      </c>
      <c r="BH31" s="50">
        <f t="shared" si="43"/>
        <v>50</v>
      </c>
      <c r="BI31" s="50">
        <f t="shared" si="43"/>
        <v>50</v>
      </c>
      <c r="BJ31" s="50">
        <f t="shared" si="43"/>
        <v>50</v>
      </c>
      <c r="BK31" s="50">
        <f t="shared" si="43"/>
        <v>50</v>
      </c>
      <c r="BL31" s="50">
        <f t="shared" si="43"/>
        <v>50</v>
      </c>
      <c r="BM31" s="50">
        <f t="shared" si="43"/>
        <v>50</v>
      </c>
      <c r="BN31" s="50">
        <f t="shared" si="43"/>
        <v>50</v>
      </c>
      <c r="BO31" s="50">
        <f t="shared" si="43"/>
        <v>50</v>
      </c>
      <c r="BP31" s="50">
        <f t="shared" si="43"/>
        <v>50</v>
      </c>
    </row>
    <row r="32" spans="1:68" ht="16.5" x14ac:dyDescent="0.35">
      <c r="A32" s="44">
        <f>IF(Tableau_PUH[[#This Row],[Points]]&lt;&gt;0,RANK(Tableau_PUH[[#This Row],[Points]],Tableau_PUH[Points]),"")</f>
        <v>24</v>
      </c>
      <c r="B32" s="45">
        <f t="array" ref="B32">INDEX(Tableau_PUH[[1]:[15]],ROW(C32)-5,$B$3)</f>
        <v>10</v>
      </c>
      <c r="C32" s="46">
        <f t="shared" si="0"/>
        <v>1</v>
      </c>
      <c r="D32" s="172" t="s">
        <v>1168</v>
      </c>
      <c r="E32" s="172" t="s">
        <v>731</v>
      </c>
      <c r="F32" s="172" t="s">
        <v>628</v>
      </c>
      <c r="G32" s="172" t="s">
        <v>100</v>
      </c>
      <c r="H32" s="171">
        <f t="shared" si="1"/>
        <v>10</v>
      </c>
      <c r="I32" s="59">
        <v>13</v>
      </c>
      <c r="J3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2" s="53"/>
      <c r="L3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2" s="56"/>
      <c r="N3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2" s="57"/>
      <c r="P3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2" s="57"/>
      <c r="R3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2" s="58"/>
      <c r="T3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2" s="58"/>
      <c r="V3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2" s="58"/>
      <c r="X3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2" s="58"/>
      <c r="Z3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2" s="121"/>
      <c r="AB32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2" s="58"/>
      <c r="AD3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2" s="58"/>
      <c r="AF3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2" s="58"/>
      <c r="AH3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2" s="58"/>
      <c r="AJ3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2" s="58"/>
      <c r="AL3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10</v>
      </c>
      <c r="BD32" s="50">
        <f t="shared" si="44"/>
        <v>10</v>
      </c>
      <c r="BE32" s="50">
        <f t="shared" si="44"/>
        <v>10</v>
      </c>
      <c r="BF32" s="50">
        <f t="shared" si="44"/>
        <v>10</v>
      </c>
      <c r="BG32" s="50">
        <f t="shared" si="44"/>
        <v>10</v>
      </c>
      <c r="BH32" s="50">
        <f t="shared" si="44"/>
        <v>10</v>
      </c>
      <c r="BI32" s="50">
        <f t="shared" si="44"/>
        <v>10</v>
      </c>
      <c r="BJ32" s="50">
        <f t="shared" si="44"/>
        <v>10</v>
      </c>
      <c r="BK32" s="50">
        <f t="shared" si="44"/>
        <v>10</v>
      </c>
      <c r="BL32" s="50">
        <f t="shared" si="44"/>
        <v>10</v>
      </c>
      <c r="BM32" s="50">
        <f t="shared" si="44"/>
        <v>10</v>
      </c>
      <c r="BN32" s="50">
        <f t="shared" si="44"/>
        <v>10</v>
      </c>
      <c r="BO32" s="50">
        <f t="shared" si="44"/>
        <v>10</v>
      </c>
      <c r="BP32" s="50">
        <f t="shared" si="44"/>
        <v>10</v>
      </c>
    </row>
    <row r="33" spans="1:68" ht="16.5" x14ac:dyDescent="0.35">
      <c r="A33" s="44" t="str">
        <f>IF(Tableau_PUH[[#This Row],[Points]]&lt;&gt;0,RANK(Tableau_PUH[[#This Row],[Points]],Tableau_PUH[Points]),"")</f>
        <v/>
      </c>
      <c r="B33" s="45">
        <f t="array" ref="B33">INDEX(Tableau_PUH[[1]:[15]],ROW(C33)-5,$B$3)</f>
        <v>0</v>
      </c>
      <c r="C33" s="46">
        <f t="shared" si="0"/>
        <v>0</v>
      </c>
      <c r="D33" s="172" t="s">
        <v>1169</v>
      </c>
      <c r="E33" s="172" t="s">
        <v>1170</v>
      </c>
      <c r="F33" s="172" t="s">
        <v>1171</v>
      </c>
      <c r="G33" s="172" t="s">
        <v>33</v>
      </c>
      <c r="H33" s="171">
        <f t="shared" si="1"/>
        <v>0</v>
      </c>
      <c r="I33" s="59"/>
      <c r="J3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3" s="53"/>
      <c r="L3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3" s="56"/>
      <c r="N3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3" s="57"/>
      <c r="P3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3" s="57"/>
      <c r="R3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3" s="58"/>
      <c r="T3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3" s="58"/>
      <c r="V3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3" s="58"/>
      <c r="X3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3" s="58"/>
      <c r="Z3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3" s="121"/>
      <c r="AB33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3" s="58"/>
      <c r="AD3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3" s="58"/>
      <c r="AF3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3" s="58"/>
      <c r="AH3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3" s="58"/>
      <c r="AJ3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3" s="58"/>
      <c r="AL3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>
        <f>IF(Tableau_PUH[[#This Row],[Points]]&lt;&gt;0,RANK(Tableau_PUH[[#This Row],[Points]],Tableau_PUH[Points]),"")</f>
        <v>9</v>
      </c>
      <c r="B34" s="45">
        <f t="array" ref="B34">INDEX(Tableau_PUH[[1]:[15]],ROW(C34)-5,$B$3)</f>
        <v>25</v>
      </c>
      <c r="C34" s="46">
        <f t="shared" si="0"/>
        <v>1</v>
      </c>
      <c r="D34" s="172" t="s">
        <v>1172</v>
      </c>
      <c r="E34" s="172" t="s">
        <v>668</v>
      </c>
      <c r="F34" s="172" t="s">
        <v>471</v>
      </c>
      <c r="G34" s="172" t="s">
        <v>15</v>
      </c>
      <c r="H34" s="171">
        <f t="shared" si="1"/>
        <v>25</v>
      </c>
      <c r="I34" s="59">
        <v>4</v>
      </c>
      <c r="J3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25</v>
      </c>
      <c r="K34" s="53"/>
      <c r="L3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4" s="56"/>
      <c r="N3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4" s="57"/>
      <c r="P3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4" s="57"/>
      <c r="R3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4" s="58"/>
      <c r="T3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4" s="58"/>
      <c r="V3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4" s="58"/>
      <c r="X3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4" s="58"/>
      <c r="Z3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4" s="121"/>
      <c r="AB34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4" s="58"/>
      <c r="AD3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4" s="58"/>
      <c r="AF3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4" s="58"/>
      <c r="AH3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4" s="58"/>
      <c r="AJ3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4" s="58"/>
      <c r="AL3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4" s="50">
        <f t="shared" si="2"/>
        <v>25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25</v>
      </c>
      <c r="BC34" s="50">
        <f t="shared" ref="BC34:BP34" si="46">BB34+LARGE($AM34:$BA34,BC$5)</f>
        <v>25</v>
      </c>
      <c r="BD34" s="50">
        <f t="shared" si="46"/>
        <v>25</v>
      </c>
      <c r="BE34" s="50">
        <f t="shared" si="46"/>
        <v>25</v>
      </c>
      <c r="BF34" s="50">
        <f t="shared" si="46"/>
        <v>25</v>
      </c>
      <c r="BG34" s="50">
        <f t="shared" si="46"/>
        <v>25</v>
      </c>
      <c r="BH34" s="50">
        <f t="shared" si="46"/>
        <v>25</v>
      </c>
      <c r="BI34" s="50">
        <f t="shared" si="46"/>
        <v>25</v>
      </c>
      <c r="BJ34" s="50">
        <f t="shared" si="46"/>
        <v>25</v>
      </c>
      <c r="BK34" s="50">
        <f t="shared" si="46"/>
        <v>25</v>
      </c>
      <c r="BL34" s="50">
        <f t="shared" si="46"/>
        <v>25</v>
      </c>
      <c r="BM34" s="50">
        <f t="shared" si="46"/>
        <v>25</v>
      </c>
      <c r="BN34" s="50">
        <f t="shared" si="46"/>
        <v>25</v>
      </c>
      <c r="BO34" s="50">
        <f t="shared" si="46"/>
        <v>25</v>
      </c>
      <c r="BP34" s="50">
        <f t="shared" si="46"/>
        <v>25</v>
      </c>
    </row>
    <row r="35" spans="1:68" ht="16.5" x14ac:dyDescent="0.35">
      <c r="A35" s="44" t="str">
        <f>IF(Tableau_PUH[[#This Row],[Points]]&lt;&gt;0,RANK(Tableau_PUH[[#This Row],[Points]],Tableau_PUH[Points]),"")</f>
        <v/>
      </c>
      <c r="B35" s="45">
        <f t="array" ref="B35">INDEX(Tableau_PUH[[1]:[15]],ROW(C35)-5,$B$3)</f>
        <v>0</v>
      </c>
      <c r="C35" s="46">
        <f t="shared" si="0"/>
        <v>0</v>
      </c>
      <c r="D35" s="172" t="s">
        <v>1173</v>
      </c>
      <c r="E35" s="172" t="s">
        <v>669</v>
      </c>
      <c r="F35" s="172" t="s">
        <v>644</v>
      </c>
      <c r="G35" s="172" t="s">
        <v>14</v>
      </c>
      <c r="H35" s="171">
        <f t="shared" si="1"/>
        <v>0</v>
      </c>
      <c r="I35" s="59"/>
      <c r="J3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5" s="53"/>
      <c r="L3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5" s="56"/>
      <c r="N3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5" s="57"/>
      <c r="P3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5" s="57"/>
      <c r="R3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5" s="58"/>
      <c r="T3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5" s="58"/>
      <c r="V3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5" s="58"/>
      <c r="X3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5" s="58"/>
      <c r="Z3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5" s="121"/>
      <c r="AB35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5" s="58"/>
      <c r="AD3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5" s="58"/>
      <c r="AF3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5" s="58"/>
      <c r="AH3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5" s="58"/>
      <c r="AJ3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5" s="58"/>
      <c r="AL3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>
        <f>IF(Tableau_PUH[[#This Row],[Points]]&lt;&gt;0,RANK(Tableau_PUH[[#This Row],[Points]],Tableau_PUH[Points]),"")</f>
        <v>24</v>
      </c>
      <c r="B36" s="45">
        <f t="array" ref="B36">INDEX(Tableau_PUH[[1]:[15]],ROW(C36)-5,$B$3)</f>
        <v>10</v>
      </c>
      <c r="C36" s="46">
        <f t="shared" si="0"/>
        <v>1</v>
      </c>
      <c r="D36" s="172" t="s">
        <v>1174</v>
      </c>
      <c r="E36" s="172" t="s">
        <v>136</v>
      </c>
      <c r="F36" s="172" t="s">
        <v>700</v>
      </c>
      <c r="G36" s="172" t="s">
        <v>36</v>
      </c>
      <c r="H36" s="171">
        <f t="shared" si="1"/>
        <v>10</v>
      </c>
      <c r="I36" s="59">
        <v>9</v>
      </c>
      <c r="J3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6" s="53"/>
      <c r="L3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6" s="56"/>
      <c r="N3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6" s="57"/>
      <c r="P3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6" s="57"/>
      <c r="R3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6" s="58"/>
      <c r="T3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6" s="58"/>
      <c r="V3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6" s="58"/>
      <c r="X3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6" s="58"/>
      <c r="Z3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6" s="121"/>
      <c r="AB3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6" s="58"/>
      <c r="AD3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6" s="58"/>
      <c r="AF3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6" s="58"/>
      <c r="AH3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6" s="58"/>
      <c r="AJ3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6" s="58"/>
      <c r="AL3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IF(Tableau_PUH[[#This Row],[Points]]&lt;&gt;0,RANK(Tableau_PUH[[#This Row],[Points]],Tableau_PUH[Points]),"")</f>
        <v>7</v>
      </c>
      <c r="B37" s="45">
        <f t="array" ref="B37">INDEX(Tableau_PUH[[1]:[15]],ROW(C37)-5,$B$3)</f>
        <v>35</v>
      </c>
      <c r="C37" s="46">
        <f t="shared" si="0"/>
        <v>1</v>
      </c>
      <c r="D37" s="172" t="s">
        <v>1175</v>
      </c>
      <c r="E37" s="172" t="s">
        <v>670</v>
      </c>
      <c r="F37" s="172" t="s">
        <v>544</v>
      </c>
      <c r="G37" s="172" t="s">
        <v>36</v>
      </c>
      <c r="H37" s="171">
        <f t="shared" si="1"/>
        <v>35</v>
      </c>
      <c r="I37" s="59">
        <v>3</v>
      </c>
      <c r="J3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37" s="53"/>
      <c r="L3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7" s="56"/>
      <c r="N3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7" s="57"/>
      <c r="P3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7" s="57"/>
      <c r="R3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7" s="58"/>
      <c r="T3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7" s="58"/>
      <c r="V3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7" s="58"/>
      <c r="X3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7" s="58"/>
      <c r="Z3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7" s="121"/>
      <c r="AB3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7" s="58"/>
      <c r="AD3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7" s="58"/>
      <c r="AF3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7" s="58"/>
      <c r="AH3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7" s="58"/>
      <c r="AJ3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7" s="58"/>
      <c r="AL3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7" s="50">
        <f t="shared" si="2"/>
        <v>35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35</v>
      </c>
      <c r="BC37" s="50">
        <f t="shared" ref="BC37:BP37" si="49">BB37+LARGE($AM37:$BA37,BC$5)</f>
        <v>35</v>
      </c>
      <c r="BD37" s="50">
        <f t="shared" si="49"/>
        <v>35</v>
      </c>
      <c r="BE37" s="50">
        <f t="shared" si="49"/>
        <v>35</v>
      </c>
      <c r="BF37" s="50">
        <f t="shared" si="49"/>
        <v>35</v>
      </c>
      <c r="BG37" s="50">
        <f t="shared" si="49"/>
        <v>35</v>
      </c>
      <c r="BH37" s="50">
        <f t="shared" si="49"/>
        <v>35</v>
      </c>
      <c r="BI37" s="50">
        <f t="shared" si="49"/>
        <v>35</v>
      </c>
      <c r="BJ37" s="50">
        <f t="shared" si="49"/>
        <v>35</v>
      </c>
      <c r="BK37" s="50">
        <f t="shared" si="49"/>
        <v>35</v>
      </c>
      <c r="BL37" s="50">
        <f t="shared" si="49"/>
        <v>35</v>
      </c>
      <c r="BM37" s="50">
        <f t="shared" si="49"/>
        <v>35</v>
      </c>
      <c r="BN37" s="50">
        <f t="shared" si="49"/>
        <v>35</v>
      </c>
      <c r="BO37" s="50">
        <f t="shared" si="49"/>
        <v>35</v>
      </c>
      <c r="BP37" s="50">
        <f t="shared" si="49"/>
        <v>35</v>
      </c>
    </row>
    <row r="38" spans="1:68" ht="16.5" x14ac:dyDescent="0.35">
      <c r="A38" s="44" t="str">
        <f>IF(Tableau_PUH[[#This Row],[Points]]&lt;&gt;0,RANK(Tableau_PUH[[#This Row],[Points]],Tableau_PUH[Points]),"")</f>
        <v/>
      </c>
      <c r="B38" s="45">
        <f t="array" ref="B38">INDEX(Tableau_PUH[[1]:[15]],ROW(C38)-5,$B$3)</f>
        <v>0</v>
      </c>
      <c r="C38" s="46">
        <f t="shared" ref="C38:C69" si="50">COUNTA(I38,K38,M38,O38,Q38,S38,U38,W38,Y38,AA38,AC38,AE38,AG38,AI38,AK38)</f>
        <v>0</v>
      </c>
      <c r="D38" s="172" t="s">
        <v>1176</v>
      </c>
      <c r="E38" s="172" t="s">
        <v>701</v>
      </c>
      <c r="F38" s="172" t="s">
        <v>702</v>
      </c>
      <c r="G38" s="172" t="s">
        <v>105</v>
      </c>
      <c r="H38" s="171">
        <f t="shared" ref="H38:H69" si="51">J38+L38+N38+P38+R38+T38+V38+X38+Z38+AB38+AD38+AF38+AH38+AJ38+AL38</f>
        <v>0</v>
      </c>
      <c r="I38" s="59"/>
      <c r="J3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8" s="53"/>
      <c r="L3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8" s="56"/>
      <c r="N3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8" s="57"/>
      <c r="P3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8" s="57"/>
      <c r="R3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8" s="58"/>
      <c r="T3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8" s="58"/>
      <c r="V3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8" s="58"/>
      <c r="X3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8" s="58"/>
      <c r="Z3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8" s="121"/>
      <c r="AB3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8" s="58"/>
      <c r="AD3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8" s="58"/>
      <c r="AF3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8" s="58"/>
      <c r="AH3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8" s="58"/>
      <c r="AJ3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8" s="58"/>
      <c r="AL3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IF(Tableau_PUH[[#This Row],[Points]]&lt;&gt;0,RANK(Tableau_PUH[[#This Row],[Points]],Tableau_PUH[Points]),"")</f>
        <v/>
      </c>
      <c r="B39" s="45">
        <f t="array" ref="B39">INDEX(Tableau_PUH[[1]:[15]],ROW(C39)-5,$B$3)</f>
        <v>0</v>
      </c>
      <c r="C39" s="46">
        <f t="shared" si="50"/>
        <v>0</v>
      </c>
      <c r="D39" s="172" t="s">
        <v>1177</v>
      </c>
      <c r="E39" s="172" t="s">
        <v>1178</v>
      </c>
      <c r="F39" s="172" t="s">
        <v>433</v>
      </c>
      <c r="G39" s="172" t="s">
        <v>15</v>
      </c>
      <c r="H39" s="171">
        <f t="shared" si="51"/>
        <v>0</v>
      </c>
      <c r="I39" s="59"/>
      <c r="J3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9" s="53"/>
      <c r="L3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9" s="56"/>
      <c r="N3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9" s="57"/>
      <c r="P3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9" s="57"/>
      <c r="R3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9" s="58"/>
      <c r="T3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9" s="58"/>
      <c r="V3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9" s="58"/>
      <c r="X3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9" s="58"/>
      <c r="Z3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9" s="121"/>
      <c r="AB3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9" s="58"/>
      <c r="AD3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9" s="58"/>
      <c r="AF3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9" s="58"/>
      <c r="AH3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9" s="58"/>
      <c r="AJ3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9" s="58"/>
      <c r="AL3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>
        <f>IF(Tableau_PUH[[#This Row],[Points]]&lt;&gt;0,RANK(Tableau_PUH[[#This Row],[Points]],Tableau_PUH[Points]),"")</f>
        <v>4</v>
      </c>
      <c r="B40" s="45">
        <f t="array" ref="B40">INDEX(Tableau_PUH[[1]:[15]],ROW(C40)-5,$B$3)</f>
        <v>50</v>
      </c>
      <c r="C40" s="46">
        <f t="shared" si="50"/>
        <v>1</v>
      </c>
      <c r="D40" s="172" t="s">
        <v>1179</v>
      </c>
      <c r="E40" s="172" t="s">
        <v>672</v>
      </c>
      <c r="F40" s="172" t="s">
        <v>560</v>
      </c>
      <c r="G40" s="172" t="s">
        <v>12</v>
      </c>
      <c r="H40" s="171">
        <f t="shared" si="51"/>
        <v>50</v>
      </c>
      <c r="I40" s="59">
        <v>2</v>
      </c>
      <c r="J4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50</v>
      </c>
      <c r="K40" s="53"/>
      <c r="L4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0" s="56"/>
      <c r="N4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0" s="57"/>
      <c r="P4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0" s="57"/>
      <c r="R4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0" s="58"/>
      <c r="T4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0" s="58"/>
      <c r="V4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0" s="58"/>
      <c r="X4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0" s="58"/>
      <c r="Z4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0" s="121"/>
      <c r="AB40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0" s="58"/>
      <c r="AD4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0" s="58"/>
      <c r="AF4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0" s="58"/>
      <c r="AH4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0" s="58"/>
      <c r="AJ4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0" s="58"/>
      <c r="AL4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0" s="50">
        <f t="shared" si="52"/>
        <v>50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50</v>
      </c>
      <c r="BC40" s="50">
        <f t="shared" ref="BC40:BP40" si="70">BB40+LARGE($AM40:$BA40,BC$5)</f>
        <v>50</v>
      </c>
      <c r="BD40" s="50">
        <f t="shared" si="70"/>
        <v>50</v>
      </c>
      <c r="BE40" s="50">
        <f t="shared" si="70"/>
        <v>50</v>
      </c>
      <c r="BF40" s="50">
        <f t="shared" si="70"/>
        <v>50</v>
      </c>
      <c r="BG40" s="50">
        <f t="shared" si="70"/>
        <v>50</v>
      </c>
      <c r="BH40" s="50">
        <f t="shared" si="70"/>
        <v>50</v>
      </c>
      <c r="BI40" s="50">
        <f t="shared" si="70"/>
        <v>50</v>
      </c>
      <c r="BJ40" s="50">
        <f t="shared" si="70"/>
        <v>50</v>
      </c>
      <c r="BK40" s="50">
        <f t="shared" si="70"/>
        <v>50</v>
      </c>
      <c r="BL40" s="50">
        <f t="shared" si="70"/>
        <v>50</v>
      </c>
      <c r="BM40" s="50">
        <f t="shared" si="70"/>
        <v>50</v>
      </c>
      <c r="BN40" s="50">
        <f t="shared" si="70"/>
        <v>50</v>
      </c>
      <c r="BO40" s="50">
        <f t="shared" si="70"/>
        <v>50</v>
      </c>
      <c r="BP40" s="50">
        <f t="shared" si="70"/>
        <v>50</v>
      </c>
    </row>
    <row r="41" spans="1:68" ht="16.5" x14ac:dyDescent="0.35">
      <c r="A41" s="44">
        <f>IF(Tableau_PUH[[#This Row],[Points]]&lt;&gt;0,RANK(Tableau_PUH[[#This Row],[Points]],Tableau_PUH[Points]),"")</f>
        <v>1</v>
      </c>
      <c r="B41" s="45">
        <f t="array" ref="B41">INDEX(Tableau_PUH[[1]:[15]],ROW(C41)-5,$B$3)</f>
        <v>70</v>
      </c>
      <c r="C41" s="46">
        <f t="shared" si="50"/>
        <v>1</v>
      </c>
      <c r="D41" s="172" t="s">
        <v>1180</v>
      </c>
      <c r="E41" s="172" t="s">
        <v>140</v>
      </c>
      <c r="F41" s="172" t="s">
        <v>417</v>
      </c>
      <c r="G41" s="172" t="s">
        <v>36</v>
      </c>
      <c r="H41" s="171">
        <f t="shared" si="51"/>
        <v>70</v>
      </c>
      <c r="I41" s="59">
        <v>1</v>
      </c>
      <c r="J4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70</v>
      </c>
      <c r="K41" s="53"/>
      <c r="L4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1" s="56"/>
      <c r="N4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1" s="57"/>
      <c r="P4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1" s="57"/>
      <c r="R4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1" s="58"/>
      <c r="T4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1" s="58"/>
      <c r="V4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1" s="58"/>
      <c r="X4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1" s="58"/>
      <c r="Z4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1" s="121"/>
      <c r="AB41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1" s="58"/>
      <c r="AD4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1" s="58"/>
      <c r="AF4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1" s="58"/>
      <c r="AH4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1" s="58"/>
      <c r="AJ4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1" s="58"/>
      <c r="AL4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1" s="50">
        <f t="shared" si="52"/>
        <v>70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70</v>
      </c>
      <c r="BC41" s="50">
        <f t="shared" ref="BC41:BP41" si="71">BB41+LARGE($AM41:$BA41,BC$5)</f>
        <v>70</v>
      </c>
      <c r="BD41" s="50">
        <f t="shared" si="71"/>
        <v>70</v>
      </c>
      <c r="BE41" s="50">
        <f t="shared" si="71"/>
        <v>70</v>
      </c>
      <c r="BF41" s="50">
        <f t="shared" si="71"/>
        <v>70</v>
      </c>
      <c r="BG41" s="50">
        <f t="shared" si="71"/>
        <v>70</v>
      </c>
      <c r="BH41" s="50">
        <f t="shared" si="71"/>
        <v>70</v>
      </c>
      <c r="BI41" s="50">
        <f t="shared" si="71"/>
        <v>70</v>
      </c>
      <c r="BJ41" s="50">
        <f t="shared" si="71"/>
        <v>70</v>
      </c>
      <c r="BK41" s="50">
        <f t="shared" si="71"/>
        <v>70</v>
      </c>
      <c r="BL41" s="50">
        <f t="shared" si="71"/>
        <v>70</v>
      </c>
      <c r="BM41" s="50">
        <f t="shared" si="71"/>
        <v>70</v>
      </c>
      <c r="BN41" s="50">
        <f t="shared" si="71"/>
        <v>70</v>
      </c>
      <c r="BO41" s="50">
        <f t="shared" si="71"/>
        <v>70</v>
      </c>
      <c r="BP41" s="50">
        <f t="shared" si="71"/>
        <v>70</v>
      </c>
    </row>
    <row r="42" spans="1:68" ht="16.5" x14ac:dyDescent="0.35">
      <c r="A42" s="44">
        <f>IF(Tableau_PUH[[#This Row],[Points]]&lt;&gt;0,RANK(Tableau_PUH[[#This Row],[Points]],Tableau_PUH[Points]),"")</f>
        <v>15</v>
      </c>
      <c r="B42" s="45">
        <f t="array" ref="B42">INDEX(Tableau_PUH[[1]:[15]],ROW(C42)-5,$B$3)</f>
        <v>16</v>
      </c>
      <c r="C42" s="46">
        <f t="shared" si="50"/>
        <v>1</v>
      </c>
      <c r="D42" s="172" t="s">
        <v>1181</v>
      </c>
      <c r="E42" s="172" t="s">
        <v>1182</v>
      </c>
      <c r="F42" s="172" t="s">
        <v>599</v>
      </c>
      <c r="G42" s="172" t="s">
        <v>15</v>
      </c>
      <c r="H42" s="171">
        <f t="shared" si="51"/>
        <v>16</v>
      </c>
      <c r="I42" s="59">
        <v>6</v>
      </c>
      <c r="J4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16</v>
      </c>
      <c r="K42" s="53"/>
      <c r="L4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2" s="56"/>
      <c r="N4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2" s="57"/>
      <c r="P4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2" s="57"/>
      <c r="R4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2" s="58"/>
      <c r="T4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2" s="58"/>
      <c r="V4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2" s="58"/>
      <c r="X4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2" s="58"/>
      <c r="Z4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2" s="121"/>
      <c r="AB42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2" s="58"/>
      <c r="AD4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2" s="58"/>
      <c r="AF4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2" s="58"/>
      <c r="AH4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2" s="58"/>
      <c r="AJ4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2" s="58"/>
      <c r="AL4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2" s="50">
        <f t="shared" si="52"/>
        <v>16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16</v>
      </c>
      <c r="BC42" s="50">
        <f t="shared" ref="BC42:BP42" si="72">BB42+LARGE($AM42:$BA42,BC$5)</f>
        <v>16</v>
      </c>
      <c r="BD42" s="50">
        <f t="shared" si="72"/>
        <v>16</v>
      </c>
      <c r="BE42" s="50">
        <f t="shared" si="72"/>
        <v>16</v>
      </c>
      <c r="BF42" s="50">
        <f t="shared" si="72"/>
        <v>16</v>
      </c>
      <c r="BG42" s="50">
        <f t="shared" si="72"/>
        <v>16</v>
      </c>
      <c r="BH42" s="50">
        <f t="shared" si="72"/>
        <v>16</v>
      </c>
      <c r="BI42" s="50">
        <f t="shared" si="72"/>
        <v>16</v>
      </c>
      <c r="BJ42" s="50">
        <f t="shared" si="72"/>
        <v>16</v>
      </c>
      <c r="BK42" s="50">
        <f t="shared" si="72"/>
        <v>16</v>
      </c>
      <c r="BL42" s="50">
        <f t="shared" si="72"/>
        <v>16</v>
      </c>
      <c r="BM42" s="50">
        <f t="shared" si="72"/>
        <v>16</v>
      </c>
      <c r="BN42" s="50">
        <f t="shared" si="72"/>
        <v>16</v>
      </c>
      <c r="BO42" s="50">
        <f t="shared" si="72"/>
        <v>16</v>
      </c>
      <c r="BP42" s="50">
        <f t="shared" si="72"/>
        <v>16</v>
      </c>
    </row>
    <row r="43" spans="1:68" ht="16.5" x14ac:dyDescent="0.35">
      <c r="A43" s="44" t="str">
        <f>IF(Tableau_PUH[[#This Row],[Points]]&lt;&gt;0,RANK(Tableau_PUH[[#This Row],[Points]],Tableau_PUH[Points]),"")</f>
        <v/>
      </c>
      <c r="B43" s="45">
        <f t="array" ref="B43">INDEX(Tableau_PUH[[1]:[15]],ROW(C43)-5,$B$3)</f>
        <v>0</v>
      </c>
      <c r="C43" s="46">
        <f t="shared" si="50"/>
        <v>0</v>
      </c>
      <c r="D43" s="172" t="s">
        <v>1183</v>
      </c>
      <c r="E43" s="172" t="s">
        <v>241</v>
      </c>
      <c r="F43" s="172" t="s">
        <v>603</v>
      </c>
      <c r="G43" s="172" t="s">
        <v>105</v>
      </c>
      <c r="H43" s="171">
        <f t="shared" si="51"/>
        <v>0</v>
      </c>
      <c r="I43" s="59"/>
      <c r="J4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3" s="53"/>
      <c r="L4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3" s="56"/>
      <c r="N4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3" s="57"/>
      <c r="P4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3" s="57"/>
      <c r="R4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3" s="58"/>
      <c r="T4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3" s="58"/>
      <c r="V4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3" s="58"/>
      <c r="X4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3" s="58"/>
      <c r="Z4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3" s="121"/>
      <c r="AB43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3" s="58"/>
      <c r="AD4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3" s="58"/>
      <c r="AF4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3" s="58"/>
      <c r="AH4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3" s="58"/>
      <c r="AJ4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3" s="58"/>
      <c r="AL4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IF(Tableau_PUH[[#This Row],[Points]]&lt;&gt;0,RANK(Tableau_PUH[[#This Row],[Points]],Tableau_PUH[Points]),"")</f>
        <v/>
      </c>
      <c r="B44" s="45">
        <f t="array" ref="B44">INDEX(Tableau_PUH[[1]:[15]],ROW(C44)-5,$B$3)</f>
        <v>0</v>
      </c>
      <c r="C44" s="46">
        <f t="shared" si="50"/>
        <v>0</v>
      </c>
      <c r="D44" s="172" t="s">
        <v>1184</v>
      </c>
      <c r="E44" s="172" t="s">
        <v>1185</v>
      </c>
      <c r="F44" s="172" t="s">
        <v>524</v>
      </c>
      <c r="G44" s="172" t="s">
        <v>95</v>
      </c>
      <c r="H44" s="171">
        <f t="shared" si="51"/>
        <v>0</v>
      </c>
      <c r="I44" s="59"/>
      <c r="J4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4" s="53"/>
      <c r="L4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4" s="56"/>
      <c r="N4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4" s="57"/>
      <c r="P4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4" s="57"/>
      <c r="R4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4" s="58"/>
      <c r="T4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4" s="58"/>
      <c r="V4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4" s="58"/>
      <c r="X4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4" s="58"/>
      <c r="Z4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4" s="121"/>
      <c r="AB44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4" s="58"/>
      <c r="AD4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4" s="58"/>
      <c r="AF4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4" s="58"/>
      <c r="AH4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4" s="58"/>
      <c r="AJ4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4" s="58"/>
      <c r="AL4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>
        <f>IF(Tableau_PUH[[#This Row],[Points]]&lt;&gt;0,RANK(Tableau_PUH[[#This Row],[Points]],Tableau_PUH[Points]),"")</f>
        <v>24</v>
      </c>
      <c r="B45" s="45">
        <f t="array" ref="B45">INDEX(Tableau_PUH[[1]:[15]],ROW(C45)-5,$B$3)</f>
        <v>10</v>
      </c>
      <c r="C45" s="46">
        <f t="shared" si="50"/>
        <v>1</v>
      </c>
      <c r="D45" s="172" t="s">
        <v>1186</v>
      </c>
      <c r="E45" s="172" t="s">
        <v>871</v>
      </c>
      <c r="F45" s="172" t="s">
        <v>243</v>
      </c>
      <c r="G45" s="172" t="s">
        <v>35</v>
      </c>
      <c r="H45" s="171">
        <f t="shared" si="51"/>
        <v>10</v>
      </c>
      <c r="I45" s="59">
        <v>9</v>
      </c>
      <c r="J4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5" s="53"/>
      <c r="L4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5" s="56"/>
      <c r="N4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5" s="57"/>
      <c r="P4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5" s="57"/>
      <c r="R4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5" s="58"/>
      <c r="T4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5" s="58"/>
      <c r="V4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5" s="58"/>
      <c r="X4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5" s="58"/>
      <c r="Z4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5" s="121"/>
      <c r="AB45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5" s="58"/>
      <c r="AD4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5" s="58"/>
      <c r="AF4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5" s="58"/>
      <c r="AH4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5" s="58"/>
      <c r="AJ4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5" s="58"/>
      <c r="AL4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5" s="50">
        <f t="shared" si="52"/>
        <v>10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10</v>
      </c>
      <c r="BC45" s="50">
        <f t="shared" ref="BC45:BP45" si="75">BB45+LARGE($AM45:$BA45,BC$5)</f>
        <v>10</v>
      </c>
      <c r="BD45" s="50">
        <f t="shared" si="75"/>
        <v>10</v>
      </c>
      <c r="BE45" s="50">
        <f t="shared" si="75"/>
        <v>10</v>
      </c>
      <c r="BF45" s="50">
        <f t="shared" si="75"/>
        <v>10</v>
      </c>
      <c r="BG45" s="50">
        <f t="shared" si="75"/>
        <v>10</v>
      </c>
      <c r="BH45" s="50">
        <f t="shared" si="75"/>
        <v>10</v>
      </c>
      <c r="BI45" s="50">
        <f t="shared" si="75"/>
        <v>10</v>
      </c>
      <c r="BJ45" s="50">
        <f t="shared" si="75"/>
        <v>10</v>
      </c>
      <c r="BK45" s="50">
        <f t="shared" si="75"/>
        <v>10</v>
      </c>
      <c r="BL45" s="50">
        <f t="shared" si="75"/>
        <v>10</v>
      </c>
      <c r="BM45" s="50">
        <f t="shared" si="75"/>
        <v>10</v>
      </c>
      <c r="BN45" s="50">
        <f t="shared" si="75"/>
        <v>10</v>
      </c>
      <c r="BO45" s="50">
        <f t="shared" si="75"/>
        <v>10</v>
      </c>
      <c r="BP45" s="50">
        <f t="shared" si="75"/>
        <v>10</v>
      </c>
    </row>
    <row r="46" spans="1:68" ht="16.5" x14ac:dyDescent="0.35">
      <c r="A46" s="44">
        <f>IF(Tableau_PUH[[#This Row],[Points]]&lt;&gt;0,RANK(Tableau_PUH[[#This Row],[Points]],Tableau_PUH[Points]),"")</f>
        <v>24</v>
      </c>
      <c r="B46" s="45">
        <f t="array" ref="B46">INDEX(Tableau_PUH[[1]:[15]],ROW(C46)-5,$B$3)</f>
        <v>10</v>
      </c>
      <c r="C46" s="46">
        <f t="shared" si="50"/>
        <v>1</v>
      </c>
      <c r="D46" s="172" t="s">
        <v>1187</v>
      </c>
      <c r="E46" s="172" t="s">
        <v>704</v>
      </c>
      <c r="F46" s="172" t="s">
        <v>614</v>
      </c>
      <c r="G46" s="172" t="s">
        <v>15</v>
      </c>
      <c r="H46" s="171">
        <f t="shared" si="51"/>
        <v>10</v>
      </c>
      <c r="I46" s="59">
        <v>12</v>
      </c>
      <c r="J4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6" s="53"/>
      <c r="L4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6" s="56"/>
      <c r="N4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6" s="57"/>
      <c r="P4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6" s="57"/>
      <c r="R4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6" s="58"/>
      <c r="T4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6" s="58"/>
      <c r="V4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6" s="58"/>
      <c r="X4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6" s="58"/>
      <c r="Z4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6" s="121"/>
      <c r="AB4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6" s="58"/>
      <c r="AD4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6" s="58"/>
      <c r="AF4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6" s="58"/>
      <c r="AH4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6" s="58"/>
      <c r="AJ4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6" s="58"/>
      <c r="AL4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6" s="50">
        <f t="shared" si="52"/>
        <v>10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10</v>
      </c>
      <c r="BC46" s="50">
        <f t="shared" ref="BC46:BP46" si="76">BB46+LARGE($AM46:$BA46,BC$5)</f>
        <v>10</v>
      </c>
      <c r="BD46" s="50">
        <f t="shared" si="76"/>
        <v>10</v>
      </c>
      <c r="BE46" s="50">
        <f t="shared" si="76"/>
        <v>10</v>
      </c>
      <c r="BF46" s="50">
        <f t="shared" si="76"/>
        <v>10</v>
      </c>
      <c r="BG46" s="50">
        <f t="shared" si="76"/>
        <v>10</v>
      </c>
      <c r="BH46" s="50">
        <f t="shared" si="76"/>
        <v>10</v>
      </c>
      <c r="BI46" s="50">
        <f t="shared" si="76"/>
        <v>10</v>
      </c>
      <c r="BJ46" s="50">
        <f t="shared" si="76"/>
        <v>10</v>
      </c>
      <c r="BK46" s="50">
        <f t="shared" si="76"/>
        <v>10</v>
      </c>
      <c r="BL46" s="50">
        <f t="shared" si="76"/>
        <v>10</v>
      </c>
      <c r="BM46" s="50">
        <f t="shared" si="76"/>
        <v>10</v>
      </c>
      <c r="BN46" s="50">
        <f t="shared" si="76"/>
        <v>10</v>
      </c>
      <c r="BO46" s="50">
        <f t="shared" si="76"/>
        <v>10</v>
      </c>
      <c r="BP46" s="50">
        <f t="shared" si="76"/>
        <v>10</v>
      </c>
    </row>
    <row r="47" spans="1:68" ht="16.5" x14ac:dyDescent="0.35">
      <c r="A47" s="44">
        <f>IF(Tableau_PUH[[#This Row],[Points]]&lt;&gt;0,RANK(Tableau_PUH[[#This Row],[Points]],Tableau_PUH[Points]),"")</f>
        <v>12</v>
      </c>
      <c r="B47" s="45">
        <f t="array" ref="B47">INDEX(Tableau_PUH[[1]:[15]],ROW(C47)-5,$B$3)</f>
        <v>20</v>
      </c>
      <c r="C47" s="46">
        <f t="shared" si="50"/>
        <v>1</v>
      </c>
      <c r="D47" s="172" t="s">
        <v>1188</v>
      </c>
      <c r="E47" s="172" t="s">
        <v>676</v>
      </c>
      <c r="F47" s="172" t="s">
        <v>677</v>
      </c>
      <c r="G47" s="172" t="s">
        <v>12</v>
      </c>
      <c r="H47" s="171">
        <f t="shared" si="51"/>
        <v>20</v>
      </c>
      <c r="I47" s="59">
        <v>5</v>
      </c>
      <c r="J4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47" s="53"/>
      <c r="L4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7" s="56"/>
      <c r="N4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7" s="57"/>
      <c r="P4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7" s="57"/>
      <c r="R4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7" s="58"/>
      <c r="T4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7" s="58"/>
      <c r="V4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7" s="58"/>
      <c r="X4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7" s="58"/>
      <c r="Z4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7" s="121"/>
      <c r="AB4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7" s="58"/>
      <c r="AD4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7" s="58"/>
      <c r="AF4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7" s="58"/>
      <c r="AH4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7" s="58"/>
      <c r="AJ4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7" s="58"/>
      <c r="AL4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7" s="50">
        <f t="shared" si="52"/>
        <v>20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20</v>
      </c>
      <c r="BC47" s="50">
        <f t="shared" ref="BC47:BP47" si="77">BB47+LARGE($AM47:$BA47,BC$5)</f>
        <v>20</v>
      </c>
      <c r="BD47" s="50">
        <f t="shared" si="77"/>
        <v>20</v>
      </c>
      <c r="BE47" s="50">
        <f t="shared" si="77"/>
        <v>20</v>
      </c>
      <c r="BF47" s="50">
        <f t="shared" si="77"/>
        <v>20</v>
      </c>
      <c r="BG47" s="50">
        <f t="shared" si="77"/>
        <v>20</v>
      </c>
      <c r="BH47" s="50">
        <f t="shared" si="77"/>
        <v>20</v>
      </c>
      <c r="BI47" s="50">
        <f t="shared" si="77"/>
        <v>20</v>
      </c>
      <c r="BJ47" s="50">
        <f t="shared" si="77"/>
        <v>20</v>
      </c>
      <c r="BK47" s="50">
        <f t="shared" si="77"/>
        <v>20</v>
      </c>
      <c r="BL47" s="50">
        <f t="shared" si="77"/>
        <v>20</v>
      </c>
      <c r="BM47" s="50">
        <f t="shared" si="77"/>
        <v>20</v>
      </c>
      <c r="BN47" s="50">
        <f t="shared" si="77"/>
        <v>20</v>
      </c>
      <c r="BO47" s="50">
        <f t="shared" si="77"/>
        <v>20</v>
      </c>
      <c r="BP47" s="50">
        <f t="shared" si="77"/>
        <v>20</v>
      </c>
    </row>
    <row r="48" spans="1:68" ht="16.5" x14ac:dyDescent="0.35">
      <c r="A48" s="44">
        <f>IF(Tableau_PUH[[#This Row],[Points]]&lt;&gt;0,RANK(Tableau_PUH[[#This Row],[Points]],Tableau_PUH[Points]),"")</f>
        <v>15</v>
      </c>
      <c r="B48" s="45">
        <f t="array" ref="B48">INDEX(Tableau_PUH[[1]:[15]],ROW(C48)-5,$B$3)</f>
        <v>16</v>
      </c>
      <c r="C48" s="46">
        <f t="shared" si="50"/>
        <v>1</v>
      </c>
      <c r="D48" s="172" t="s">
        <v>1189</v>
      </c>
      <c r="E48" s="172" t="s">
        <v>333</v>
      </c>
      <c r="F48" s="172" t="s">
        <v>564</v>
      </c>
      <c r="G48" s="172" t="s">
        <v>33</v>
      </c>
      <c r="H48" s="171">
        <f t="shared" si="51"/>
        <v>16</v>
      </c>
      <c r="I48" s="59">
        <v>6</v>
      </c>
      <c r="J4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16</v>
      </c>
      <c r="K48" s="53"/>
      <c r="L4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8" s="56"/>
      <c r="N4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8" s="57"/>
      <c r="P4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8" s="57"/>
      <c r="R4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8" s="58"/>
      <c r="T4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8" s="58"/>
      <c r="V4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8" s="58"/>
      <c r="X4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8" s="58"/>
      <c r="Z4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8" s="121"/>
      <c r="AB4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8" s="58"/>
      <c r="AD4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8" s="58"/>
      <c r="AF4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8" s="58"/>
      <c r="AH4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8" s="58"/>
      <c r="AJ4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8" s="58"/>
      <c r="AL4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8" s="50">
        <f t="shared" si="52"/>
        <v>16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16</v>
      </c>
      <c r="BC48" s="50">
        <f t="shared" ref="BC48:BP48" si="78">BB48+LARGE($AM48:$BA48,BC$5)</f>
        <v>16</v>
      </c>
      <c r="BD48" s="50">
        <f t="shared" si="78"/>
        <v>16</v>
      </c>
      <c r="BE48" s="50">
        <f t="shared" si="78"/>
        <v>16</v>
      </c>
      <c r="BF48" s="50">
        <f t="shared" si="78"/>
        <v>16</v>
      </c>
      <c r="BG48" s="50">
        <f t="shared" si="78"/>
        <v>16</v>
      </c>
      <c r="BH48" s="50">
        <f t="shared" si="78"/>
        <v>16</v>
      </c>
      <c r="BI48" s="50">
        <f t="shared" si="78"/>
        <v>16</v>
      </c>
      <c r="BJ48" s="50">
        <f t="shared" si="78"/>
        <v>16</v>
      </c>
      <c r="BK48" s="50">
        <f t="shared" si="78"/>
        <v>16</v>
      </c>
      <c r="BL48" s="50">
        <f t="shared" si="78"/>
        <v>16</v>
      </c>
      <c r="BM48" s="50">
        <f t="shared" si="78"/>
        <v>16</v>
      </c>
      <c r="BN48" s="50">
        <f t="shared" si="78"/>
        <v>16</v>
      </c>
      <c r="BO48" s="50">
        <f t="shared" si="78"/>
        <v>16</v>
      </c>
      <c r="BP48" s="50">
        <f t="shared" si="78"/>
        <v>16</v>
      </c>
    </row>
    <row r="49" spans="1:68" ht="16.5" x14ac:dyDescent="0.35">
      <c r="A49" s="44">
        <f>IF(Tableau_PUH[[#This Row],[Points]]&lt;&gt;0,RANK(Tableau_PUH[[#This Row],[Points]],Tableau_PUH[Points]),"")</f>
        <v>18</v>
      </c>
      <c r="B49" s="45">
        <f t="array" ref="B49">INDEX(Tableau_PUH[[1]:[15]],ROW(C49)-5,$B$3)</f>
        <v>14</v>
      </c>
      <c r="C49" s="46">
        <f t="shared" si="50"/>
        <v>1</v>
      </c>
      <c r="D49" s="172" t="s">
        <v>1190</v>
      </c>
      <c r="E49" s="172" t="s">
        <v>335</v>
      </c>
      <c r="F49" s="172" t="s">
        <v>692</v>
      </c>
      <c r="G49" s="172" t="s">
        <v>12</v>
      </c>
      <c r="H49" s="171">
        <f t="shared" si="51"/>
        <v>14</v>
      </c>
      <c r="I49" s="59">
        <v>7</v>
      </c>
      <c r="J4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14</v>
      </c>
      <c r="K49" s="53"/>
      <c r="L4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9" s="56"/>
      <c r="N4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9" s="57"/>
      <c r="P4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9" s="57"/>
      <c r="R4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9" s="58"/>
      <c r="T4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9" s="58"/>
      <c r="V4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9" s="58"/>
      <c r="X4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9" s="58"/>
      <c r="Z4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9" s="121"/>
      <c r="AB4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9" s="58"/>
      <c r="AD4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9" s="58"/>
      <c r="AF4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9" s="58"/>
      <c r="AH4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9" s="58"/>
      <c r="AJ4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9" s="58"/>
      <c r="AL4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9" s="50">
        <f t="shared" si="52"/>
        <v>14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14</v>
      </c>
      <c r="BC49" s="50">
        <f t="shared" ref="BC49:BP49" si="79">BB49+LARGE($AM49:$BA49,BC$5)</f>
        <v>14</v>
      </c>
      <c r="BD49" s="50">
        <f t="shared" si="79"/>
        <v>14</v>
      </c>
      <c r="BE49" s="50">
        <f t="shared" si="79"/>
        <v>14</v>
      </c>
      <c r="BF49" s="50">
        <f t="shared" si="79"/>
        <v>14</v>
      </c>
      <c r="BG49" s="50">
        <f t="shared" si="79"/>
        <v>14</v>
      </c>
      <c r="BH49" s="50">
        <f t="shared" si="79"/>
        <v>14</v>
      </c>
      <c r="BI49" s="50">
        <f t="shared" si="79"/>
        <v>14</v>
      </c>
      <c r="BJ49" s="50">
        <f t="shared" si="79"/>
        <v>14</v>
      </c>
      <c r="BK49" s="50">
        <f t="shared" si="79"/>
        <v>14</v>
      </c>
      <c r="BL49" s="50">
        <f t="shared" si="79"/>
        <v>14</v>
      </c>
      <c r="BM49" s="50">
        <f t="shared" si="79"/>
        <v>14</v>
      </c>
      <c r="BN49" s="50">
        <f t="shared" si="79"/>
        <v>14</v>
      </c>
      <c r="BO49" s="50">
        <f t="shared" si="79"/>
        <v>14</v>
      </c>
      <c r="BP49" s="50">
        <f t="shared" si="79"/>
        <v>14</v>
      </c>
    </row>
    <row r="50" spans="1:68" ht="16.5" x14ac:dyDescent="0.35">
      <c r="A50" s="44">
        <f>IF(Tableau_PUH[[#This Row],[Points]]&lt;&gt;0,RANK(Tableau_PUH[[#This Row],[Points]],Tableau_PUH[Points]),"")</f>
        <v>9</v>
      </c>
      <c r="B50" s="45">
        <f t="array" ref="B50">INDEX(Tableau_PUH[[1]:[15]],ROW(C50)-5,$B$3)</f>
        <v>25</v>
      </c>
      <c r="C50" s="46">
        <f t="shared" si="50"/>
        <v>1</v>
      </c>
      <c r="D50" s="172" t="s">
        <v>1191</v>
      </c>
      <c r="E50" s="172" t="s">
        <v>335</v>
      </c>
      <c r="F50" s="172" t="s">
        <v>679</v>
      </c>
      <c r="G50" s="172" t="s">
        <v>12</v>
      </c>
      <c r="H50" s="171">
        <f t="shared" si="51"/>
        <v>25</v>
      </c>
      <c r="I50" s="59">
        <v>4</v>
      </c>
      <c r="J5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25</v>
      </c>
      <c r="K50" s="53"/>
      <c r="L5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0" s="56"/>
      <c r="N5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0" s="57"/>
      <c r="P5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0" s="57"/>
      <c r="R5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0" s="58"/>
      <c r="T5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0" s="58"/>
      <c r="V5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0" s="58"/>
      <c r="X5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0" s="58"/>
      <c r="Z5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0" s="121"/>
      <c r="AB50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0" s="58"/>
      <c r="AD5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0" s="58"/>
      <c r="AF5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0" s="58"/>
      <c r="AH5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0" s="58"/>
      <c r="AJ5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0" s="58"/>
      <c r="AL5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0" s="50">
        <f t="shared" si="52"/>
        <v>25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25</v>
      </c>
      <c r="BC50" s="50">
        <f t="shared" ref="BC50:BP50" si="80">BB50+LARGE($AM50:$BA50,BC$5)</f>
        <v>25</v>
      </c>
      <c r="BD50" s="50">
        <f t="shared" si="80"/>
        <v>25</v>
      </c>
      <c r="BE50" s="50">
        <f t="shared" si="80"/>
        <v>25</v>
      </c>
      <c r="BF50" s="50">
        <f t="shared" si="80"/>
        <v>25</v>
      </c>
      <c r="BG50" s="50">
        <f t="shared" si="80"/>
        <v>25</v>
      </c>
      <c r="BH50" s="50">
        <f t="shared" si="80"/>
        <v>25</v>
      </c>
      <c r="BI50" s="50">
        <f t="shared" si="80"/>
        <v>25</v>
      </c>
      <c r="BJ50" s="50">
        <f t="shared" si="80"/>
        <v>25</v>
      </c>
      <c r="BK50" s="50">
        <f t="shared" si="80"/>
        <v>25</v>
      </c>
      <c r="BL50" s="50">
        <f t="shared" si="80"/>
        <v>25</v>
      </c>
      <c r="BM50" s="50">
        <f t="shared" si="80"/>
        <v>25</v>
      </c>
      <c r="BN50" s="50">
        <f t="shared" si="80"/>
        <v>25</v>
      </c>
      <c r="BO50" s="50">
        <f t="shared" si="80"/>
        <v>25</v>
      </c>
      <c r="BP50" s="50">
        <f t="shared" si="80"/>
        <v>25</v>
      </c>
    </row>
    <row r="51" spans="1:68" ht="16.5" x14ac:dyDescent="0.35">
      <c r="A51" s="44" t="str">
        <f>IF(Tableau_PUH[[#This Row],[Points]]&lt;&gt;0,RANK(Tableau_PUH[[#This Row],[Points]],Tableau_PUH[Points]),"")</f>
        <v/>
      </c>
      <c r="B51" s="45">
        <f t="array" ref="B51">INDEX(Tableau_PUH[[1]:[15]],ROW(C51)-5,$B$3)</f>
        <v>0</v>
      </c>
      <c r="C51" s="46">
        <f t="shared" si="50"/>
        <v>0</v>
      </c>
      <c r="D51" s="172" t="s">
        <v>1192</v>
      </c>
      <c r="E51" s="172" t="s">
        <v>1193</v>
      </c>
      <c r="F51" s="172" t="s">
        <v>516</v>
      </c>
      <c r="G51" s="172" t="s">
        <v>37</v>
      </c>
      <c r="H51" s="171">
        <f t="shared" si="51"/>
        <v>0</v>
      </c>
      <c r="I51" s="59"/>
      <c r="J5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1" s="53"/>
      <c r="L5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1" s="56"/>
      <c r="N5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1" s="57"/>
      <c r="P5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1" s="57"/>
      <c r="R5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1" s="58"/>
      <c r="T5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1" s="58"/>
      <c r="V5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1" s="58"/>
      <c r="X5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1" s="58"/>
      <c r="Z5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1" s="121"/>
      <c r="AB51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1" s="58"/>
      <c r="AD5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1" s="58"/>
      <c r="AF5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1" s="58"/>
      <c r="AH5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1" s="58"/>
      <c r="AJ5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1" s="58"/>
      <c r="AL5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>
        <f>IF(Tableau_PUH[[#This Row],[Points]]&lt;&gt;0,RANK(Tableau_PUH[[#This Row],[Points]],Tableau_PUH[Points]),"")</f>
        <v>18</v>
      </c>
      <c r="B52" s="45">
        <f t="array" ref="B52">INDEX(Tableau_PUH[[1]:[15]],ROW(C52)-5,$B$3)</f>
        <v>14</v>
      </c>
      <c r="C52" s="46">
        <f t="shared" si="50"/>
        <v>1</v>
      </c>
      <c r="D52" s="172" t="s">
        <v>1194</v>
      </c>
      <c r="E52" s="172" t="s">
        <v>246</v>
      </c>
      <c r="F52" s="172" t="s">
        <v>584</v>
      </c>
      <c r="G52" s="172" t="s">
        <v>108</v>
      </c>
      <c r="H52" s="171">
        <f t="shared" si="51"/>
        <v>14</v>
      </c>
      <c r="I52" s="59">
        <v>7</v>
      </c>
      <c r="J5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14</v>
      </c>
      <c r="K52" s="53"/>
      <c r="L5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2" s="56"/>
      <c r="N5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2" s="57"/>
      <c r="P5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2" s="57"/>
      <c r="R5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2" s="58"/>
      <c r="T5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2" s="58"/>
      <c r="V5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2" s="58"/>
      <c r="X5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2" s="58"/>
      <c r="Z5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2" s="121"/>
      <c r="AB52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2" s="58"/>
      <c r="AD5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2" s="58"/>
      <c r="AF5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2" s="58"/>
      <c r="AH5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2" s="58"/>
      <c r="AJ5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2" s="58"/>
      <c r="AL5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2" s="50">
        <f t="shared" si="52"/>
        <v>14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14</v>
      </c>
      <c r="BC52" s="50">
        <f t="shared" ref="BC52:BP52" si="82">BB52+LARGE($AM52:$BA52,BC$5)</f>
        <v>14</v>
      </c>
      <c r="BD52" s="50">
        <f t="shared" si="82"/>
        <v>14</v>
      </c>
      <c r="BE52" s="50">
        <f t="shared" si="82"/>
        <v>14</v>
      </c>
      <c r="BF52" s="50">
        <f t="shared" si="82"/>
        <v>14</v>
      </c>
      <c r="BG52" s="50">
        <f t="shared" si="82"/>
        <v>14</v>
      </c>
      <c r="BH52" s="50">
        <f t="shared" si="82"/>
        <v>14</v>
      </c>
      <c r="BI52" s="50">
        <f t="shared" si="82"/>
        <v>14</v>
      </c>
      <c r="BJ52" s="50">
        <f t="shared" si="82"/>
        <v>14</v>
      </c>
      <c r="BK52" s="50">
        <f t="shared" si="82"/>
        <v>14</v>
      </c>
      <c r="BL52" s="50">
        <f t="shared" si="82"/>
        <v>14</v>
      </c>
      <c r="BM52" s="50">
        <f t="shared" si="82"/>
        <v>14</v>
      </c>
      <c r="BN52" s="50">
        <f t="shared" si="82"/>
        <v>14</v>
      </c>
      <c r="BO52" s="50">
        <f t="shared" si="82"/>
        <v>14</v>
      </c>
      <c r="BP52" s="50">
        <f t="shared" si="82"/>
        <v>14</v>
      </c>
    </row>
    <row r="53" spans="1:68" ht="16.5" x14ac:dyDescent="0.35">
      <c r="A53" s="44" t="str">
        <f>IF(Tableau_PUH[[#This Row],[Points]]&lt;&gt;0,RANK(Tableau_PUH[[#This Row],[Points]],Tableau_PUH[Points]),"")</f>
        <v/>
      </c>
      <c r="B53" s="45">
        <f t="array" ref="B53">INDEX(Tableau_PUH[[1]:[15]],ROW(C53)-5,$B$3)</f>
        <v>0</v>
      </c>
      <c r="C53" s="46">
        <f t="shared" si="50"/>
        <v>0</v>
      </c>
      <c r="D53" s="172" t="s">
        <v>1195</v>
      </c>
      <c r="E53" s="172" t="s">
        <v>1196</v>
      </c>
      <c r="F53" s="172" t="s">
        <v>460</v>
      </c>
      <c r="G53" s="172" t="s">
        <v>36</v>
      </c>
      <c r="H53" s="171">
        <f t="shared" si="51"/>
        <v>0</v>
      </c>
      <c r="I53" s="59"/>
      <c r="J5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3" s="53"/>
      <c r="L5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3" s="56"/>
      <c r="N5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3" s="57"/>
      <c r="P5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3" s="57"/>
      <c r="R5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3" s="58"/>
      <c r="T5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3" s="58"/>
      <c r="V5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3" s="58"/>
      <c r="X5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3" s="58"/>
      <c r="Z5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3" s="121"/>
      <c r="AB53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3" s="58"/>
      <c r="AD5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3" s="58"/>
      <c r="AF5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3" s="58"/>
      <c r="AH5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3" s="58"/>
      <c r="AJ5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3" s="58"/>
      <c r="AL5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IF(Tableau_PUH[[#This Row],[Points]]&lt;&gt;0,RANK(Tableau_PUH[[#This Row],[Points]],Tableau_PUH[Points]),"")</f>
        <v/>
      </c>
      <c r="B54" s="45">
        <f t="array" ref="B54">INDEX(Tableau_PUH[[1]:[15]],ROW(C54)-5,$B$3)</f>
        <v>0</v>
      </c>
      <c r="C54" s="46">
        <f t="shared" si="50"/>
        <v>0</v>
      </c>
      <c r="D54" s="172" t="s">
        <v>1197</v>
      </c>
      <c r="E54" s="172" t="s">
        <v>1198</v>
      </c>
      <c r="F54" s="172" t="s">
        <v>406</v>
      </c>
      <c r="G54" s="172" t="s">
        <v>37</v>
      </c>
      <c r="H54" s="171">
        <f t="shared" si="51"/>
        <v>0</v>
      </c>
      <c r="I54" s="59"/>
      <c r="J5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4" s="53"/>
      <c r="L5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4" s="56"/>
      <c r="N5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4" s="57"/>
      <c r="P5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4" s="57"/>
      <c r="R5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4" s="58"/>
      <c r="T5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4" s="58"/>
      <c r="V5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4" s="58"/>
      <c r="X5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4" s="58"/>
      <c r="Z5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4" s="121"/>
      <c r="AB54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4" s="58"/>
      <c r="AD5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4" s="58"/>
      <c r="AF5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4" s="58"/>
      <c r="AH5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4" s="58"/>
      <c r="AJ5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4" s="58"/>
      <c r="AL5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>
        <f>IF(Tableau_PUH[[#This Row],[Points]]&lt;&gt;0,RANK(Tableau_PUH[[#This Row],[Points]],Tableau_PUH[Points]),"")</f>
        <v>21</v>
      </c>
      <c r="B55" s="45">
        <f t="array" ref="B55">INDEX(Tableau_PUH[[1]:[15]],ROW(C55)-5,$B$3)</f>
        <v>12</v>
      </c>
      <c r="C55" s="46">
        <f t="shared" si="50"/>
        <v>1</v>
      </c>
      <c r="D55" s="172" t="s">
        <v>1199</v>
      </c>
      <c r="E55" s="172" t="s">
        <v>504</v>
      </c>
      <c r="F55" s="172" t="s">
        <v>406</v>
      </c>
      <c r="G55" s="172" t="s">
        <v>35</v>
      </c>
      <c r="H55" s="171">
        <f t="shared" si="51"/>
        <v>12</v>
      </c>
      <c r="I55" s="59">
        <v>8</v>
      </c>
      <c r="J5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12</v>
      </c>
      <c r="K55" s="53"/>
      <c r="L5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5" s="56"/>
      <c r="N5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5" s="57"/>
      <c r="P5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5" s="57"/>
      <c r="R5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5" s="58"/>
      <c r="T5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5" s="58"/>
      <c r="V5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5" s="58"/>
      <c r="X5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5" s="58"/>
      <c r="Z5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5" s="121"/>
      <c r="AB55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5" s="58"/>
      <c r="AD5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5" s="58"/>
      <c r="AF5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5" s="58"/>
      <c r="AH5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5" s="58"/>
      <c r="AJ5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5" s="58"/>
      <c r="AL5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5" s="50">
        <f t="shared" si="52"/>
        <v>12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12</v>
      </c>
      <c r="BC55" s="50">
        <f t="shared" ref="BC55:BP55" si="85">BB55+LARGE($AM55:$BA55,BC$5)</f>
        <v>12</v>
      </c>
      <c r="BD55" s="50">
        <f t="shared" si="85"/>
        <v>12</v>
      </c>
      <c r="BE55" s="50">
        <f t="shared" si="85"/>
        <v>12</v>
      </c>
      <c r="BF55" s="50">
        <f t="shared" si="85"/>
        <v>12</v>
      </c>
      <c r="BG55" s="50">
        <f t="shared" si="85"/>
        <v>12</v>
      </c>
      <c r="BH55" s="50">
        <f t="shared" si="85"/>
        <v>12</v>
      </c>
      <c r="BI55" s="50">
        <f t="shared" si="85"/>
        <v>12</v>
      </c>
      <c r="BJ55" s="50">
        <f t="shared" si="85"/>
        <v>12</v>
      </c>
      <c r="BK55" s="50">
        <f t="shared" si="85"/>
        <v>12</v>
      </c>
      <c r="BL55" s="50">
        <f t="shared" si="85"/>
        <v>12</v>
      </c>
      <c r="BM55" s="50">
        <f t="shared" si="85"/>
        <v>12</v>
      </c>
      <c r="BN55" s="50">
        <f t="shared" si="85"/>
        <v>12</v>
      </c>
      <c r="BO55" s="50">
        <f t="shared" si="85"/>
        <v>12</v>
      </c>
      <c r="BP55" s="50">
        <f t="shared" si="85"/>
        <v>12</v>
      </c>
    </row>
    <row r="56" spans="1:68" ht="16.5" x14ac:dyDescent="0.35">
      <c r="A56" s="44">
        <f>IF(Tableau_PUH[[#This Row],[Points]]&lt;&gt;0,RANK(Tableau_PUH[[#This Row],[Points]],Tableau_PUH[Points]),"")</f>
        <v>12</v>
      </c>
      <c r="B56" s="45">
        <f t="array" ref="B56">INDEX(Tableau_PUH[[1]:[15]],ROW(C56)-5,$B$3)</f>
        <v>20</v>
      </c>
      <c r="C56" s="46">
        <f t="shared" si="50"/>
        <v>1</v>
      </c>
      <c r="D56" s="172" t="s">
        <v>1200</v>
      </c>
      <c r="E56" s="172" t="s">
        <v>642</v>
      </c>
      <c r="F56" s="172" t="s">
        <v>681</v>
      </c>
      <c r="G56" s="172" t="s">
        <v>106</v>
      </c>
      <c r="H56" s="171">
        <f t="shared" si="51"/>
        <v>20</v>
      </c>
      <c r="I56" s="59">
        <v>5</v>
      </c>
      <c r="J5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56" s="53"/>
      <c r="L5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6" s="56"/>
      <c r="N5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6" s="57"/>
      <c r="P5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6" s="57"/>
      <c r="R5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6" s="58"/>
      <c r="T5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6" s="58"/>
      <c r="V5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6" s="58"/>
      <c r="X5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6" s="58"/>
      <c r="Z5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6" s="121"/>
      <c r="AB56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6" s="58"/>
      <c r="AD5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6" s="58"/>
      <c r="AF5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6" s="58"/>
      <c r="AH5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6" s="58"/>
      <c r="AJ5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6" s="58"/>
      <c r="AL5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6" s="50">
        <f t="shared" si="52"/>
        <v>20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20</v>
      </c>
      <c r="BC56" s="50">
        <f t="shared" ref="BC56:BP56" si="86">BB56+LARGE($AM56:$BA56,BC$5)</f>
        <v>20</v>
      </c>
      <c r="BD56" s="50">
        <f t="shared" si="86"/>
        <v>20</v>
      </c>
      <c r="BE56" s="50">
        <f t="shared" si="86"/>
        <v>20</v>
      </c>
      <c r="BF56" s="50">
        <f t="shared" si="86"/>
        <v>20</v>
      </c>
      <c r="BG56" s="50">
        <f t="shared" si="86"/>
        <v>20</v>
      </c>
      <c r="BH56" s="50">
        <f t="shared" si="86"/>
        <v>20</v>
      </c>
      <c r="BI56" s="50">
        <f t="shared" si="86"/>
        <v>20</v>
      </c>
      <c r="BJ56" s="50">
        <f t="shared" si="86"/>
        <v>20</v>
      </c>
      <c r="BK56" s="50">
        <f t="shared" si="86"/>
        <v>20</v>
      </c>
      <c r="BL56" s="50">
        <f t="shared" si="86"/>
        <v>20</v>
      </c>
      <c r="BM56" s="50">
        <f t="shared" si="86"/>
        <v>20</v>
      </c>
      <c r="BN56" s="50">
        <f t="shared" si="86"/>
        <v>20</v>
      </c>
      <c r="BO56" s="50">
        <f t="shared" si="86"/>
        <v>20</v>
      </c>
      <c r="BP56" s="50">
        <f t="shared" si="86"/>
        <v>20</v>
      </c>
    </row>
    <row r="57" spans="1:68" ht="16.5" x14ac:dyDescent="0.35">
      <c r="A57" s="44">
        <f>IF(Tableau_PUH[[#This Row],[Points]]&lt;&gt;0,RANK(Tableau_PUH[[#This Row],[Points]],Tableau_PUH[Points]),"")</f>
        <v>1</v>
      </c>
      <c r="B57" s="45">
        <f t="array" ref="B57">INDEX(Tableau_PUH[[1]:[15]],ROW(C57)-5,$B$3)</f>
        <v>70</v>
      </c>
      <c r="C57" s="46">
        <f t="shared" si="50"/>
        <v>1</v>
      </c>
      <c r="D57" s="172" t="s">
        <v>1201</v>
      </c>
      <c r="E57" s="172" t="s">
        <v>1202</v>
      </c>
      <c r="F57" s="172" t="s">
        <v>475</v>
      </c>
      <c r="G57" s="172" t="s">
        <v>12</v>
      </c>
      <c r="H57" s="171">
        <f t="shared" si="51"/>
        <v>70</v>
      </c>
      <c r="I57" s="59">
        <v>1</v>
      </c>
      <c r="J5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70</v>
      </c>
      <c r="K57" s="53"/>
      <c r="L5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7" s="56"/>
      <c r="N5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7" s="57"/>
      <c r="P5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7" s="57"/>
      <c r="R5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7" s="58"/>
      <c r="T5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7" s="58"/>
      <c r="V5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7" s="58"/>
      <c r="X5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7" s="58"/>
      <c r="Z5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7" s="121"/>
      <c r="AB57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7" s="58"/>
      <c r="AD5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7" s="58"/>
      <c r="AF5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7" s="58"/>
      <c r="AH5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7" s="58"/>
      <c r="AJ5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7" s="58"/>
      <c r="AL5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7" s="50">
        <f t="shared" si="52"/>
        <v>70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70</v>
      </c>
      <c r="BC57" s="50">
        <f t="shared" ref="BC57:BP57" si="87">BB57+LARGE($AM57:$BA57,BC$5)</f>
        <v>70</v>
      </c>
      <c r="BD57" s="50">
        <f t="shared" si="87"/>
        <v>70</v>
      </c>
      <c r="BE57" s="50">
        <f t="shared" si="87"/>
        <v>70</v>
      </c>
      <c r="BF57" s="50">
        <f t="shared" si="87"/>
        <v>70</v>
      </c>
      <c r="BG57" s="50">
        <f t="shared" si="87"/>
        <v>70</v>
      </c>
      <c r="BH57" s="50">
        <f t="shared" si="87"/>
        <v>70</v>
      </c>
      <c r="BI57" s="50">
        <f t="shared" si="87"/>
        <v>70</v>
      </c>
      <c r="BJ57" s="50">
        <f t="shared" si="87"/>
        <v>70</v>
      </c>
      <c r="BK57" s="50">
        <f t="shared" si="87"/>
        <v>70</v>
      </c>
      <c r="BL57" s="50">
        <f t="shared" si="87"/>
        <v>70</v>
      </c>
      <c r="BM57" s="50">
        <f t="shared" si="87"/>
        <v>70</v>
      </c>
      <c r="BN57" s="50">
        <f t="shared" si="87"/>
        <v>70</v>
      </c>
      <c r="BO57" s="50">
        <f t="shared" si="87"/>
        <v>70</v>
      </c>
      <c r="BP57" s="50">
        <f t="shared" si="87"/>
        <v>70</v>
      </c>
    </row>
    <row r="58" spans="1:68" ht="16.5" x14ac:dyDescent="0.35">
      <c r="A58" s="44">
        <f>IF(Tableau_PUH[[#This Row],[Points]]&lt;&gt;0,RANK(Tableau_PUH[[#This Row],[Points]],Tableau_PUH[Points]),"")</f>
        <v>9</v>
      </c>
      <c r="B58" s="45">
        <f t="array" ref="B58">INDEX(Tableau_PUH[[1]:[15]],ROW(C58)-5,$B$3)</f>
        <v>25</v>
      </c>
      <c r="C58" s="46">
        <f t="shared" si="50"/>
        <v>1</v>
      </c>
      <c r="D58" s="172" t="s">
        <v>1203</v>
      </c>
      <c r="E58" s="172" t="s">
        <v>683</v>
      </c>
      <c r="F58" s="172" t="s">
        <v>589</v>
      </c>
      <c r="G58" s="172" t="s">
        <v>15</v>
      </c>
      <c r="H58" s="171">
        <f t="shared" si="51"/>
        <v>25</v>
      </c>
      <c r="I58" s="59">
        <v>4</v>
      </c>
      <c r="J5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25</v>
      </c>
      <c r="K58" s="53"/>
      <c r="L5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8" s="56"/>
      <c r="N5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8" s="57"/>
      <c r="P5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8" s="57"/>
      <c r="R5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8" s="58"/>
      <c r="T5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8" s="58"/>
      <c r="V5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8" s="58"/>
      <c r="X5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8" s="58"/>
      <c r="Z5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8" s="121"/>
      <c r="AB58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8" s="58"/>
      <c r="AD5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8" s="58"/>
      <c r="AF5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8" s="58"/>
      <c r="AH5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8" s="58"/>
      <c r="AJ5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8" s="58"/>
      <c r="AL5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8" s="50">
        <f t="shared" si="52"/>
        <v>25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25</v>
      </c>
      <c r="BC58" s="50">
        <f t="shared" ref="BC58:BP58" si="88">BB58+LARGE($AM58:$BA58,BC$5)</f>
        <v>25</v>
      </c>
      <c r="BD58" s="50">
        <f t="shared" si="88"/>
        <v>25</v>
      </c>
      <c r="BE58" s="50">
        <f t="shared" si="88"/>
        <v>25</v>
      </c>
      <c r="BF58" s="50">
        <f t="shared" si="88"/>
        <v>25</v>
      </c>
      <c r="BG58" s="50">
        <f t="shared" si="88"/>
        <v>25</v>
      </c>
      <c r="BH58" s="50">
        <f t="shared" si="88"/>
        <v>25</v>
      </c>
      <c r="BI58" s="50">
        <f t="shared" si="88"/>
        <v>25</v>
      </c>
      <c r="BJ58" s="50">
        <f t="shared" si="88"/>
        <v>25</v>
      </c>
      <c r="BK58" s="50">
        <f t="shared" si="88"/>
        <v>25</v>
      </c>
      <c r="BL58" s="50">
        <f t="shared" si="88"/>
        <v>25</v>
      </c>
      <c r="BM58" s="50">
        <f t="shared" si="88"/>
        <v>25</v>
      </c>
      <c r="BN58" s="50">
        <f t="shared" si="88"/>
        <v>25</v>
      </c>
      <c r="BO58" s="50">
        <f t="shared" si="88"/>
        <v>25</v>
      </c>
      <c r="BP58" s="50">
        <f t="shared" si="88"/>
        <v>25</v>
      </c>
    </row>
    <row r="59" spans="1:68" ht="16.5" x14ac:dyDescent="0.35">
      <c r="A59" s="44">
        <f>IF(Tableau_PUH[[#This Row],[Points]]&lt;&gt;0,RANK(Tableau_PUH[[#This Row],[Points]],Tableau_PUH[Points]),"")</f>
        <v>18</v>
      </c>
      <c r="B59" s="45">
        <f t="array" ref="B59">INDEX(Tableau_PUH[[1]:[15]],ROW(C59)-5,$B$3)</f>
        <v>14</v>
      </c>
      <c r="C59" s="46">
        <f t="shared" si="50"/>
        <v>1</v>
      </c>
      <c r="D59" s="172" t="s">
        <v>1204</v>
      </c>
      <c r="E59" s="172" t="s">
        <v>684</v>
      </c>
      <c r="F59" s="172" t="s">
        <v>428</v>
      </c>
      <c r="G59" s="172" t="s">
        <v>108</v>
      </c>
      <c r="H59" s="171">
        <f t="shared" si="51"/>
        <v>14</v>
      </c>
      <c r="I59" s="59">
        <v>7</v>
      </c>
      <c r="J5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14</v>
      </c>
      <c r="K59" s="53"/>
      <c r="L5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9" s="60"/>
      <c r="N5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9" s="57"/>
      <c r="P5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9" s="57"/>
      <c r="R5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9" s="58"/>
      <c r="T5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9" s="58"/>
      <c r="V5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9" s="58"/>
      <c r="X5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9" s="58"/>
      <c r="Z5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9" s="121"/>
      <c r="AB59" s="122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9" s="58"/>
      <c r="AD5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9" s="58"/>
      <c r="AF5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9" s="58"/>
      <c r="AH5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9" s="58"/>
      <c r="AJ5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9" s="58"/>
      <c r="AL5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9" s="50">
        <f t="shared" si="52"/>
        <v>14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14</v>
      </c>
      <c r="BC59" s="50">
        <f t="shared" ref="BC59:BP59" si="89">BB59+LARGE($AM59:$BA59,BC$5)</f>
        <v>14</v>
      </c>
      <c r="BD59" s="50">
        <f t="shared" si="89"/>
        <v>14</v>
      </c>
      <c r="BE59" s="50">
        <f t="shared" si="89"/>
        <v>14</v>
      </c>
      <c r="BF59" s="50">
        <f t="shared" si="89"/>
        <v>14</v>
      </c>
      <c r="BG59" s="50">
        <f t="shared" si="89"/>
        <v>14</v>
      </c>
      <c r="BH59" s="50">
        <f t="shared" si="89"/>
        <v>14</v>
      </c>
      <c r="BI59" s="50">
        <f t="shared" si="89"/>
        <v>14</v>
      </c>
      <c r="BJ59" s="50">
        <f t="shared" si="89"/>
        <v>14</v>
      </c>
      <c r="BK59" s="50">
        <f t="shared" si="89"/>
        <v>14</v>
      </c>
      <c r="BL59" s="50">
        <f t="shared" si="89"/>
        <v>14</v>
      </c>
      <c r="BM59" s="50">
        <f t="shared" si="89"/>
        <v>14</v>
      </c>
      <c r="BN59" s="50">
        <f t="shared" si="89"/>
        <v>14</v>
      </c>
      <c r="BO59" s="50">
        <f t="shared" si="89"/>
        <v>14</v>
      </c>
      <c r="BP59" s="50">
        <f t="shared" si="89"/>
        <v>14</v>
      </c>
    </row>
    <row r="60" spans="1:68" ht="16.5" x14ac:dyDescent="0.35">
      <c r="A60" s="44" t="str">
        <f>IF(Tableau_PUH[[#This Row],[Points]]&lt;&gt;0,RANK(Tableau_PUH[[#This Row],[Points]],Tableau_PUH[Points]),"")</f>
        <v/>
      </c>
      <c r="B60" s="45">
        <f t="array" ref="B60">INDEX(Tableau_PUH[[1]:[15]],ROW(C60)-5,$B$3)</f>
        <v>0</v>
      </c>
      <c r="C60" s="46">
        <f t="shared" si="50"/>
        <v>0</v>
      </c>
      <c r="D60" s="172" t="s">
        <v>1205</v>
      </c>
      <c r="E60" s="172" t="s">
        <v>708</v>
      </c>
      <c r="F60" s="172" t="s">
        <v>709</v>
      </c>
      <c r="G60" s="172" t="s">
        <v>12</v>
      </c>
      <c r="H60" s="174">
        <f t="shared" si="51"/>
        <v>0</v>
      </c>
      <c r="I60" s="168"/>
      <c r="J60" s="84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0" s="85"/>
      <c r="L60" s="84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0" s="86"/>
      <c r="N60" s="84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0" s="87"/>
      <c r="P60" s="84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0" s="87"/>
      <c r="R60" s="84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0" s="88"/>
      <c r="T60" s="84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0" s="88"/>
      <c r="V60" s="84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0" s="88"/>
      <c r="X60" s="84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0" s="88"/>
      <c r="Z60" s="84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0" s="123"/>
      <c r="AB60" s="124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0" s="88"/>
      <c r="AD60" s="84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0" s="88"/>
      <c r="AF60" s="84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0" s="88"/>
      <c r="AH60" s="84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0" s="88"/>
      <c r="AJ60" s="84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0" s="88"/>
      <c r="AL60" s="84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IF(Tableau_PUH[[#This Row],[Points]]&lt;&gt;0,RANK(Tableau_PUH[[#This Row],[Points]],Tableau_PUH[Points]),"")</f>
        <v/>
      </c>
      <c r="B61" s="45" cm="1">
        <f t="array" ref="B61">INDEX(Tableau_PUH[[1]:[15]],ROW(C61)-5,$B$3)</f>
        <v>0</v>
      </c>
      <c r="C61" s="89">
        <f t="shared" si="50"/>
        <v>0</v>
      </c>
      <c r="D61" s="172" t="s">
        <v>1206</v>
      </c>
      <c r="E61" s="172" t="s">
        <v>1207</v>
      </c>
      <c r="F61" s="172" t="s">
        <v>537</v>
      </c>
      <c r="G61" s="172" t="s">
        <v>13</v>
      </c>
      <c r="H61" s="175">
        <f t="shared" si="51"/>
        <v>0</v>
      </c>
      <c r="I61" s="168"/>
      <c r="J61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1" s="85"/>
      <c r="L61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1" s="91"/>
      <c r="N61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1" s="92"/>
      <c r="P61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1" s="92"/>
      <c r="R61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1" s="93"/>
      <c r="T61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1" s="93"/>
      <c r="V61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1" s="93"/>
      <c r="X61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1" s="93"/>
      <c r="Z61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1" s="125"/>
      <c r="AB6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1" s="93"/>
      <c r="AD61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1" s="93"/>
      <c r="AF61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1" s="93"/>
      <c r="AH61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1" s="93"/>
      <c r="AJ61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1" s="93"/>
      <c r="AL61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IF(Tableau_PUH[[#This Row],[Points]]&lt;&gt;0,RANK(Tableau_PUH[[#This Row],[Points]],Tableau_PUH[Points]),"")</f>
        <v/>
      </c>
      <c r="B62" s="45" cm="1">
        <f t="array" ref="B62">INDEX(Tableau_PUH[[1]:[15]],ROW(C62)-5,$B$3)</f>
        <v>0</v>
      </c>
      <c r="C62" s="89">
        <f t="shared" si="50"/>
        <v>0</v>
      </c>
      <c r="D62" s="172" t="s">
        <v>1208</v>
      </c>
      <c r="E62" s="172" t="s">
        <v>1209</v>
      </c>
      <c r="F62" s="172" t="s">
        <v>1210</v>
      </c>
      <c r="G62" s="172" t="s">
        <v>36</v>
      </c>
      <c r="H62" s="175">
        <f t="shared" si="51"/>
        <v>0</v>
      </c>
      <c r="I62" s="168"/>
      <c r="J62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2" s="85"/>
      <c r="L62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2" s="91"/>
      <c r="N62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2" s="92"/>
      <c r="P62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2" s="92"/>
      <c r="R62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2" s="93"/>
      <c r="T62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2" s="93"/>
      <c r="V62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2" s="93"/>
      <c r="X62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2" s="93"/>
      <c r="Z62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2" s="125"/>
      <c r="AB6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2" s="93"/>
      <c r="AD62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2" s="93"/>
      <c r="AF62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2" s="93"/>
      <c r="AH62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2" s="93"/>
      <c r="AJ62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2" s="93"/>
      <c r="AL62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>
        <f>IF(Tableau_PUH[[#This Row],[Points]]&lt;&gt;0,RANK(Tableau_PUH[[#This Row],[Points]],Tableau_PUH[Points]),"")</f>
        <v>1</v>
      </c>
      <c r="B63" s="45" cm="1">
        <f t="array" ref="B63">INDEX(Tableau_PUH[[1]:[15]],ROW(C63)-5,$B$3)</f>
        <v>70</v>
      </c>
      <c r="C63" s="89">
        <f t="shared" si="50"/>
        <v>1</v>
      </c>
      <c r="D63" s="172" t="s">
        <v>1211</v>
      </c>
      <c r="E63" s="172" t="s">
        <v>345</v>
      </c>
      <c r="F63" s="172" t="s">
        <v>688</v>
      </c>
      <c r="G63" s="172" t="s">
        <v>36</v>
      </c>
      <c r="H63" s="175">
        <f t="shared" si="51"/>
        <v>70</v>
      </c>
      <c r="I63" s="168">
        <v>1</v>
      </c>
      <c r="J63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70</v>
      </c>
      <c r="K63" s="85"/>
      <c r="L63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3" s="91"/>
      <c r="N63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3" s="92"/>
      <c r="P63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3" s="92"/>
      <c r="R63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3" s="93"/>
      <c r="T63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3" s="93"/>
      <c r="V63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3" s="93"/>
      <c r="X63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3" s="93"/>
      <c r="Z63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3" s="125"/>
      <c r="AB6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3" s="93"/>
      <c r="AD63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3" s="93"/>
      <c r="AF63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3" s="93"/>
      <c r="AH63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3" s="93"/>
      <c r="AJ63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3" s="93"/>
      <c r="AL63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3" s="50">
        <f t="shared" si="52"/>
        <v>70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70</v>
      </c>
      <c r="BC63" s="50">
        <f t="shared" ref="BC63:BP63" si="93">BB63+LARGE($AM63:$BA63,BC$5)</f>
        <v>70</v>
      </c>
      <c r="BD63" s="50">
        <f t="shared" si="93"/>
        <v>70</v>
      </c>
      <c r="BE63" s="50">
        <f t="shared" si="93"/>
        <v>70</v>
      </c>
      <c r="BF63" s="50">
        <f t="shared" si="93"/>
        <v>70</v>
      </c>
      <c r="BG63" s="50">
        <f t="shared" si="93"/>
        <v>70</v>
      </c>
      <c r="BH63" s="50">
        <f t="shared" si="93"/>
        <v>70</v>
      </c>
      <c r="BI63" s="50">
        <f t="shared" si="93"/>
        <v>70</v>
      </c>
      <c r="BJ63" s="50">
        <f t="shared" si="93"/>
        <v>70</v>
      </c>
      <c r="BK63" s="50">
        <f t="shared" si="93"/>
        <v>70</v>
      </c>
      <c r="BL63" s="50">
        <f t="shared" si="93"/>
        <v>70</v>
      </c>
      <c r="BM63" s="50">
        <f t="shared" si="93"/>
        <v>70</v>
      </c>
      <c r="BN63" s="50">
        <f t="shared" si="93"/>
        <v>70</v>
      </c>
      <c r="BO63" s="50">
        <f t="shared" si="93"/>
        <v>70</v>
      </c>
      <c r="BP63" s="50">
        <f t="shared" si="93"/>
        <v>70</v>
      </c>
    </row>
    <row r="64" spans="1:68" ht="16.5" x14ac:dyDescent="0.35">
      <c r="A64" s="44" t="str">
        <f>IF(Tableau_PUH[[#This Row],[Points]]&lt;&gt;0,RANK(Tableau_PUH[[#This Row],[Points]],Tableau_PUH[Points]),"")</f>
        <v/>
      </c>
      <c r="B64" s="45" cm="1">
        <f t="array" ref="B64">INDEX(Tableau_PUH[[1]:[15]],ROW(C64)-5,$B$3)</f>
        <v>0</v>
      </c>
      <c r="C64" s="89">
        <f t="shared" si="50"/>
        <v>0</v>
      </c>
      <c r="D64" s="172" t="s">
        <v>1212</v>
      </c>
      <c r="E64" s="172" t="s">
        <v>646</v>
      </c>
      <c r="F64" s="172" t="s">
        <v>421</v>
      </c>
      <c r="G64" s="172" t="s">
        <v>14</v>
      </c>
      <c r="H64" s="175">
        <f t="shared" si="51"/>
        <v>0</v>
      </c>
      <c r="I64" s="168"/>
      <c r="J64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4" s="85"/>
      <c r="L64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4" s="91"/>
      <c r="N64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4" s="92"/>
      <c r="P64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4" s="92"/>
      <c r="R64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4" s="93"/>
      <c r="T64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4" s="93"/>
      <c r="V64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4" s="93"/>
      <c r="X64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4" s="93"/>
      <c r="Z64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4" s="125"/>
      <c r="AB6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4" s="93"/>
      <c r="AD64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4" s="93"/>
      <c r="AF64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4" s="93"/>
      <c r="AH64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4" s="93"/>
      <c r="AJ64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4" s="93"/>
      <c r="AL64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>
        <f>IF(Tableau_PUH[[#This Row],[Points]]&lt;&gt;0,RANK(Tableau_PUH[[#This Row],[Points]],Tableau_PUH[Points]),"")</f>
        <v>12</v>
      </c>
      <c r="B65" s="45" cm="1">
        <f t="array" ref="B65">INDEX(Tableau_PUH[[1]:[15]],ROW(C65)-5,$B$3)</f>
        <v>20</v>
      </c>
      <c r="C65" s="89">
        <f t="shared" si="50"/>
        <v>1</v>
      </c>
      <c r="D65" s="172" t="s">
        <v>1213</v>
      </c>
      <c r="E65" s="172" t="s">
        <v>710</v>
      </c>
      <c r="F65" s="172" t="s">
        <v>711</v>
      </c>
      <c r="G65" s="172" t="s">
        <v>106</v>
      </c>
      <c r="H65" s="175">
        <f t="shared" si="51"/>
        <v>20</v>
      </c>
      <c r="I65" s="168">
        <v>5</v>
      </c>
      <c r="J65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65" s="85"/>
      <c r="L65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5" s="91"/>
      <c r="N65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5" s="92"/>
      <c r="P65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5" s="92"/>
      <c r="R65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5" s="93"/>
      <c r="T65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5" s="93"/>
      <c r="V65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5" s="93"/>
      <c r="X65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5" s="93"/>
      <c r="Z65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5" s="125"/>
      <c r="AB6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5" s="93"/>
      <c r="AD65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5" s="93"/>
      <c r="AF65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5" s="93"/>
      <c r="AH65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5" s="93"/>
      <c r="AJ65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5" s="93"/>
      <c r="AL65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5" s="50">
        <f t="shared" si="52"/>
        <v>20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20</v>
      </c>
      <c r="BC65" s="50">
        <f t="shared" ref="BC65:BP65" si="95">BB65+LARGE($AM65:$BA65,BC$5)</f>
        <v>20</v>
      </c>
      <c r="BD65" s="50">
        <f t="shared" si="95"/>
        <v>20</v>
      </c>
      <c r="BE65" s="50">
        <f t="shared" si="95"/>
        <v>20</v>
      </c>
      <c r="BF65" s="50">
        <f t="shared" si="95"/>
        <v>20</v>
      </c>
      <c r="BG65" s="50">
        <f t="shared" si="95"/>
        <v>20</v>
      </c>
      <c r="BH65" s="50">
        <f t="shared" si="95"/>
        <v>20</v>
      </c>
      <c r="BI65" s="50">
        <f t="shared" si="95"/>
        <v>20</v>
      </c>
      <c r="BJ65" s="50">
        <f t="shared" si="95"/>
        <v>20</v>
      </c>
      <c r="BK65" s="50">
        <f t="shared" si="95"/>
        <v>20</v>
      </c>
      <c r="BL65" s="50">
        <f t="shared" si="95"/>
        <v>20</v>
      </c>
      <c r="BM65" s="50">
        <f t="shared" si="95"/>
        <v>20</v>
      </c>
      <c r="BN65" s="50">
        <f t="shared" si="95"/>
        <v>20</v>
      </c>
      <c r="BO65" s="50">
        <f t="shared" si="95"/>
        <v>20</v>
      </c>
      <c r="BP65" s="50">
        <f t="shared" si="95"/>
        <v>20</v>
      </c>
    </row>
    <row r="66" spans="1:68" ht="16.5" x14ac:dyDescent="0.35">
      <c r="A66" s="44" t="str">
        <f>IF(Tableau_PUH[[#This Row],[Points]]&lt;&gt;0,RANK(Tableau_PUH[[#This Row],[Points]],Tableau_PUH[Points]),"")</f>
        <v/>
      </c>
      <c r="B66" s="45" cm="1">
        <f t="array" ref="B66">INDEX(Tableau_PUH[[1]:[15]],ROW(C66)-5,$B$3)</f>
        <v>0</v>
      </c>
      <c r="C66" s="89">
        <f t="shared" si="50"/>
        <v>1</v>
      </c>
      <c r="D66" s="90" t="s">
        <v>3</v>
      </c>
      <c r="E66" s="97" t="s">
        <v>1684</v>
      </c>
      <c r="F66" s="90" t="s">
        <v>707</v>
      </c>
      <c r="G66" s="90" t="s">
        <v>3</v>
      </c>
      <c r="H66" s="95">
        <f t="shared" si="51"/>
        <v>0</v>
      </c>
      <c r="I66" s="168">
        <v>6</v>
      </c>
      <c r="J66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6" s="85"/>
      <c r="L66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6" s="91"/>
      <c r="N66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6" s="92"/>
      <c r="P66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6" s="92"/>
      <c r="R66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6" s="93"/>
      <c r="T66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6" s="93"/>
      <c r="V66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6" s="93"/>
      <c r="X66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6" s="93"/>
      <c r="Z66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6" s="125"/>
      <c r="AB6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6" s="93"/>
      <c r="AD66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6" s="93"/>
      <c r="AF66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6" s="93"/>
      <c r="AH66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6" s="93"/>
      <c r="AJ66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6" s="93"/>
      <c r="AL66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IF(Tableau_PUH[[#This Row],[Points]]&lt;&gt;0,RANK(Tableau_PUH[[#This Row],[Points]],Tableau_PUH[Points]),"")</f>
        <v/>
      </c>
      <c r="B67" s="45" cm="1">
        <f t="array" ref="B67">INDEX(Tableau_PUH[[1]:[15]],ROW(C67)-5,$B$3)</f>
        <v>0</v>
      </c>
      <c r="C67" s="89">
        <f t="shared" si="50"/>
        <v>1</v>
      </c>
      <c r="D67" s="90" t="s">
        <v>3</v>
      </c>
      <c r="E67" s="97" t="s">
        <v>1702</v>
      </c>
      <c r="F67" s="90" t="s">
        <v>1703</v>
      </c>
      <c r="G67" s="90" t="s">
        <v>3</v>
      </c>
      <c r="H67" s="95">
        <f t="shared" si="51"/>
        <v>0</v>
      </c>
      <c r="I67" s="168">
        <v>10</v>
      </c>
      <c r="J67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7" s="85"/>
      <c r="L67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7" s="91"/>
      <c r="N67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7" s="92"/>
      <c r="P67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7" s="92"/>
      <c r="R67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7" s="93"/>
      <c r="T67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7" s="93"/>
      <c r="V67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7" s="93"/>
      <c r="X67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7" s="93"/>
      <c r="Z67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7" s="125"/>
      <c r="AB6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7" s="93"/>
      <c r="AD67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7" s="93"/>
      <c r="AF67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7" s="93"/>
      <c r="AH67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7" s="93"/>
      <c r="AJ67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7" s="93"/>
      <c r="AL67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IF(Tableau_PUH[[#This Row],[Points]]&lt;&gt;0,RANK(Tableau_PUH[[#This Row],[Points]],Tableau_PUH[Points]),"")</f>
        <v/>
      </c>
      <c r="B68" s="45" cm="1">
        <f t="array" ref="B68">INDEX(Tableau_PUH[[1]:[15]],ROW(C68)-5,$B$3)</f>
        <v>0</v>
      </c>
      <c r="C68" s="89">
        <f t="shared" si="50"/>
        <v>1</v>
      </c>
      <c r="D68" s="90" t="s">
        <v>3</v>
      </c>
      <c r="E68" s="97" t="s">
        <v>1689</v>
      </c>
      <c r="F68" s="90" t="s">
        <v>1704</v>
      </c>
      <c r="G68" s="90" t="s">
        <v>3</v>
      </c>
      <c r="H68" s="95">
        <f t="shared" si="51"/>
        <v>0</v>
      </c>
      <c r="I68" s="168">
        <v>10</v>
      </c>
      <c r="J68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8" s="85"/>
      <c r="L68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8" s="91"/>
      <c r="N68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8" s="92"/>
      <c r="P68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8" s="92"/>
      <c r="R68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8" s="93"/>
      <c r="T68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8" s="93"/>
      <c r="V68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8" s="93"/>
      <c r="X68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8" s="93"/>
      <c r="Z68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8" s="125"/>
      <c r="AB6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8" s="93"/>
      <c r="AD68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8" s="93"/>
      <c r="AF68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8" s="93"/>
      <c r="AH68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8" s="93"/>
      <c r="AJ68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8" s="93"/>
      <c r="AL68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IF(Tableau_PUH[[#This Row],[Points]]&lt;&gt;0,RANK(Tableau_PUH[[#This Row],[Points]],Tableau_PUH[Points]),"")</f>
        <v/>
      </c>
      <c r="B69" s="45" cm="1">
        <f t="array" ref="B69">INDEX(Tableau_PUH[[1]:[15]],ROW(C69)-5,$B$3)</f>
        <v>0</v>
      </c>
      <c r="C69" s="89">
        <f t="shared" si="50"/>
        <v>1</v>
      </c>
      <c r="D69" s="90" t="s">
        <v>3</v>
      </c>
      <c r="E69" s="97" t="s">
        <v>1705</v>
      </c>
      <c r="F69" s="90" t="s">
        <v>707</v>
      </c>
      <c r="G69" s="90" t="s">
        <v>3</v>
      </c>
      <c r="H69" s="95">
        <f t="shared" si="51"/>
        <v>0</v>
      </c>
      <c r="I69" s="168">
        <v>3</v>
      </c>
      <c r="J69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9" s="85"/>
      <c r="L69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9" s="91"/>
      <c r="N69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9" s="92"/>
      <c r="P69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9" s="92"/>
      <c r="R69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9" s="93"/>
      <c r="T69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9" s="93"/>
      <c r="V69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9" s="93"/>
      <c r="X69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9" s="93"/>
      <c r="Z69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9" s="125"/>
      <c r="AB6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9" s="93"/>
      <c r="AD69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9" s="93"/>
      <c r="AF69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9" s="93"/>
      <c r="AH69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9" s="93"/>
      <c r="AJ69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9" s="93"/>
      <c r="AL69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IF(Tableau_PUH[[#This Row],[Points]]&lt;&gt;0,RANK(Tableau_PUH[[#This Row],[Points]],Tableau_PUH[Points]),"")</f>
        <v/>
      </c>
      <c r="B70" s="45" cm="1">
        <f t="array" ref="B70">INDEX(Tableau_PUH[[1]:[15]],ROW(C70)-5,$B$3)</f>
        <v>0</v>
      </c>
      <c r="C70" s="89">
        <f t="shared" ref="C70:C82" si="100">COUNTA(I70,K70,M70,O70,Q70,S70,U70,W70,Y70,AA70,AC70,AE70,AG70,AI70,AK70)</f>
        <v>1</v>
      </c>
      <c r="D70" s="90" t="s">
        <v>3</v>
      </c>
      <c r="E70" s="97" t="s">
        <v>1709</v>
      </c>
      <c r="F70" s="90" t="s">
        <v>317</v>
      </c>
      <c r="G70" s="90" t="s">
        <v>3</v>
      </c>
      <c r="H70" s="95">
        <f t="shared" ref="H70:H82" si="101">J70+L70+N70+P70+R70+T70+V70+X70+Z70+AB70+AD70+AF70+AH70+AJ70+AL70</f>
        <v>0</v>
      </c>
      <c r="I70" s="168">
        <v>7</v>
      </c>
      <c r="J70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0" s="85"/>
      <c r="L70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0" s="91"/>
      <c r="N70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0" s="92"/>
      <c r="P70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0" s="92"/>
      <c r="R70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0" s="93"/>
      <c r="T70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0" s="93"/>
      <c r="V70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0" s="93"/>
      <c r="X70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0" s="93"/>
      <c r="Z70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0" s="125"/>
      <c r="AB7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0" s="93"/>
      <c r="AD70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0" s="93"/>
      <c r="AF70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0" s="93"/>
      <c r="AH70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0" s="93"/>
      <c r="AJ70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0" s="93"/>
      <c r="AL70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0" s="50">
        <f t="shared" ref="AM70:AM82" si="102">J70</f>
        <v>0</v>
      </c>
      <c r="AN70" s="31">
        <f t="shared" ref="AN70:AN82" si="103">L70</f>
        <v>0</v>
      </c>
      <c r="AO70" s="31">
        <f t="shared" ref="AO70:AO82" si="104">N70</f>
        <v>0</v>
      </c>
      <c r="AP70" s="31">
        <f t="shared" ref="AP70:AP82" si="105">P70</f>
        <v>0</v>
      </c>
      <c r="AQ70" s="31">
        <f t="shared" ref="AQ70:AQ82" si="106">R70</f>
        <v>0</v>
      </c>
      <c r="AR70" s="31">
        <f t="shared" ref="AR70:AR82" si="107">T70</f>
        <v>0</v>
      </c>
      <c r="AS70" s="31">
        <f t="shared" ref="AS70:AS82" si="108">V70</f>
        <v>0</v>
      </c>
      <c r="AT70" s="31">
        <f t="shared" ref="AT70:AT82" si="109">X70</f>
        <v>0</v>
      </c>
      <c r="AU70" s="31">
        <f t="shared" ref="AU70:AU82" si="110">Z70</f>
        <v>0</v>
      </c>
      <c r="AV70" s="31">
        <f t="shared" ref="AV70:AV82" si="111">AB70</f>
        <v>0</v>
      </c>
      <c r="AW70" s="31">
        <f t="shared" ref="AW70:AW82" si="112">AD70</f>
        <v>0</v>
      </c>
      <c r="AX70" s="31">
        <f t="shared" ref="AX70:AX82" si="113">AF70</f>
        <v>0</v>
      </c>
      <c r="AY70" s="31">
        <f t="shared" ref="AY70:AY82" si="114">AH70</f>
        <v>0</v>
      </c>
      <c r="AZ70" s="31">
        <f t="shared" ref="AZ70:AZ82" si="115">AJ70</f>
        <v>0</v>
      </c>
      <c r="BA70" s="31">
        <f t="shared" ref="BA70:BA82" si="116">AL70</f>
        <v>0</v>
      </c>
      <c r="BB70" s="31">
        <f t="shared" ref="BB70:BB82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IF(Tableau_PUH[[#This Row],[Points]]&lt;&gt;0,RANK(Tableau_PUH[[#This Row],[Points]],Tableau_PUH[Points]),"")</f>
        <v/>
      </c>
      <c r="B71" s="45" cm="1">
        <f t="array" ref="B71">INDEX(Tableau_PUH[[1]:[15]],ROW(C71)-5,$B$3)</f>
        <v>0</v>
      </c>
      <c r="C71" s="89">
        <f t="shared" si="100"/>
        <v>0</v>
      </c>
      <c r="D71" s="90"/>
      <c r="E71" s="97"/>
      <c r="F71" s="90"/>
      <c r="G71" s="90"/>
      <c r="H71" s="95">
        <f t="shared" si="101"/>
        <v>0</v>
      </c>
      <c r="I71" s="168"/>
      <c r="J71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1" s="85"/>
      <c r="L71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1" s="91"/>
      <c r="N71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1" s="92"/>
      <c r="P71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1" s="92"/>
      <c r="R71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1" s="93"/>
      <c r="T71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1" s="93"/>
      <c r="V71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1" s="93"/>
      <c r="X71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1" s="93"/>
      <c r="Z71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1" s="125"/>
      <c r="AB7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1" s="93"/>
      <c r="AD71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1" s="93"/>
      <c r="AF71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1" s="93"/>
      <c r="AH71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1" s="93"/>
      <c r="AJ71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1" s="93"/>
      <c r="AL71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IF(Tableau_PUH[[#This Row],[Points]]&lt;&gt;0,RANK(Tableau_PUH[[#This Row],[Points]],Tableau_PUH[Points]),"")</f>
        <v/>
      </c>
      <c r="B72" s="45" cm="1">
        <f t="array" ref="B72">INDEX(Tableau_PUH[[1]:[15]],ROW(C72)-5,$B$3)</f>
        <v>0</v>
      </c>
      <c r="C72" s="89">
        <f t="shared" si="100"/>
        <v>0</v>
      </c>
      <c r="D72" s="90"/>
      <c r="E72" s="97"/>
      <c r="F72" s="90"/>
      <c r="G72" s="90"/>
      <c r="H72" s="95">
        <f t="shared" si="101"/>
        <v>0</v>
      </c>
      <c r="I72" s="168"/>
      <c r="J72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2" s="85"/>
      <c r="L72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2" s="91"/>
      <c r="N72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2" s="92"/>
      <c r="P72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2" s="92"/>
      <c r="R72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2" s="93"/>
      <c r="T72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2" s="93"/>
      <c r="V72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2" s="93"/>
      <c r="X72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2" s="93"/>
      <c r="Z72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2" s="125"/>
      <c r="AB7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2" s="93"/>
      <c r="AD72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2" s="93"/>
      <c r="AF72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2" s="93"/>
      <c r="AH72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2" s="93"/>
      <c r="AJ72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2" s="93"/>
      <c r="AL72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IF(Tableau_PUH[[#This Row],[Points]]&lt;&gt;0,RANK(Tableau_PUH[[#This Row],[Points]],Tableau_PUH[Points]),"")</f>
        <v/>
      </c>
      <c r="B73" s="45" cm="1">
        <f t="array" ref="B73">INDEX(Tableau_PUH[[1]:[15]],ROW(C73)-5,$B$3)</f>
        <v>0</v>
      </c>
      <c r="C73" s="89">
        <f t="shared" si="100"/>
        <v>0</v>
      </c>
      <c r="D73" s="90"/>
      <c r="E73" s="97"/>
      <c r="F73" s="90"/>
      <c r="G73" s="90"/>
      <c r="H73" s="95">
        <f t="shared" si="101"/>
        <v>0</v>
      </c>
      <c r="I73" s="168"/>
      <c r="J73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3" s="85"/>
      <c r="L73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3" s="91"/>
      <c r="N73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3" s="92"/>
      <c r="P73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3" s="92"/>
      <c r="R73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3" s="93"/>
      <c r="T73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3" s="93"/>
      <c r="V73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3" s="93"/>
      <c r="X73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3" s="93"/>
      <c r="Z73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3" s="125"/>
      <c r="AB7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3" s="93"/>
      <c r="AD73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3" s="93"/>
      <c r="AF73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3" s="93"/>
      <c r="AH73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3" s="93"/>
      <c r="AJ73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3" s="93"/>
      <c r="AL73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IF(Tableau_PUH[[#This Row],[Points]]&lt;&gt;0,RANK(Tableau_PUH[[#This Row],[Points]],Tableau_PUH[Points]),"")</f>
        <v/>
      </c>
      <c r="B74" s="45" cm="1">
        <f t="array" ref="B74">INDEX(Tableau_PUH[[1]:[15]],ROW(C74)-5,$B$3)</f>
        <v>0</v>
      </c>
      <c r="C74" s="89">
        <f t="shared" si="100"/>
        <v>0</v>
      </c>
      <c r="D74" s="90"/>
      <c r="E74" s="97"/>
      <c r="F74" s="90"/>
      <c r="G74" s="90"/>
      <c r="H74" s="95">
        <f t="shared" si="101"/>
        <v>0</v>
      </c>
      <c r="I74" s="168"/>
      <c r="J74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4" s="85"/>
      <c r="L74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4" s="91"/>
      <c r="N74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4" s="92"/>
      <c r="P74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4" s="92"/>
      <c r="R74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4" s="93"/>
      <c r="T74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4" s="93"/>
      <c r="V74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4" s="93"/>
      <c r="X74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4" s="93"/>
      <c r="Z74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4" s="125"/>
      <c r="AB7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4" s="93"/>
      <c r="AD74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4" s="93"/>
      <c r="AF74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4" s="93"/>
      <c r="AH74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4" s="93"/>
      <c r="AJ74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4" s="93"/>
      <c r="AL74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IF(Tableau_PUH[[#This Row],[Points]]&lt;&gt;0,RANK(Tableau_PUH[[#This Row],[Points]],Tableau_PUH[Points]),"")</f>
        <v/>
      </c>
      <c r="B75" s="45" cm="1">
        <f t="array" ref="B75">INDEX(Tableau_PUH[[1]:[15]],ROW(C75)-5,$B$3)</f>
        <v>0</v>
      </c>
      <c r="C75" s="89">
        <f t="shared" si="100"/>
        <v>0</v>
      </c>
      <c r="D75" s="90"/>
      <c r="E75" s="97"/>
      <c r="F75" s="90"/>
      <c r="G75" s="90"/>
      <c r="H75" s="95">
        <f t="shared" si="101"/>
        <v>0</v>
      </c>
      <c r="I75" s="168"/>
      <c r="J75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5" s="85"/>
      <c r="L75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5" s="91"/>
      <c r="N75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5" s="92"/>
      <c r="P75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5" s="92"/>
      <c r="R75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5" s="93"/>
      <c r="T75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5" s="93"/>
      <c r="V75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5" s="93"/>
      <c r="X75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5" s="93"/>
      <c r="Z75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5" s="125"/>
      <c r="AB7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5" s="93"/>
      <c r="AD75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5" s="93"/>
      <c r="AF75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5" s="93"/>
      <c r="AH75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5" s="93"/>
      <c r="AJ75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5" s="93"/>
      <c r="AL75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IF(Tableau_PUH[[#This Row],[Points]]&lt;&gt;0,RANK(Tableau_PUH[[#This Row],[Points]],Tableau_PUH[Points]),"")</f>
        <v/>
      </c>
      <c r="B76" s="45" cm="1">
        <f t="array" ref="B76">INDEX(Tableau_PUH[[1]:[15]],ROW(C76)-5,$B$3)</f>
        <v>0</v>
      </c>
      <c r="C76" s="89">
        <f t="shared" si="100"/>
        <v>0</v>
      </c>
      <c r="D76" s="90"/>
      <c r="E76" s="97"/>
      <c r="F76" s="90"/>
      <c r="G76" s="90"/>
      <c r="H76" s="95">
        <f t="shared" si="101"/>
        <v>0</v>
      </c>
      <c r="I76" s="168"/>
      <c r="J76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6" s="85"/>
      <c r="L76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6" s="91"/>
      <c r="N76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6" s="92"/>
      <c r="P76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6" s="92"/>
      <c r="R76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6" s="93"/>
      <c r="T76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6" s="93"/>
      <c r="V76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6" s="93"/>
      <c r="X76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6" s="93"/>
      <c r="Z76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6" s="125"/>
      <c r="AB7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6" s="93"/>
      <c r="AD76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6" s="93"/>
      <c r="AF76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6" s="93"/>
      <c r="AH76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6" s="93"/>
      <c r="AJ76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6" s="93"/>
      <c r="AL76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IF(Tableau_PUH[[#This Row],[Points]]&lt;&gt;0,RANK(Tableau_PUH[[#This Row],[Points]],Tableau_PUH[Points]),"")</f>
        <v/>
      </c>
      <c r="B77" s="45" cm="1">
        <f t="array" ref="B77">INDEX(Tableau_PUH[[1]:[15]],ROW(C77)-5,$B$3)</f>
        <v>0</v>
      </c>
      <c r="C77" s="89">
        <f t="shared" si="100"/>
        <v>0</v>
      </c>
      <c r="D77" s="90"/>
      <c r="E77" s="97"/>
      <c r="F77" s="90"/>
      <c r="G77" s="90"/>
      <c r="H77" s="95">
        <f t="shared" si="101"/>
        <v>0</v>
      </c>
      <c r="I77" s="168"/>
      <c r="J77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7" s="85"/>
      <c r="L77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7" s="91"/>
      <c r="N77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7" s="92"/>
      <c r="P77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7" s="92"/>
      <c r="R77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7" s="93"/>
      <c r="T77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7" s="93"/>
      <c r="V77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7" s="93"/>
      <c r="X77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7" s="93"/>
      <c r="Z77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7" s="125"/>
      <c r="AB7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7" s="93"/>
      <c r="AD77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7" s="93"/>
      <c r="AF77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7" s="93"/>
      <c r="AH77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7" s="93"/>
      <c r="AJ77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7" s="93"/>
      <c r="AL77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IF(Tableau_PUH[[#This Row],[Points]]&lt;&gt;0,RANK(Tableau_PUH[[#This Row],[Points]],Tableau_PUH[Points]),"")</f>
        <v/>
      </c>
      <c r="B78" s="45" cm="1">
        <f t="array" ref="B78">INDEX(Tableau_PUH[[1]:[15]],ROW(C78)-5,$B$3)</f>
        <v>0</v>
      </c>
      <c r="C78" s="89">
        <f t="shared" si="100"/>
        <v>0</v>
      </c>
      <c r="D78" s="90"/>
      <c r="E78" s="97"/>
      <c r="F78" s="90"/>
      <c r="G78" s="90"/>
      <c r="H78" s="95">
        <f t="shared" si="101"/>
        <v>0</v>
      </c>
      <c r="I78" s="168"/>
      <c r="J78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8" s="85"/>
      <c r="L78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8" s="91"/>
      <c r="N78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8" s="92"/>
      <c r="P78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8" s="92"/>
      <c r="R78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8" s="93"/>
      <c r="T78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8" s="93"/>
      <c r="V78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8" s="93"/>
      <c r="X78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8" s="93"/>
      <c r="Z78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8" s="125"/>
      <c r="AB7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8" s="93"/>
      <c r="AD78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8" s="93"/>
      <c r="AF78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8" s="93"/>
      <c r="AH78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8" s="93"/>
      <c r="AJ78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8" s="93"/>
      <c r="AL78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IF(Tableau_PUH[[#This Row],[Points]]&lt;&gt;0,RANK(Tableau_PUH[[#This Row],[Points]],Tableau_PUH[Points]),"")</f>
        <v/>
      </c>
      <c r="B79" s="45" cm="1">
        <f t="array" ref="B79">INDEX(Tableau_PUH[[1]:[15]],ROW(C79)-5,$B$3)</f>
        <v>0</v>
      </c>
      <c r="C79" s="89">
        <f t="shared" si="100"/>
        <v>0</v>
      </c>
      <c r="D79" s="90"/>
      <c r="E79" s="97"/>
      <c r="F79" s="90"/>
      <c r="G79" s="90"/>
      <c r="H79" s="95">
        <f t="shared" si="101"/>
        <v>0</v>
      </c>
      <c r="I79" s="168"/>
      <c r="J79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9" s="85"/>
      <c r="L79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9" s="91"/>
      <c r="N79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9" s="92"/>
      <c r="P79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9" s="92"/>
      <c r="R79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9" s="93"/>
      <c r="T79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9" s="93"/>
      <c r="V79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9" s="93"/>
      <c r="X79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9" s="93"/>
      <c r="Z79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9" s="125"/>
      <c r="AB7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9" s="93"/>
      <c r="AD79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9" s="93"/>
      <c r="AF79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9" s="93"/>
      <c r="AH79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9" s="93"/>
      <c r="AJ79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9" s="93"/>
      <c r="AL79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IF(Tableau_PUH[[#This Row],[Points]]&lt;&gt;0,RANK(Tableau_PUH[[#This Row],[Points]],Tableau_PUH[Points]),"")</f>
        <v/>
      </c>
      <c r="B80" s="45" cm="1">
        <f t="array" ref="B80">INDEX(Tableau_PUH[[1]:[15]],ROW(C80)-5,$B$3)</f>
        <v>0</v>
      </c>
      <c r="C80" s="89">
        <f t="shared" si="100"/>
        <v>0</v>
      </c>
      <c r="D80" s="90"/>
      <c r="E80" s="97"/>
      <c r="F80" s="90"/>
      <c r="G80" s="90"/>
      <c r="H80" s="95">
        <f t="shared" si="101"/>
        <v>0</v>
      </c>
      <c r="I80" s="85"/>
      <c r="J80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0" s="85"/>
      <c r="L80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0" s="91"/>
      <c r="N80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0" s="92"/>
      <c r="P80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0" s="92"/>
      <c r="R80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0" s="93"/>
      <c r="T80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0" s="93"/>
      <c r="V80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0" s="93"/>
      <c r="X80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0" s="93"/>
      <c r="Z80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0" s="125"/>
      <c r="AB8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0" s="93"/>
      <c r="AD80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0" s="93"/>
      <c r="AF80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0" s="93"/>
      <c r="AH80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0" s="93"/>
      <c r="AJ80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0" s="93"/>
      <c r="AL80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IF(Tableau_PUH[[#This Row],[Points]]&lt;&gt;0,RANK(Tableau_PUH[[#This Row],[Points]],Tableau_PUH[Points]),"")</f>
        <v/>
      </c>
      <c r="B81" s="45" cm="1">
        <f t="array" ref="B81">INDEX(Tableau_PUH[[1]:[15]],ROW(C81)-5,$B$3)</f>
        <v>0</v>
      </c>
      <c r="C81" s="89">
        <f t="shared" si="100"/>
        <v>0</v>
      </c>
      <c r="D81" s="90"/>
      <c r="E81" s="97"/>
      <c r="F81" s="90"/>
      <c r="G81" s="90"/>
      <c r="H81" s="95">
        <f t="shared" si="101"/>
        <v>0</v>
      </c>
      <c r="I81" s="85"/>
      <c r="J81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1" s="85"/>
      <c r="L81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1" s="91"/>
      <c r="N81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1" s="92"/>
      <c r="P81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1" s="92"/>
      <c r="R81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1" s="93"/>
      <c r="T81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1" s="93"/>
      <c r="V81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1" s="93"/>
      <c r="X81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1" s="93"/>
      <c r="Z81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1" s="125"/>
      <c r="AB8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1" s="93"/>
      <c r="AD81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1" s="93"/>
      <c r="AF81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1" s="93"/>
      <c r="AH81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1" s="93"/>
      <c r="AJ81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1" s="93"/>
      <c r="AL81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IF(Tableau_PUH[[#This Row],[Points]]&lt;&gt;0,RANK(Tableau_PUH[[#This Row],[Points]],Tableau_PUH[Points]),"")</f>
        <v/>
      </c>
      <c r="B82" s="45" cm="1">
        <f t="array" ref="B82">INDEX(Tableau_PUH[[1]:[15]],ROW(C82)-5,$B$3)</f>
        <v>0</v>
      </c>
      <c r="C82" s="89">
        <f t="shared" si="100"/>
        <v>0</v>
      </c>
      <c r="D82" s="90"/>
      <c r="E82" s="97"/>
      <c r="F82" s="90"/>
      <c r="G82" s="90"/>
      <c r="H82" s="95">
        <f t="shared" si="101"/>
        <v>0</v>
      </c>
      <c r="I82" s="85"/>
      <c r="J82" s="96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2" s="85"/>
      <c r="L82" s="96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2" s="91"/>
      <c r="N82" s="96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2" s="92"/>
      <c r="P82" s="96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2" s="92"/>
      <c r="R82" s="96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2" s="93"/>
      <c r="T82" s="96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2" s="93"/>
      <c r="V82" s="96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2" s="93"/>
      <c r="X82" s="96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2" s="93"/>
      <c r="Z82" s="96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2" s="125"/>
      <c r="AB8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2" s="93"/>
      <c r="AD82" s="96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2" s="93"/>
      <c r="AF82" s="96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2" s="93"/>
      <c r="AH82" s="96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2" s="93"/>
      <c r="AJ82" s="96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2" s="93"/>
      <c r="AL82" s="96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55:D58" xr:uid="{00000000-0002-0000-0500-000000000000}">
      <formula1>IF(D55&lt;&gt;"",OFFSET(F_licences,MATCH(D55&amp;"*",F_licences,0)-1,,COUNTIF(F_licences,D55&amp;"*"),1),F_licences)</formula1>
    </dataValidation>
    <dataValidation type="list" allowBlank="1" showInputMessage="1" showErrorMessage="1" sqref="G55:G58" xr:uid="{00000000-0002-0000-05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BP60"/>
  <sheetViews>
    <sheetView topLeftCell="A19" zoomScale="90" zoomScaleNormal="90" workbookViewId="0">
      <selection activeCell="I23" sqref="I23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5</v>
      </c>
      <c r="F2" s="188"/>
      <c r="G2" s="185" t="s">
        <v>92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IF(Tableau_BEF[[#This Row],[Points]]&lt;&gt;0,RANK(Tableau_BEF[[#This Row],[Points]],Tableau_BEF[Points]),"")</f>
        <v/>
      </c>
      <c r="B6" s="45">
        <f t="array" ref="B6">INDEX(Tableau_BEF[[1]:[15]],ROW(C6)-5,$B$3)</f>
        <v>0</v>
      </c>
      <c r="C6" s="46">
        <f t="shared" ref="C6:C37" si="0">COUNTA(I6,K6,M6,O6,Q6,S6,U6,W6,Y6,AA6,AC6,AE6,AG6,AI6,AK6)</f>
        <v>0</v>
      </c>
      <c r="D6" s="172" t="s">
        <v>1282</v>
      </c>
      <c r="E6" s="172" t="s">
        <v>1134</v>
      </c>
      <c r="F6" s="172" t="s">
        <v>1283</v>
      </c>
      <c r="G6" s="172" t="s">
        <v>106</v>
      </c>
      <c r="H6" s="171">
        <f t="shared" ref="H6:H37" si="1">J6+L6+N6+P6+R6+T6+V6+X6+Z6+AB6+AD6+AF6+AH6+AJ6+AL6</f>
        <v>0</v>
      </c>
      <c r="I6" s="59"/>
      <c r="J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6" s="55"/>
      <c r="L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6" s="56"/>
      <c r="N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6" s="57"/>
      <c r="P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6" s="57"/>
      <c r="R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6" s="58"/>
      <c r="T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6" s="58"/>
      <c r="V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" s="58"/>
      <c r="X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" s="58"/>
      <c r="Z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" s="121"/>
      <c r="AB6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" s="58"/>
      <c r="AD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" s="58"/>
      <c r="AF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" s="58"/>
      <c r="AH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" s="58"/>
      <c r="AJ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" s="58"/>
      <c r="AL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>
        <f>IF(Tableau_BEF[[#This Row],[Points]]&lt;&gt;0,RANK(Tableau_BEF[[#This Row],[Points]],Tableau_BEF[Points]),"")</f>
        <v>10</v>
      </c>
      <c r="B7" s="45">
        <f t="array" ref="B7">INDEX(Tableau_BEF[[1]:[15]],ROW(C7)-5,$B$3)</f>
        <v>10</v>
      </c>
      <c r="C7" s="46">
        <f t="shared" si="0"/>
        <v>1</v>
      </c>
      <c r="D7" s="172" t="s">
        <v>1284</v>
      </c>
      <c r="E7" s="172" t="s">
        <v>207</v>
      </c>
      <c r="F7" s="172" t="s">
        <v>208</v>
      </c>
      <c r="G7" s="172" t="s">
        <v>33</v>
      </c>
      <c r="H7" s="171">
        <f t="shared" si="1"/>
        <v>10</v>
      </c>
      <c r="I7" s="59">
        <v>6</v>
      </c>
      <c r="J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7" s="55"/>
      <c r="L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7" s="56"/>
      <c r="N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7" s="57"/>
      <c r="P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7" s="57"/>
      <c r="R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7" s="58"/>
      <c r="T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7" s="58"/>
      <c r="V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7" s="58"/>
      <c r="X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7" s="58"/>
      <c r="Z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7" s="121"/>
      <c r="AB7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7" s="58"/>
      <c r="AD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7" s="58"/>
      <c r="AF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7" s="58"/>
      <c r="AH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7" s="58"/>
      <c r="AJ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7" s="58"/>
      <c r="AL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7" s="50">
        <f t="shared" si="2"/>
        <v>10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</v>
      </c>
      <c r="BC7" s="50">
        <f t="shared" ref="BC7:BP7" si="19">BB7+LARGE($AM7:$BA7,BC$5)</f>
        <v>10</v>
      </c>
      <c r="BD7" s="50">
        <f t="shared" si="19"/>
        <v>10</v>
      </c>
      <c r="BE7" s="50">
        <f t="shared" si="19"/>
        <v>10</v>
      </c>
      <c r="BF7" s="50">
        <f t="shared" si="19"/>
        <v>10</v>
      </c>
      <c r="BG7" s="50">
        <f t="shared" si="19"/>
        <v>10</v>
      </c>
      <c r="BH7" s="50">
        <f t="shared" si="19"/>
        <v>10</v>
      </c>
      <c r="BI7" s="50">
        <f t="shared" si="19"/>
        <v>10</v>
      </c>
      <c r="BJ7" s="50">
        <f t="shared" si="19"/>
        <v>10</v>
      </c>
      <c r="BK7" s="50">
        <f t="shared" si="19"/>
        <v>10</v>
      </c>
      <c r="BL7" s="50">
        <f t="shared" si="19"/>
        <v>10</v>
      </c>
      <c r="BM7" s="50">
        <f t="shared" si="19"/>
        <v>10</v>
      </c>
      <c r="BN7" s="50">
        <f t="shared" si="19"/>
        <v>10</v>
      </c>
      <c r="BO7" s="50">
        <f t="shared" si="19"/>
        <v>10</v>
      </c>
      <c r="BP7" s="50">
        <f t="shared" si="19"/>
        <v>10</v>
      </c>
    </row>
    <row r="8" spans="1:68" ht="16.5" x14ac:dyDescent="0.35">
      <c r="A8" s="44">
        <f>IF(Tableau_BEF[[#This Row],[Points]]&lt;&gt;0,RANK(Tableau_BEF[[#This Row],[Points]],Tableau_BEF[Points]),"")</f>
        <v>10</v>
      </c>
      <c r="B8" s="45">
        <f t="array" ref="B8">INDEX(Tableau_BEF[[1]:[15]],ROW(C8)-5,$B$3)</f>
        <v>10</v>
      </c>
      <c r="C8" s="46">
        <f t="shared" si="0"/>
        <v>1</v>
      </c>
      <c r="D8" s="172" t="s">
        <v>1285</v>
      </c>
      <c r="E8" s="172" t="s">
        <v>254</v>
      </c>
      <c r="F8" s="172" t="s">
        <v>247</v>
      </c>
      <c r="G8" s="172" t="s">
        <v>108</v>
      </c>
      <c r="H8" s="171">
        <f t="shared" si="1"/>
        <v>10</v>
      </c>
      <c r="I8" s="59">
        <v>8</v>
      </c>
      <c r="J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8" s="55"/>
      <c r="L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8" s="56"/>
      <c r="N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8" s="57"/>
      <c r="P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8" s="57"/>
      <c r="R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8" s="58"/>
      <c r="T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8" s="58"/>
      <c r="V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8" s="58"/>
      <c r="X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8" s="58"/>
      <c r="Z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8" s="121"/>
      <c r="AB8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8" s="58"/>
      <c r="AD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8" s="58"/>
      <c r="AF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8" s="58"/>
      <c r="AH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8" s="58"/>
      <c r="AJ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8" s="58"/>
      <c r="AL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8" s="50">
        <f t="shared" si="2"/>
        <v>10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10</v>
      </c>
      <c r="BC8" s="50">
        <f t="shared" ref="BC8:BP8" si="20">BB8+LARGE($AM8:$BA8,BC$5)</f>
        <v>10</v>
      </c>
      <c r="BD8" s="50">
        <f t="shared" si="20"/>
        <v>10</v>
      </c>
      <c r="BE8" s="50">
        <f t="shared" si="20"/>
        <v>10</v>
      </c>
      <c r="BF8" s="50">
        <f t="shared" si="20"/>
        <v>10</v>
      </c>
      <c r="BG8" s="50">
        <f t="shared" si="20"/>
        <v>10</v>
      </c>
      <c r="BH8" s="50">
        <f t="shared" si="20"/>
        <v>10</v>
      </c>
      <c r="BI8" s="50">
        <f t="shared" si="20"/>
        <v>10</v>
      </c>
      <c r="BJ8" s="50">
        <f t="shared" si="20"/>
        <v>10</v>
      </c>
      <c r="BK8" s="50">
        <f t="shared" si="20"/>
        <v>10</v>
      </c>
      <c r="BL8" s="50">
        <f t="shared" si="20"/>
        <v>10</v>
      </c>
      <c r="BM8" s="50">
        <f t="shared" si="20"/>
        <v>10</v>
      </c>
      <c r="BN8" s="50">
        <f t="shared" si="20"/>
        <v>10</v>
      </c>
      <c r="BO8" s="50">
        <f t="shared" si="20"/>
        <v>10</v>
      </c>
      <c r="BP8" s="50">
        <f t="shared" si="20"/>
        <v>10</v>
      </c>
    </row>
    <row r="9" spans="1:68" ht="16.5" x14ac:dyDescent="0.35">
      <c r="A9" s="44" t="str">
        <f>IF(Tableau_BEF[[#This Row],[Points]]&lt;&gt;0,RANK(Tableau_BEF[[#This Row],[Points]],Tableau_BEF[Points]),"")</f>
        <v/>
      </c>
      <c r="B9" s="45">
        <f t="array" ref="B9">INDEX(Tableau_BEF[[1]:[15]],ROW(C9)-5,$B$3)</f>
        <v>0</v>
      </c>
      <c r="C9" s="46">
        <f t="shared" si="0"/>
        <v>0</v>
      </c>
      <c r="D9" s="172" t="s">
        <v>1286</v>
      </c>
      <c r="E9" s="172" t="s">
        <v>209</v>
      </c>
      <c r="F9" s="172" t="s">
        <v>210</v>
      </c>
      <c r="G9" s="172" t="s">
        <v>105</v>
      </c>
      <c r="H9" s="171">
        <f t="shared" si="1"/>
        <v>0</v>
      </c>
      <c r="I9" s="59"/>
      <c r="J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9" s="55"/>
      <c r="L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9" s="56"/>
      <c r="N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9" s="57"/>
      <c r="P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9" s="57"/>
      <c r="R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9" s="58"/>
      <c r="T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9" s="58"/>
      <c r="V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9" s="58"/>
      <c r="X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9" s="58"/>
      <c r="Z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9" s="121"/>
      <c r="AB9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9" s="58"/>
      <c r="AD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9" s="58"/>
      <c r="AF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9" s="58"/>
      <c r="AH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9" s="58"/>
      <c r="AJ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9" s="58"/>
      <c r="AL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0</v>
      </c>
      <c r="BC9" s="50">
        <f t="shared" ref="BC9:BP9" si="21">BB9+LARGE($AM9:$BA9,BC$5)</f>
        <v>0</v>
      </c>
      <c r="BD9" s="50">
        <f t="shared" si="21"/>
        <v>0</v>
      </c>
      <c r="BE9" s="50">
        <f t="shared" si="21"/>
        <v>0</v>
      </c>
      <c r="BF9" s="50">
        <f t="shared" si="21"/>
        <v>0</v>
      </c>
      <c r="BG9" s="50">
        <f t="shared" si="21"/>
        <v>0</v>
      </c>
      <c r="BH9" s="50">
        <f t="shared" si="21"/>
        <v>0</v>
      </c>
      <c r="BI9" s="50">
        <f t="shared" si="21"/>
        <v>0</v>
      </c>
      <c r="BJ9" s="50">
        <f t="shared" si="21"/>
        <v>0</v>
      </c>
      <c r="BK9" s="50">
        <f t="shared" si="21"/>
        <v>0</v>
      </c>
      <c r="BL9" s="50">
        <f t="shared" si="21"/>
        <v>0</v>
      </c>
      <c r="BM9" s="50">
        <f t="shared" si="21"/>
        <v>0</v>
      </c>
      <c r="BN9" s="50">
        <f t="shared" si="21"/>
        <v>0</v>
      </c>
      <c r="BO9" s="50">
        <f t="shared" si="21"/>
        <v>0</v>
      </c>
      <c r="BP9" s="50">
        <f t="shared" si="21"/>
        <v>0</v>
      </c>
    </row>
    <row r="10" spans="1:68" ht="16.5" x14ac:dyDescent="0.35">
      <c r="A10" s="44">
        <f>IF(Tableau_BEF[[#This Row],[Points]]&lt;&gt;0,RANK(Tableau_BEF[[#This Row],[Points]],Tableau_BEF[Points]),"")</f>
        <v>1</v>
      </c>
      <c r="B10" s="45">
        <f t="array" ref="B10">INDEX(Tableau_BEF[[1]:[15]],ROW(C10)-5,$B$3)</f>
        <v>55</v>
      </c>
      <c r="C10" s="46">
        <f t="shared" si="0"/>
        <v>1</v>
      </c>
      <c r="D10" s="172" t="s">
        <v>1287</v>
      </c>
      <c r="E10" s="172" t="s">
        <v>211</v>
      </c>
      <c r="F10" s="172" t="s">
        <v>212</v>
      </c>
      <c r="G10" s="172" t="s">
        <v>35</v>
      </c>
      <c r="H10" s="171">
        <f t="shared" si="1"/>
        <v>55</v>
      </c>
      <c r="I10" s="59">
        <v>1</v>
      </c>
      <c r="J1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10" s="55"/>
      <c r="L1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0" s="56"/>
      <c r="N1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0" s="57"/>
      <c r="P1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0" s="57"/>
      <c r="R1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0" s="58"/>
      <c r="T1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0" s="58"/>
      <c r="V1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0" s="58"/>
      <c r="X1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0" s="58"/>
      <c r="Z1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0" s="121"/>
      <c r="AB10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0" s="58"/>
      <c r="AD1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0" s="58"/>
      <c r="AF1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0" s="58"/>
      <c r="AH1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0" s="58"/>
      <c r="AJ1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0" s="58"/>
      <c r="AL1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0" s="50">
        <f t="shared" si="2"/>
        <v>55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55</v>
      </c>
      <c r="BD10" s="50">
        <f t="shared" si="22"/>
        <v>55</v>
      </c>
      <c r="BE10" s="50">
        <f t="shared" si="22"/>
        <v>55</v>
      </c>
      <c r="BF10" s="50">
        <f t="shared" si="22"/>
        <v>55</v>
      </c>
      <c r="BG10" s="50">
        <f t="shared" si="22"/>
        <v>55</v>
      </c>
      <c r="BH10" s="50">
        <f t="shared" si="22"/>
        <v>55</v>
      </c>
      <c r="BI10" s="50">
        <f t="shared" si="22"/>
        <v>55</v>
      </c>
      <c r="BJ10" s="50">
        <f t="shared" si="22"/>
        <v>55</v>
      </c>
      <c r="BK10" s="50">
        <f t="shared" si="22"/>
        <v>55</v>
      </c>
      <c r="BL10" s="50">
        <f t="shared" si="22"/>
        <v>55</v>
      </c>
      <c r="BM10" s="50">
        <f t="shared" si="22"/>
        <v>55</v>
      </c>
      <c r="BN10" s="50">
        <f t="shared" si="22"/>
        <v>55</v>
      </c>
      <c r="BO10" s="50">
        <f t="shared" si="22"/>
        <v>55</v>
      </c>
      <c r="BP10" s="50">
        <f t="shared" si="22"/>
        <v>55</v>
      </c>
    </row>
    <row r="11" spans="1:68" ht="16.5" x14ac:dyDescent="0.35">
      <c r="A11" s="44" t="str">
        <f>IF(Tableau_BEF[[#This Row],[Points]]&lt;&gt;0,RANK(Tableau_BEF[[#This Row],[Points]],Tableau_BEF[Points]),"")</f>
        <v/>
      </c>
      <c r="B11" s="45">
        <f t="array" ref="B11">INDEX(Tableau_BEF[[1]:[15]],ROW(C11)-5,$B$3)</f>
        <v>0</v>
      </c>
      <c r="C11" s="46">
        <f t="shared" si="0"/>
        <v>0</v>
      </c>
      <c r="D11" s="172" t="s">
        <v>1288</v>
      </c>
      <c r="E11" s="172" t="s">
        <v>214</v>
      </c>
      <c r="F11" s="172" t="s">
        <v>215</v>
      </c>
      <c r="G11" s="172" t="s">
        <v>105</v>
      </c>
      <c r="H11" s="171">
        <f t="shared" si="1"/>
        <v>0</v>
      </c>
      <c r="I11" s="59"/>
      <c r="J1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1" s="55"/>
      <c r="L1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1" s="56"/>
      <c r="N1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1" s="57"/>
      <c r="P1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1" s="57"/>
      <c r="R1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1" s="58"/>
      <c r="T1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1" s="58"/>
      <c r="V1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1" s="58"/>
      <c r="X1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1" s="58"/>
      <c r="Z1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1" s="121"/>
      <c r="AB11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1" s="58"/>
      <c r="AD1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1" s="58"/>
      <c r="AF1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1" s="58"/>
      <c r="AH1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1" s="58"/>
      <c r="AJ1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1" s="58"/>
      <c r="AL1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>
        <f>IF(Tableau_BEF[[#This Row],[Points]]&lt;&gt;0,RANK(Tableau_BEF[[#This Row],[Points]],Tableau_BEF[Points]),"")</f>
        <v>1</v>
      </c>
      <c r="B12" s="45">
        <f t="array" ref="B12">INDEX(Tableau_BEF[[1]:[15]],ROW(C12)-5,$B$3)</f>
        <v>55</v>
      </c>
      <c r="C12" s="46">
        <f t="shared" si="0"/>
        <v>1</v>
      </c>
      <c r="D12" s="172" t="s">
        <v>1289</v>
      </c>
      <c r="E12" s="172" t="s">
        <v>216</v>
      </c>
      <c r="F12" s="172" t="s">
        <v>217</v>
      </c>
      <c r="G12" s="172" t="s">
        <v>35</v>
      </c>
      <c r="H12" s="171">
        <f t="shared" si="1"/>
        <v>55</v>
      </c>
      <c r="I12" s="59">
        <v>1</v>
      </c>
      <c r="J1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12" s="55"/>
      <c r="L1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2" s="56"/>
      <c r="N1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2" s="57"/>
      <c r="P1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2" s="57"/>
      <c r="R1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2" s="58"/>
      <c r="T1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2" s="58"/>
      <c r="V1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2" s="58"/>
      <c r="X1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2" s="58"/>
      <c r="Z1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2" s="121"/>
      <c r="AB12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2" s="58"/>
      <c r="AD1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2" s="58"/>
      <c r="AF1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2" s="58"/>
      <c r="AH1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2" s="58"/>
      <c r="AJ1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2" s="58"/>
      <c r="AL1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2" s="50">
        <f t="shared" si="2"/>
        <v>55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55</v>
      </c>
      <c r="BD12" s="50">
        <f t="shared" si="24"/>
        <v>55</v>
      </c>
      <c r="BE12" s="50">
        <f t="shared" si="24"/>
        <v>55</v>
      </c>
      <c r="BF12" s="50">
        <f t="shared" si="24"/>
        <v>55</v>
      </c>
      <c r="BG12" s="50">
        <f t="shared" si="24"/>
        <v>55</v>
      </c>
      <c r="BH12" s="50">
        <f t="shared" si="24"/>
        <v>55</v>
      </c>
      <c r="BI12" s="50">
        <f t="shared" si="24"/>
        <v>55</v>
      </c>
      <c r="BJ12" s="50">
        <f t="shared" si="24"/>
        <v>55</v>
      </c>
      <c r="BK12" s="50">
        <f t="shared" si="24"/>
        <v>55</v>
      </c>
      <c r="BL12" s="50">
        <f t="shared" si="24"/>
        <v>55</v>
      </c>
      <c r="BM12" s="50">
        <f t="shared" si="24"/>
        <v>55</v>
      </c>
      <c r="BN12" s="50">
        <f t="shared" si="24"/>
        <v>55</v>
      </c>
      <c r="BO12" s="50">
        <f t="shared" si="24"/>
        <v>55</v>
      </c>
      <c r="BP12" s="50">
        <f t="shared" si="24"/>
        <v>55</v>
      </c>
    </row>
    <row r="13" spans="1:68" ht="16.5" x14ac:dyDescent="0.35">
      <c r="A13" s="44" t="str">
        <f>IF(Tableau_BEF[[#This Row],[Points]]&lt;&gt;0,RANK(Tableau_BEF[[#This Row],[Points]],Tableau_BEF[Points]),"")</f>
        <v/>
      </c>
      <c r="B13" s="45">
        <f t="array" ref="B13">INDEX(Tableau_BEF[[1]:[15]],ROW(C13)-5,$B$3)</f>
        <v>0</v>
      </c>
      <c r="C13" s="46">
        <f t="shared" si="0"/>
        <v>0</v>
      </c>
      <c r="D13" s="172" t="s">
        <v>1290</v>
      </c>
      <c r="E13" s="172" t="s">
        <v>1291</v>
      </c>
      <c r="F13" s="172" t="s">
        <v>1292</v>
      </c>
      <c r="G13" s="172" t="s">
        <v>15</v>
      </c>
      <c r="H13" s="171">
        <f t="shared" si="1"/>
        <v>0</v>
      </c>
      <c r="I13" s="59"/>
      <c r="J1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3" s="55"/>
      <c r="L1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3" s="56"/>
      <c r="N1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3" s="57"/>
      <c r="P1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3" s="57"/>
      <c r="R1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3" s="58"/>
      <c r="T1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3" s="58"/>
      <c r="V1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3" s="58"/>
      <c r="X1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3" s="58"/>
      <c r="Z1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3" s="121"/>
      <c r="AB13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3" s="58"/>
      <c r="AD1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3" s="58"/>
      <c r="AF1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3" s="58"/>
      <c r="AH1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3" s="58"/>
      <c r="AJ1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3" s="58"/>
      <c r="AL1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IF(Tableau_BEF[[#This Row],[Points]]&lt;&gt;0,RANK(Tableau_BEF[[#This Row],[Points]],Tableau_BEF[Points]),"")</f>
        <v/>
      </c>
      <c r="B14" s="45">
        <f t="array" ref="B14">INDEX(Tableau_BEF[[1]:[15]],ROW(C14)-5,$B$3)</f>
        <v>0</v>
      </c>
      <c r="C14" s="46">
        <f t="shared" si="0"/>
        <v>0</v>
      </c>
      <c r="D14" s="172" t="s">
        <v>1293</v>
      </c>
      <c r="E14" s="172" t="s">
        <v>262</v>
      </c>
      <c r="F14" s="172" t="s">
        <v>263</v>
      </c>
      <c r="G14" s="172" t="s">
        <v>36</v>
      </c>
      <c r="H14" s="171">
        <f t="shared" si="1"/>
        <v>0</v>
      </c>
      <c r="I14" s="59"/>
      <c r="J1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4" s="55"/>
      <c r="L1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4" s="56"/>
      <c r="N1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4" s="57"/>
      <c r="P1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4" s="57"/>
      <c r="R1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4" s="58"/>
      <c r="T1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4" s="58"/>
      <c r="V1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4" s="58"/>
      <c r="X1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4" s="58"/>
      <c r="Z1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4" s="121"/>
      <c r="AB14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4" s="58"/>
      <c r="AD1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4" s="58"/>
      <c r="AF1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4" s="58"/>
      <c r="AH1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4" s="58"/>
      <c r="AJ1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4" s="58"/>
      <c r="AL1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 t="str">
        <f>IF(Tableau_BEF[[#This Row],[Points]]&lt;&gt;0,RANK(Tableau_BEF[[#This Row],[Points]],Tableau_BEF[Points]),"")</f>
        <v/>
      </c>
      <c r="B15" s="45">
        <f t="array" ref="B15">INDEX(Tableau_BEF[[1]:[15]],ROW(C15)-5,$B$3)</f>
        <v>0</v>
      </c>
      <c r="C15" s="46">
        <f t="shared" si="0"/>
        <v>0</v>
      </c>
      <c r="D15" s="172" t="s">
        <v>1294</v>
      </c>
      <c r="E15" s="172" t="s">
        <v>1295</v>
      </c>
      <c r="F15" s="172" t="s">
        <v>197</v>
      </c>
      <c r="G15" s="172" t="s">
        <v>15</v>
      </c>
      <c r="H15" s="171">
        <f t="shared" si="1"/>
        <v>0</v>
      </c>
      <c r="I15" s="59"/>
      <c r="J1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5" s="55"/>
      <c r="L1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5" s="56"/>
      <c r="N1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5" s="57"/>
      <c r="P1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5" s="57"/>
      <c r="R1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5" s="58"/>
      <c r="T1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5" s="58"/>
      <c r="V1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5" s="58"/>
      <c r="X1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5" s="58"/>
      <c r="Z1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5" s="121"/>
      <c r="AB15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5" s="58"/>
      <c r="AD1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5" s="58"/>
      <c r="AF1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5" s="58"/>
      <c r="AH1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5" s="58"/>
      <c r="AJ1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5" s="58"/>
      <c r="AL1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>
        <f>IF(Tableau_BEF[[#This Row],[Points]]&lt;&gt;0,RANK(Tableau_BEF[[#This Row],[Points]],Tableau_BEF[Points]),"")</f>
        <v>10</v>
      </c>
      <c r="B16" s="45">
        <f t="array" ref="B16">INDEX(Tableau_BEF[[1]:[15]],ROW(C16)-5,$B$3)</f>
        <v>10</v>
      </c>
      <c r="C16" s="46">
        <f t="shared" si="0"/>
        <v>1</v>
      </c>
      <c r="D16" s="172" t="s">
        <v>1296</v>
      </c>
      <c r="E16" s="172" t="s">
        <v>220</v>
      </c>
      <c r="F16" s="172" t="s">
        <v>221</v>
      </c>
      <c r="G16" s="172" t="s">
        <v>108</v>
      </c>
      <c r="H16" s="171">
        <f t="shared" si="1"/>
        <v>10</v>
      </c>
      <c r="I16" s="59">
        <v>8</v>
      </c>
      <c r="J1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6" s="55"/>
      <c r="L1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6" s="56"/>
      <c r="N1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6" s="57"/>
      <c r="P1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6" s="57"/>
      <c r="R1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6" s="58"/>
      <c r="T1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6" s="58"/>
      <c r="V1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6" s="58"/>
      <c r="X1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6" s="58"/>
      <c r="Z1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6" s="121"/>
      <c r="AB16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6" s="58"/>
      <c r="AD1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6" s="58"/>
      <c r="AF1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6" s="58"/>
      <c r="AH1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6" s="58"/>
      <c r="AJ1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6" s="58"/>
      <c r="AL1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IF(Tableau_BEF[[#This Row],[Points]]&lt;&gt;0,RANK(Tableau_BEF[[#This Row],[Points]],Tableau_BEF[Points]),"")</f>
        <v/>
      </c>
      <c r="B17" s="45">
        <f t="array" ref="B17">INDEX(Tableau_BEF[[1]:[15]],ROW(C17)-5,$B$3)</f>
        <v>0</v>
      </c>
      <c r="C17" s="46">
        <f t="shared" si="0"/>
        <v>0</v>
      </c>
      <c r="D17" s="172" t="s">
        <v>1297</v>
      </c>
      <c r="E17" s="172" t="s">
        <v>268</v>
      </c>
      <c r="F17" s="172" t="s">
        <v>185</v>
      </c>
      <c r="G17" s="172" t="s">
        <v>16</v>
      </c>
      <c r="H17" s="171">
        <f t="shared" si="1"/>
        <v>0</v>
      </c>
      <c r="I17" s="59"/>
      <c r="J1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7" s="55"/>
      <c r="L1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7" s="56"/>
      <c r="N1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7" s="57"/>
      <c r="P1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7" s="57"/>
      <c r="R1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7" s="58"/>
      <c r="T1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7" s="58"/>
      <c r="V1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7" s="58"/>
      <c r="X1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7" s="58"/>
      <c r="Z1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7" s="121"/>
      <c r="AB17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7" s="58"/>
      <c r="AD1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7" s="58"/>
      <c r="AF1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7" s="58"/>
      <c r="AH1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7" s="58"/>
      <c r="AJ1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7" s="58"/>
      <c r="AL1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>
        <f>IF(Tableau_BEF[[#This Row],[Points]]&lt;&gt;0,RANK(Tableau_BEF[[#This Row],[Points]],Tableau_BEF[Points]),"")</f>
        <v>10</v>
      </c>
      <c r="B18" s="45">
        <f t="array" ref="B18">INDEX(Tableau_BEF[[1]:[15]],ROW(C18)-5,$B$3)</f>
        <v>10</v>
      </c>
      <c r="C18" s="46">
        <f t="shared" si="0"/>
        <v>1</v>
      </c>
      <c r="D18" s="172" t="s">
        <v>1298</v>
      </c>
      <c r="E18" s="172" t="s">
        <v>1299</v>
      </c>
      <c r="F18" s="172" t="s">
        <v>1300</v>
      </c>
      <c r="G18" s="172" t="s">
        <v>33</v>
      </c>
      <c r="H18" s="171">
        <f t="shared" si="1"/>
        <v>10</v>
      </c>
      <c r="I18" s="59">
        <v>5</v>
      </c>
      <c r="J1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8" s="55"/>
      <c r="L1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8" s="56"/>
      <c r="N1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8" s="57"/>
      <c r="P1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8" s="57"/>
      <c r="R1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8" s="58"/>
      <c r="T1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8" s="58"/>
      <c r="V1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8" s="58"/>
      <c r="X1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8" s="58"/>
      <c r="Z1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8" s="121"/>
      <c r="AB18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8" s="58"/>
      <c r="AD1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8" s="58"/>
      <c r="AF1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8" s="58"/>
      <c r="AH1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8" s="58"/>
      <c r="AJ1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8" s="58"/>
      <c r="AL1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10</v>
      </c>
      <c r="BC18" s="50">
        <f t="shared" ref="BC18:BP18" si="30">BB18+LARGE($AM18:$BA18,BC$5)</f>
        <v>10</v>
      </c>
      <c r="BD18" s="50">
        <f t="shared" si="30"/>
        <v>10</v>
      </c>
      <c r="BE18" s="50">
        <f t="shared" si="30"/>
        <v>10</v>
      </c>
      <c r="BF18" s="50">
        <f t="shared" si="30"/>
        <v>10</v>
      </c>
      <c r="BG18" s="50">
        <f t="shared" si="30"/>
        <v>10</v>
      </c>
      <c r="BH18" s="50">
        <f t="shared" si="30"/>
        <v>10</v>
      </c>
      <c r="BI18" s="50">
        <f t="shared" si="30"/>
        <v>10</v>
      </c>
      <c r="BJ18" s="50">
        <f t="shared" si="30"/>
        <v>10</v>
      </c>
      <c r="BK18" s="50">
        <f t="shared" si="30"/>
        <v>10</v>
      </c>
      <c r="BL18" s="50">
        <f t="shared" si="30"/>
        <v>10</v>
      </c>
      <c r="BM18" s="50">
        <f t="shared" si="30"/>
        <v>10</v>
      </c>
      <c r="BN18" s="50">
        <f t="shared" si="30"/>
        <v>10</v>
      </c>
      <c r="BO18" s="50">
        <f t="shared" si="30"/>
        <v>10</v>
      </c>
      <c r="BP18" s="50">
        <f t="shared" si="30"/>
        <v>10</v>
      </c>
    </row>
    <row r="19" spans="1:68" ht="16.5" x14ac:dyDescent="0.35">
      <c r="A19" s="44">
        <f>IF(Tableau_BEF[[#This Row],[Points]]&lt;&gt;0,RANK(Tableau_BEF[[#This Row],[Points]],Tableau_BEF[Points]),"")</f>
        <v>1</v>
      </c>
      <c r="B19" s="45">
        <f t="array" ref="B19">INDEX(Tableau_BEF[[1]:[15]],ROW(C19)-5,$B$3)</f>
        <v>55</v>
      </c>
      <c r="C19" s="46">
        <f t="shared" si="0"/>
        <v>1</v>
      </c>
      <c r="D19" s="172" t="s">
        <v>1301</v>
      </c>
      <c r="E19" s="172" t="s">
        <v>271</v>
      </c>
      <c r="F19" s="172" t="s">
        <v>272</v>
      </c>
      <c r="G19" s="172" t="s">
        <v>12</v>
      </c>
      <c r="H19" s="171">
        <f t="shared" si="1"/>
        <v>55</v>
      </c>
      <c r="I19" s="59">
        <v>1</v>
      </c>
      <c r="J1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19" s="55"/>
      <c r="L1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9" s="56"/>
      <c r="N1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9" s="57"/>
      <c r="P1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9" s="57"/>
      <c r="R1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9" s="58"/>
      <c r="T1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9" s="58"/>
      <c r="V1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9" s="58"/>
      <c r="X1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9" s="58"/>
      <c r="Z1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9" s="121"/>
      <c r="AB19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9" s="58"/>
      <c r="AD1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9" s="58"/>
      <c r="AF1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9" s="58"/>
      <c r="AH1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9" s="58"/>
      <c r="AJ1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9" s="58"/>
      <c r="AL1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9" s="50">
        <f t="shared" si="2"/>
        <v>55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55</v>
      </c>
      <c r="BC19" s="50">
        <f t="shared" ref="BC19:BP19" si="31">BB19+LARGE($AM19:$BA19,BC$5)</f>
        <v>55</v>
      </c>
      <c r="BD19" s="50">
        <f t="shared" si="31"/>
        <v>55</v>
      </c>
      <c r="BE19" s="50">
        <f t="shared" si="31"/>
        <v>55</v>
      </c>
      <c r="BF19" s="50">
        <f t="shared" si="31"/>
        <v>55</v>
      </c>
      <c r="BG19" s="50">
        <f t="shared" si="31"/>
        <v>55</v>
      </c>
      <c r="BH19" s="50">
        <f t="shared" si="31"/>
        <v>55</v>
      </c>
      <c r="BI19" s="50">
        <f t="shared" si="31"/>
        <v>55</v>
      </c>
      <c r="BJ19" s="50">
        <f t="shared" si="31"/>
        <v>55</v>
      </c>
      <c r="BK19" s="50">
        <f t="shared" si="31"/>
        <v>55</v>
      </c>
      <c r="BL19" s="50">
        <f t="shared" si="31"/>
        <v>55</v>
      </c>
      <c r="BM19" s="50">
        <f t="shared" si="31"/>
        <v>55</v>
      </c>
      <c r="BN19" s="50">
        <f t="shared" si="31"/>
        <v>55</v>
      </c>
      <c r="BO19" s="50">
        <f t="shared" si="31"/>
        <v>55</v>
      </c>
      <c r="BP19" s="50">
        <f t="shared" si="31"/>
        <v>55</v>
      </c>
    </row>
    <row r="20" spans="1:68" ht="16.5" x14ac:dyDescent="0.35">
      <c r="A20" s="44" t="str">
        <f>IF(Tableau_BEF[[#This Row],[Points]]&lt;&gt;0,RANK(Tableau_BEF[[#This Row],[Points]],Tableau_BEF[Points]),"")</f>
        <v/>
      </c>
      <c r="B20" s="45">
        <f t="array" ref="B20">INDEX(Tableau_BEF[[1]:[15]],ROW(C20)-5,$B$3)</f>
        <v>0</v>
      </c>
      <c r="C20" s="46">
        <f t="shared" si="0"/>
        <v>0</v>
      </c>
      <c r="D20" s="172" t="s">
        <v>1302</v>
      </c>
      <c r="E20" s="172" t="s">
        <v>273</v>
      </c>
      <c r="F20" s="172" t="s">
        <v>274</v>
      </c>
      <c r="G20" s="172" t="s">
        <v>45</v>
      </c>
      <c r="H20" s="171">
        <f t="shared" si="1"/>
        <v>0</v>
      </c>
      <c r="I20" s="59"/>
      <c r="J2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0" s="55"/>
      <c r="L2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0" s="56"/>
      <c r="N2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0" s="57"/>
      <c r="P2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0" s="57"/>
      <c r="R2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0" s="58"/>
      <c r="T2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0" s="58"/>
      <c r="V2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0" s="58"/>
      <c r="X2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0" s="58"/>
      <c r="Z2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0" s="121"/>
      <c r="AB20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0" s="58"/>
      <c r="AD2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0" s="58"/>
      <c r="AF2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0" s="58"/>
      <c r="AH2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0" s="58"/>
      <c r="AJ2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0" s="58"/>
      <c r="AL2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IF(Tableau_BEF[[#This Row],[Points]]&lt;&gt;0,RANK(Tableau_BEF[[#This Row],[Points]],Tableau_BEF[Points]),"")</f>
        <v/>
      </c>
      <c r="B21" s="45">
        <f t="array" ref="B21">INDEX(Tableau_BEF[[1]:[15]],ROW(C21)-5,$B$3)</f>
        <v>0</v>
      </c>
      <c r="C21" s="46">
        <f t="shared" si="0"/>
        <v>0</v>
      </c>
      <c r="D21" s="172" t="s">
        <v>1303</v>
      </c>
      <c r="E21" s="172" t="s">
        <v>130</v>
      </c>
      <c r="F21" s="172" t="s">
        <v>189</v>
      </c>
      <c r="G21" s="172" t="s">
        <v>32</v>
      </c>
      <c r="H21" s="171">
        <f t="shared" si="1"/>
        <v>0</v>
      </c>
      <c r="I21" s="59"/>
      <c r="J2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1" s="55"/>
      <c r="L2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1" s="56"/>
      <c r="N2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1" s="57"/>
      <c r="P2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1" s="57"/>
      <c r="R2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1" s="58"/>
      <c r="T2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1" s="58"/>
      <c r="V2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1" s="58"/>
      <c r="X2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1" s="58"/>
      <c r="Z2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1" s="121"/>
      <c r="AB21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1" s="58"/>
      <c r="AD2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1" s="58"/>
      <c r="AF2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1" s="58"/>
      <c r="AH2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1" s="58"/>
      <c r="AJ2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1" s="58"/>
      <c r="AL2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>
        <f>IF(Tableau_BEF[[#This Row],[Points]]&lt;&gt;0,RANK(Tableau_BEF[[#This Row],[Points]],Tableau_BEF[Points]),"")</f>
        <v>10</v>
      </c>
      <c r="B22" s="45">
        <f t="array" ref="B22">INDEX(Tableau_BEF[[1]:[15]],ROW(C22)-5,$B$3)</f>
        <v>10</v>
      </c>
      <c r="C22" s="46">
        <f t="shared" si="0"/>
        <v>1</v>
      </c>
      <c r="D22" s="172" t="s">
        <v>1304</v>
      </c>
      <c r="E22" s="172" t="s">
        <v>276</v>
      </c>
      <c r="F22" s="172" t="s">
        <v>277</v>
      </c>
      <c r="G22" s="172" t="s">
        <v>12</v>
      </c>
      <c r="H22" s="171">
        <f t="shared" si="1"/>
        <v>10</v>
      </c>
      <c r="I22" s="59">
        <v>9</v>
      </c>
      <c r="J2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2" s="55"/>
      <c r="L2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2" s="56"/>
      <c r="N2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2" s="57"/>
      <c r="P2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2" s="57"/>
      <c r="R2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2" s="58"/>
      <c r="T2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2" s="58"/>
      <c r="V2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2" s="58"/>
      <c r="X2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2" s="58"/>
      <c r="Z2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2" s="121"/>
      <c r="AB22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2" s="58"/>
      <c r="AD2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2" s="58"/>
      <c r="AF2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2" s="58"/>
      <c r="AH2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2" s="58"/>
      <c r="AJ2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2" s="58"/>
      <c r="AL2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2" s="50">
        <f t="shared" si="2"/>
        <v>10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>
        <f>IF(Tableau_BEF[[#This Row],[Points]]&lt;&gt;0,RANK(Tableau_BEF[[#This Row],[Points]],Tableau_BEF[Points]),"")</f>
        <v>7</v>
      </c>
      <c r="B23" s="45">
        <f t="array" ref="B23">INDEX(Tableau_BEF[[1]:[15]],ROW(C23)-5,$B$3)</f>
        <v>20</v>
      </c>
      <c r="C23" s="46">
        <f t="shared" si="0"/>
        <v>1</v>
      </c>
      <c r="D23" s="172" t="s">
        <v>1305</v>
      </c>
      <c r="E23" s="172" t="s">
        <v>228</v>
      </c>
      <c r="F23" s="172" t="s">
        <v>195</v>
      </c>
      <c r="G23" s="172" t="s">
        <v>12</v>
      </c>
      <c r="H23" s="171">
        <f t="shared" si="1"/>
        <v>20</v>
      </c>
      <c r="I23" s="59">
        <v>3</v>
      </c>
      <c r="J2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23" s="55"/>
      <c r="L2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3" s="56"/>
      <c r="N2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3" s="57"/>
      <c r="P2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3" s="57"/>
      <c r="R2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3" s="58"/>
      <c r="T2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3" s="58"/>
      <c r="V2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3" s="58"/>
      <c r="X2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3" s="58"/>
      <c r="Z2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3" s="121"/>
      <c r="AB23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3" s="58"/>
      <c r="AD2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3" s="58"/>
      <c r="AF2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3" s="58"/>
      <c r="AH2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3" s="58"/>
      <c r="AJ2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3" s="58"/>
      <c r="AL2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3" s="50">
        <f t="shared" si="2"/>
        <v>20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20</v>
      </c>
      <c r="BC23" s="50">
        <f t="shared" ref="BC23:BP23" si="35">BB23+LARGE($AM23:$BA23,BC$5)</f>
        <v>20</v>
      </c>
      <c r="BD23" s="50">
        <f t="shared" si="35"/>
        <v>20</v>
      </c>
      <c r="BE23" s="50">
        <f t="shared" si="35"/>
        <v>20</v>
      </c>
      <c r="BF23" s="50">
        <f t="shared" si="35"/>
        <v>20</v>
      </c>
      <c r="BG23" s="50">
        <f t="shared" si="35"/>
        <v>20</v>
      </c>
      <c r="BH23" s="50">
        <f t="shared" si="35"/>
        <v>20</v>
      </c>
      <c r="BI23" s="50">
        <f t="shared" si="35"/>
        <v>20</v>
      </c>
      <c r="BJ23" s="50">
        <f t="shared" si="35"/>
        <v>20</v>
      </c>
      <c r="BK23" s="50">
        <f t="shared" si="35"/>
        <v>20</v>
      </c>
      <c r="BL23" s="50">
        <f t="shared" si="35"/>
        <v>20</v>
      </c>
      <c r="BM23" s="50">
        <f t="shared" si="35"/>
        <v>20</v>
      </c>
      <c r="BN23" s="50">
        <f t="shared" si="35"/>
        <v>20</v>
      </c>
      <c r="BO23" s="50">
        <f t="shared" si="35"/>
        <v>20</v>
      </c>
      <c r="BP23" s="50">
        <f t="shared" si="35"/>
        <v>20</v>
      </c>
    </row>
    <row r="24" spans="1:68" ht="16.5" x14ac:dyDescent="0.35">
      <c r="A24" s="44">
        <f>IF(Tableau_BEF[[#This Row],[Points]]&lt;&gt;0,RANK(Tableau_BEF[[#This Row],[Points]],Tableau_BEF[Points]),"")</f>
        <v>10</v>
      </c>
      <c r="B24" s="45">
        <f t="array" ref="B24">INDEX(Tableau_BEF[[1]:[15]],ROW(C24)-5,$B$3)</f>
        <v>10</v>
      </c>
      <c r="C24" s="46">
        <f t="shared" si="0"/>
        <v>1</v>
      </c>
      <c r="D24" s="172" t="s">
        <v>1306</v>
      </c>
      <c r="E24" s="172" t="s">
        <v>175</v>
      </c>
      <c r="F24" s="172" t="s">
        <v>862</v>
      </c>
      <c r="G24" s="172" t="s">
        <v>108</v>
      </c>
      <c r="H24" s="171">
        <f t="shared" si="1"/>
        <v>10</v>
      </c>
      <c r="I24" s="59">
        <v>8</v>
      </c>
      <c r="J2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4" s="55"/>
      <c r="L2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4" s="56"/>
      <c r="N2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4" s="57"/>
      <c r="P2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4" s="57"/>
      <c r="R2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4" s="58"/>
      <c r="T2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4" s="58"/>
      <c r="V2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4" s="58"/>
      <c r="X2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4" s="58"/>
      <c r="Z2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4" s="121"/>
      <c r="AB24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4" s="58"/>
      <c r="AD2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4" s="58"/>
      <c r="AF2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4" s="58"/>
      <c r="AH2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4" s="58"/>
      <c r="AJ2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4" s="58"/>
      <c r="AL2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IF(Tableau_BEF[[#This Row],[Points]]&lt;&gt;0,RANK(Tableau_BEF[[#This Row],[Points]],Tableau_BEF[Points]),"")</f>
        <v>10</v>
      </c>
      <c r="B25" s="45">
        <f t="array" ref="B25">INDEX(Tableau_BEF[[1]:[15]],ROW(C25)-5,$B$3)</f>
        <v>10</v>
      </c>
      <c r="C25" s="46">
        <f t="shared" si="0"/>
        <v>1</v>
      </c>
      <c r="D25" s="172" t="s">
        <v>1307</v>
      </c>
      <c r="E25" s="172" t="s">
        <v>234</v>
      </c>
      <c r="F25" s="172" t="s">
        <v>160</v>
      </c>
      <c r="G25" s="172" t="s">
        <v>33</v>
      </c>
      <c r="H25" s="171">
        <f t="shared" si="1"/>
        <v>10</v>
      </c>
      <c r="I25" s="59">
        <v>5</v>
      </c>
      <c r="J2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5" s="55"/>
      <c r="L2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5" s="56"/>
      <c r="N2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5" s="57"/>
      <c r="P2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5" s="57"/>
      <c r="R2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5" s="58"/>
      <c r="T2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5" s="58"/>
      <c r="V2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5" s="58"/>
      <c r="X2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5" s="58"/>
      <c r="Z2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5" s="121"/>
      <c r="AB25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5" s="58"/>
      <c r="AD2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5" s="58"/>
      <c r="AF2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5" s="58"/>
      <c r="AH2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5" s="58"/>
      <c r="AJ2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5" s="58"/>
      <c r="AL2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 t="str">
        <f>IF(Tableau_BEF[[#This Row],[Points]]&lt;&gt;0,RANK(Tableau_BEF[[#This Row],[Points]],Tableau_BEF[Points]),"")</f>
        <v/>
      </c>
      <c r="B26" s="45">
        <f t="array" ref="B26">INDEX(Tableau_BEF[[1]:[15]],ROW(C26)-5,$B$3)</f>
        <v>0</v>
      </c>
      <c r="C26" s="46">
        <f t="shared" si="0"/>
        <v>0</v>
      </c>
      <c r="D26" s="172" t="s">
        <v>1308</v>
      </c>
      <c r="E26" s="172" t="s">
        <v>922</v>
      </c>
      <c r="F26" s="172" t="s">
        <v>902</v>
      </c>
      <c r="G26" s="172" t="s">
        <v>95</v>
      </c>
      <c r="H26" s="171">
        <f t="shared" si="1"/>
        <v>0</v>
      </c>
      <c r="I26" s="59"/>
      <c r="J2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6" s="55"/>
      <c r="L2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6" s="56"/>
      <c r="N2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6" s="57"/>
      <c r="P2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6" s="57"/>
      <c r="R2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6" s="58"/>
      <c r="T2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6" s="58"/>
      <c r="V2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6" s="58"/>
      <c r="X2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6" s="58"/>
      <c r="Z2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6" s="121"/>
      <c r="AB26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6" s="58"/>
      <c r="AD2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6" s="58"/>
      <c r="AF2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6" s="58"/>
      <c r="AH2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6" s="58"/>
      <c r="AJ2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6" s="58"/>
      <c r="AL2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>
        <f>IF(Tableau_BEF[[#This Row],[Points]]&lt;&gt;0,RANK(Tableau_BEF[[#This Row],[Points]],Tableau_BEF[Points]),"")</f>
        <v>10</v>
      </c>
      <c r="B27" s="45">
        <f t="array" ref="B27">INDEX(Tableau_BEF[[1]:[15]],ROW(C27)-5,$B$3)</f>
        <v>10</v>
      </c>
      <c r="C27" s="46">
        <f t="shared" si="0"/>
        <v>1</v>
      </c>
      <c r="D27" s="172" t="s">
        <v>1309</v>
      </c>
      <c r="E27" s="172" t="s">
        <v>237</v>
      </c>
      <c r="F27" s="172" t="s">
        <v>219</v>
      </c>
      <c r="G27" s="172" t="s">
        <v>35</v>
      </c>
      <c r="H27" s="171">
        <f t="shared" si="1"/>
        <v>10</v>
      </c>
      <c r="I27" s="59">
        <v>5</v>
      </c>
      <c r="J2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7" s="55"/>
      <c r="L2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7" s="56"/>
      <c r="N2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7" s="57"/>
      <c r="P2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7" s="57"/>
      <c r="R2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7" s="58"/>
      <c r="T2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7" s="58"/>
      <c r="V2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7" s="58"/>
      <c r="X2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7" s="58"/>
      <c r="Z2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7" s="121"/>
      <c r="AB27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7" s="58"/>
      <c r="AD2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7" s="58"/>
      <c r="AF2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7" s="58"/>
      <c r="AH2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7" s="58"/>
      <c r="AJ2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7" s="58"/>
      <c r="AL2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10</v>
      </c>
      <c r="BD27" s="50">
        <f t="shared" si="39"/>
        <v>10</v>
      </c>
      <c r="BE27" s="50">
        <f t="shared" si="39"/>
        <v>10</v>
      </c>
      <c r="BF27" s="50">
        <f t="shared" si="39"/>
        <v>10</v>
      </c>
      <c r="BG27" s="50">
        <f t="shared" si="39"/>
        <v>10</v>
      </c>
      <c r="BH27" s="50">
        <f t="shared" si="39"/>
        <v>10</v>
      </c>
      <c r="BI27" s="50">
        <f t="shared" si="39"/>
        <v>10</v>
      </c>
      <c r="BJ27" s="50">
        <f t="shared" si="39"/>
        <v>10</v>
      </c>
      <c r="BK27" s="50">
        <f t="shared" si="39"/>
        <v>10</v>
      </c>
      <c r="BL27" s="50">
        <f t="shared" si="39"/>
        <v>10</v>
      </c>
      <c r="BM27" s="50">
        <f t="shared" si="39"/>
        <v>10</v>
      </c>
      <c r="BN27" s="50">
        <f t="shared" si="39"/>
        <v>10</v>
      </c>
      <c r="BO27" s="50">
        <f t="shared" si="39"/>
        <v>10</v>
      </c>
      <c r="BP27" s="50">
        <f t="shared" si="39"/>
        <v>10</v>
      </c>
    </row>
    <row r="28" spans="1:68" ht="16.5" x14ac:dyDescent="0.35">
      <c r="A28" s="44">
        <f>IF(Tableau_BEF[[#This Row],[Points]]&lt;&gt;0,RANK(Tableau_BEF[[#This Row],[Points]],Tableau_BEF[Points]),"")</f>
        <v>10</v>
      </c>
      <c r="B28" s="45">
        <f t="array" ref="B28">INDEX(Tableau_BEF[[1]:[15]],ROW(C28)-5,$B$3)</f>
        <v>10</v>
      </c>
      <c r="C28" s="46">
        <f t="shared" si="0"/>
        <v>1</v>
      </c>
      <c r="D28" s="172" t="s">
        <v>1310</v>
      </c>
      <c r="E28" s="172" t="s">
        <v>1311</v>
      </c>
      <c r="F28" s="172" t="s">
        <v>290</v>
      </c>
      <c r="G28" s="172" t="s">
        <v>35</v>
      </c>
      <c r="H28" s="171">
        <f t="shared" si="1"/>
        <v>10</v>
      </c>
      <c r="I28" s="59">
        <v>7</v>
      </c>
      <c r="J2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8" s="55"/>
      <c r="L2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8" s="56"/>
      <c r="N2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8" s="57"/>
      <c r="P2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8" s="57"/>
      <c r="R2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8" s="58"/>
      <c r="T2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8" s="58"/>
      <c r="V2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8" s="58"/>
      <c r="X2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8" s="58"/>
      <c r="Z2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8" s="121"/>
      <c r="AB28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8" s="58"/>
      <c r="AD2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8" s="58"/>
      <c r="AF2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8" s="58"/>
      <c r="AH2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8" s="58"/>
      <c r="AJ2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8" s="58"/>
      <c r="AL2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10</v>
      </c>
      <c r="BD28" s="50">
        <f t="shared" si="40"/>
        <v>10</v>
      </c>
      <c r="BE28" s="50">
        <f t="shared" si="40"/>
        <v>10</v>
      </c>
      <c r="BF28" s="50">
        <f t="shared" si="40"/>
        <v>10</v>
      </c>
      <c r="BG28" s="50">
        <f t="shared" si="40"/>
        <v>10</v>
      </c>
      <c r="BH28" s="50">
        <f t="shared" si="40"/>
        <v>10</v>
      </c>
      <c r="BI28" s="50">
        <f t="shared" si="40"/>
        <v>10</v>
      </c>
      <c r="BJ28" s="50">
        <f t="shared" si="40"/>
        <v>10</v>
      </c>
      <c r="BK28" s="50">
        <f t="shared" si="40"/>
        <v>10</v>
      </c>
      <c r="BL28" s="50">
        <f t="shared" si="40"/>
        <v>10</v>
      </c>
      <c r="BM28" s="50">
        <f t="shared" si="40"/>
        <v>10</v>
      </c>
      <c r="BN28" s="50">
        <f t="shared" si="40"/>
        <v>10</v>
      </c>
      <c r="BO28" s="50">
        <f t="shared" si="40"/>
        <v>10</v>
      </c>
      <c r="BP28" s="50">
        <f t="shared" si="40"/>
        <v>10</v>
      </c>
    </row>
    <row r="29" spans="1:68" ht="16.5" x14ac:dyDescent="0.35">
      <c r="A29" s="44" t="str">
        <f>IF(Tableau_BEF[[#This Row],[Points]]&lt;&gt;0,RANK(Tableau_BEF[[#This Row],[Points]],Tableau_BEF[Points]),"")</f>
        <v/>
      </c>
      <c r="B29" s="45">
        <f t="array" ref="B29">INDEX(Tableau_BEF[[1]:[15]],ROW(C29)-5,$B$3)</f>
        <v>0</v>
      </c>
      <c r="C29" s="46">
        <f t="shared" si="0"/>
        <v>0</v>
      </c>
      <c r="D29" s="172" t="s">
        <v>1312</v>
      </c>
      <c r="E29" s="172" t="s">
        <v>1313</v>
      </c>
      <c r="F29" s="172" t="s">
        <v>231</v>
      </c>
      <c r="G29" s="172" t="s">
        <v>35</v>
      </c>
      <c r="H29" s="171">
        <f t="shared" si="1"/>
        <v>0</v>
      </c>
      <c r="I29" s="59"/>
      <c r="J2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9" s="55"/>
      <c r="L2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9" s="56"/>
      <c r="N2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9" s="57"/>
      <c r="P2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9" s="57"/>
      <c r="R2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9" s="58"/>
      <c r="T2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9" s="58"/>
      <c r="V2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9" s="58"/>
      <c r="X2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9" s="58"/>
      <c r="Z2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9" s="121"/>
      <c r="AB29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9" s="58"/>
      <c r="AD2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9" s="58"/>
      <c r="AF2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9" s="58"/>
      <c r="AH2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9" s="58"/>
      <c r="AJ2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9" s="58"/>
      <c r="AL2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>
        <f>IF(Tableau_BEF[[#This Row],[Points]]&lt;&gt;0,RANK(Tableau_BEF[[#This Row],[Points]],Tableau_BEF[Points]),"")</f>
        <v>10</v>
      </c>
      <c r="B30" s="45">
        <f t="array" ref="B30">INDEX(Tableau_BEF[[1]:[15]],ROW(C30)-5,$B$3)</f>
        <v>10</v>
      </c>
      <c r="C30" s="46">
        <f t="shared" si="0"/>
        <v>1</v>
      </c>
      <c r="D30" s="172" t="s">
        <v>1314</v>
      </c>
      <c r="E30" s="172" t="s">
        <v>136</v>
      </c>
      <c r="F30" s="172" t="s">
        <v>238</v>
      </c>
      <c r="G30" s="172" t="s">
        <v>36</v>
      </c>
      <c r="H30" s="171">
        <f t="shared" si="1"/>
        <v>10</v>
      </c>
      <c r="I30" s="59">
        <v>4</v>
      </c>
      <c r="J3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30" s="55"/>
      <c r="L3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0" s="56"/>
      <c r="N3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0" s="57"/>
      <c r="P3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0" s="57"/>
      <c r="R3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0" s="58"/>
      <c r="T3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0" s="58"/>
      <c r="V3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0" s="58"/>
      <c r="X3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0" s="58"/>
      <c r="Z3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0" s="121"/>
      <c r="AB30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0" s="58"/>
      <c r="AD3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0" s="58"/>
      <c r="AF3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0" s="58"/>
      <c r="AH3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0" s="58"/>
      <c r="AJ3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0" s="58"/>
      <c r="AL3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IF(Tableau_BEF[[#This Row],[Points]]&lt;&gt;0,RANK(Tableau_BEF[[#This Row],[Points]],Tableau_BEF[Points]),"")</f>
        <v>4</v>
      </c>
      <c r="B31" s="45">
        <f t="array" ref="B31">INDEX(Tableau_BEF[[1]:[15]],ROW(C31)-5,$B$3)</f>
        <v>35</v>
      </c>
      <c r="C31" s="46">
        <f t="shared" si="0"/>
        <v>1</v>
      </c>
      <c r="D31" s="172" t="s">
        <v>1315</v>
      </c>
      <c r="E31" s="172" t="s">
        <v>239</v>
      </c>
      <c r="F31" s="172" t="s">
        <v>240</v>
      </c>
      <c r="G31" s="172" t="s">
        <v>33</v>
      </c>
      <c r="H31" s="171">
        <f t="shared" si="1"/>
        <v>35</v>
      </c>
      <c r="I31" s="59">
        <v>2</v>
      </c>
      <c r="J3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31" s="55"/>
      <c r="L3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1" s="56"/>
      <c r="N3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1" s="57"/>
      <c r="P3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1" s="57"/>
      <c r="R3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1" s="58"/>
      <c r="T3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1" s="58"/>
      <c r="V3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1" s="58"/>
      <c r="X3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1" s="58"/>
      <c r="Z3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1" s="121"/>
      <c r="AB31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1" s="58"/>
      <c r="AD3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1" s="58"/>
      <c r="AF3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1" s="58"/>
      <c r="AH3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1" s="58"/>
      <c r="AJ3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1" s="58"/>
      <c r="AL3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1" s="50">
        <f t="shared" si="2"/>
        <v>35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35</v>
      </c>
      <c r="BC31" s="50">
        <f t="shared" ref="BC31:BP31" si="43">BB31+LARGE($AM31:$BA31,BC$5)</f>
        <v>35</v>
      </c>
      <c r="BD31" s="50">
        <f t="shared" si="43"/>
        <v>35</v>
      </c>
      <c r="BE31" s="50">
        <f t="shared" si="43"/>
        <v>35</v>
      </c>
      <c r="BF31" s="50">
        <f t="shared" si="43"/>
        <v>35</v>
      </c>
      <c r="BG31" s="50">
        <f t="shared" si="43"/>
        <v>35</v>
      </c>
      <c r="BH31" s="50">
        <f t="shared" si="43"/>
        <v>35</v>
      </c>
      <c r="BI31" s="50">
        <f t="shared" si="43"/>
        <v>35</v>
      </c>
      <c r="BJ31" s="50">
        <f t="shared" si="43"/>
        <v>35</v>
      </c>
      <c r="BK31" s="50">
        <f t="shared" si="43"/>
        <v>35</v>
      </c>
      <c r="BL31" s="50">
        <f t="shared" si="43"/>
        <v>35</v>
      </c>
      <c r="BM31" s="50">
        <f t="shared" si="43"/>
        <v>35</v>
      </c>
      <c r="BN31" s="50">
        <f t="shared" si="43"/>
        <v>35</v>
      </c>
      <c r="BO31" s="50">
        <f t="shared" si="43"/>
        <v>35</v>
      </c>
      <c r="BP31" s="50">
        <f t="shared" si="43"/>
        <v>35</v>
      </c>
    </row>
    <row r="32" spans="1:68" ht="16.5" x14ac:dyDescent="0.35">
      <c r="A32" s="44">
        <f>IF(Tableau_BEF[[#This Row],[Points]]&lt;&gt;0,RANK(Tableau_BEF[[#This Row],[Points]],Tableau_BEF[Points]),"")</f>
        <v>10</v>
      </c>
      <c r="B32" s="45">
        <f t="array" ref="B32">INDEX(Tableau_BEF[[1]:[15]],ROW(C32)-5,$B$3)</f>
        <v>10</v>
      </c>
      <c r="C32" s="46">
        <f t="shared" si="0"/>
        <v>1</v>
      </c>
      <c r="D32" s="172" t="s">
        <v>1316</v>
      </c>
      <c r="E32" s="172" t="s">
        <v>286</v>
      </c>
      <c r="F32" s="172" t="s">
        <v>287</v>
      </c>
      <c r="G32" s="172" t="s">
        <v>32</v>
      </c>
      <c r="H32" s="171">
        <f t="shared" si="1"/>
        <v>10</v>
      </c>
      <c r="I32" s="59">
        <v>4</v>
      </c>
      <c r="J3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32" s="55"/>
      <c r="L3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2" s="56"/>
      <c r="N3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2" s="57"/>
      <c r="P3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2" s="57"/>
      <c r="R3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2" s="58"/>
      <c r="T3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2" s="58"/>
      <c r="V3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2" s="58"/>
      <c r="X3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2" s="58"/>
      <c r="Z3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2" s="121"/>
      <c r="AB32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2" s="58"/>
      <c r="AD3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2" s="58"/>
      <c r="AF3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2" s="58"/>
      <c r="AH3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2" s="58"/>
      <c r="AJ3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2" s="58"/>
      <c r="AL3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10</v>
      </c>
      <c r="BD32" s="50">
        <f t="shared" si="44"/>
        <v>10</v>
      </c>
      <c r="BE32" s="50">
        <f t="shared" si="44"/>
        <v>10</v>
      </c>
      <c r="BF32" s="50">
        <f t="shared" si="44"/>
        <v>10</v>
      </c>
      <c r="BG32" s="50">
        <f t="shared" si="44"/>
        <v>10</v>
      </c>
      <c r="BH32" s="50">
        <f t="shared" si="44"/>
        <v>10</v>
      </c>
      <c r="BI32" s="50">
        <f t="shared" si="44"/>
        <v>10</v>
      </c>
      <c r="BJ32" s="50">
        <f t="shared" si="44"/>
        <v>10</v>
      </c>
      <c r="BK32" s="50">
        <f t="shared" si="44"/>
        <v>10</v>
      </c>
      <c r="BL32" s="50">
        <f t="shared" si="44"/>
        <v>10</v>
      </c>
      <c r="BM32" s="50">
        <f t="shared" si="44"/>
        <v>10</v>
      </c>
      <c r="BN32" s="50">
        <f t="shared" si="44"/>
        <v>10</v>
      </c>
      <c r="BO32" s="50">
        <f t="shared" si="44"/>
        <v>10</v>
      </c>
      <c r="BP32" s="50">
        <f t="shared" si="44"/>
        <v>10</v>
      </c>
    </row>
    <row r="33" spans="1:68" ht="16.5" x14ac:dyDescent="0.35">
      <c r="A33" s="44" t="str">
        <f>IF(Tableau_BEF[[#This Row],[Points]]&lt;&gt;0,RANK(Tableau_BEF[[#This Row],[Points]],Tableau_BEF[Points]),"")</f>
        <v/>
      </c>
      <c r="B33" s="45">
        <f t="array" ref="B33">INDEX(Tableau_BEF[[1]:[15]],ROW(C33)-5,$B$3)</f>
        <v>0</v>
      </c>
      <c r="C33" s="46">
        <f t="shared" si="0"/>
        <v>0</v>
      </c>
      <c r="D33" s="172" t="s">
        <v>1317</v>
      </c>
      <c r="E33" s="172" t="s">
        <v>288</v>
      </c>
      <c r="F33" s="172" t="s">
        <v>289</v>
      </c>
      <c r="G33" s="172" t="s">
        <v>37</v>
      </c>
      <c r="H33" s="171">
        <f t="shared" si="1"/>
        <v>0</v>
      </c>
      <c r="I33" s="59"/>
      <c r="J3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3" s="55"/>
      <c r="L3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3" s="56"/>
      <c r="N3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3" s="57"/>
      <c r="P3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3" s="57"/>
      <c r="R3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3" s="58"/>
      <c r="T3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3" s="58"/>
      <c r="V3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3" s="58"/>
      <c r="X3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3" s="58"/>
      <c r="Z3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3" s="121"/>
      <c r="AB33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3" s="58"/>
      <c r="AD3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3" s="58"/>
      <c r="AF3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3" s="58"/>
      <c r="AH3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3" s="58"/>
      <c r="AJ3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3" s="58"/>
      <c r="AL3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>
        <f>IF(Tableau_BEF[[#This Row],[Points]]&lt;&gt;0,RANK(Tableau_BEF[[#This Row],[Points]],Tableau_BEF[Points]),"")</f>
        <v>7</v>
      </c>
      <c r="B34" s="45">
        <f t="array" ref="B34">INDEX(Tableau_BEF[[1]:[15]],ROW(C34)-5,$B$3)</f>
        <v>20</v>
      </c>
      <c r="C34" s="46">
        <f t="shared" si="0"/>
        <v>1</v>
      </c>
      <c r="D34" s="172" t="s">
        <v>1318</v>
      </c>
      <c r="E34" s="172" t="s">
        <v>246</v>
      </c>
      <c r="F34" s="172" t="s">
        <v>247</v>
      </c>
      <c r="G34" s="172" t="s">
        <v>12</v>
      </c>
      <c r="H34" s="171">
        <f t="shared" si="1"/>
        <v>20</v>
      </c>
      <c r="I34" s="59">
        <v>3</v>
      </c>
      <c r="J3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34" s="55"/>
      <c r="L3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4" s="56"/>
      <c r="N3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4" s="57"/>
      <c r="P3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4" s="57"/>
      <c r="R3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4" s="58"/>
      <c r="T3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4" s="58"/>
      <c r="V3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4" s="58"/>
      <c r="X3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4" s="58"/>
      <c r="Z3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4" s="121"/>
      <c r="AB34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4" s="58"/>
      <c r="AD3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4" s="58"/>
      <c r="AF3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4" s="58"/>
      <c r="AH3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4" s="58"/>
      <c r="AJ3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4" s="58"/>
      <c r="AL3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4" s="50">
        <f t="shared" si="2"/>
        <v>20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20</v>
      </c>
      <c r="BC34" s="50">
        <f t="shared" ref="BC34:BP34" si="46">BB34+LARGE($AM34:$BA34,BC$5)</f>
        <v>20</v>
      </c>
      <c r="BD34" s="50">
        <f t="shared" si="46"/>
        <v>20</v>
      </c>
      <c r="BE34" s="50">
        <f t="shared" si="46"/>
        <v>20</v>
      </c>
      <c r="BF34" s="50">
        <f t="shared" si="46"/>
        <v>20</v>
      </c>
      <c r="BG34" s="50">
        <f t="shared" si="46"/>
        <v>20</v>
      </c>
      <c r="BH34" s="50">
        <f t="shared" si="46"/>
        <v>20</v>
      </c>
      <c r="BI34" s="50">
        <f t="shared" si="46"/>
        <v>20</v>
      </c>
      <c r="BJ34" s="50">
        <f t="shared" si="46"/>
        <v>20</v>
      </c>
      <c r="BK34" s="50">
        <f t="shared" si="46"/>
        <v>20</v>
      </c>
      <c r="BL34" s="50">
        <f t="shared" si="46"/>
        <v>20</v>
      </c>
      <c r="BM34" s="50">
        <f t="shared" si="46"/>
        <v>20</v>
      </c>
      <c r="BN34" s="50">
        <f t="shared" si="46"/>
        <v>20</v>
      </c>
      <c r="BO34" s="50">
        <f t="shared" si="46"/>
        <v>20</v>
      </c>
      <c r="BP34" s="50">
        <f t="shared" si="46"/>
        <v>20</v>
      </c>
    </row>
    <row r="35" spans="1:68" ht="16.5" x14ac:dyDescent="0.35">
      <c r="A35" s="44">
        <f>IF(Tableau_BEF[[#This Row],[Points]]&lt;&gt;0,RANK(Tableau_BEF[[#This Row],[Points]],Tableau_BEF[Points]),"")</f>
        <v>7</v>
      </c>
      <c r="B35" s="45">
        <f t="array" ref="B35">INDEX(Tableau_BEF[[1]:[15]],ROW(C35)-5,$B$3)</f>
        <v>20</v>
      </c>
      <c r="C35" s="46">
        <f t="shared" si="0"/>
        <v>1</v>
      </c>
      <c r="D35" s="172" t="s">
        <v>1319</v>
      </c>
      <c r="E35" s="172" t="s">
        <v>1320</v>
      </c>
      <c r="F35" s="172" t="s">
        <v>1321</v>
      </c>
      <c r="G35" s="172" t="s">
        <v>14</v>
      </c>
      <c r="H35" s="171">
        <f t="shared" si="1"/>
        <v>20</v>
      </c>
      <c r="I35" s="59">
        <v>3</v>
      </c>
      <c r="J3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35" s="55"/>
      <c r="L3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5" s="56"/>
      <c r="N3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5" s="57"/>
      <c r="P3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5" s="57"/>
      <c r="R3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5" s="58"/>
      <c r="T3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5" s="58"/>
      <c r="V3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5" s="58"/>
      <c r="X3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5" s="58"/>
      <c r="Z3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5" s="121"/>
      <c r="AB35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5" s="58"/>
      <c r="AD3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5" s="58"/>
      <c r="AF3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5" s="58"/>
      <c r="AH3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5" s="58"/>
      <c r="AJ3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5" s="58"/>
      <c r="AL3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5" s="50">
        <f t="shared" si="2"/>
        <v>20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20</v>
      </c>
      <c r="BC35" s="50">
        <f t="shared" ref="BC35:BP35" si="47">BB35+LARGE($AM35:$BA35,BC$5)</f>
        <v>20</v>
      </c>
      <c r="BD35" s="50">
        <f t="shared" si="47"/>
        <v>20</v>
      </c>
      <c r="BE35" s="50">
        <f t="shared" si="47"/>
        <v>20</v>
      </c>
      <c r="BF35" s="50">
        <f t="shared" si="47"/>
        <v>20</v>
      </c>
      <c r="BG35" s="50">
        <f t="shared" si="47"/>
        <v>20</v>
      </c>
      <c r="BH35" s="50">
        <f t="shared" si="47"/>
        <v>20</v>
      </c>
      <c r="BI35" s="50">
        <f t="shared" si="47"/>
        <v>20</v>
      </c>
      <c r="BJ35" s="50">
        <f t="shared" si="47"/>
        <v>20</v>
      </c>
      <c r="BK35" s="50">
        <f t="shared" si="47"/>
        <v>20</v>
      </c>
      <c r="BL35" s="50">
        <f t="shared" si="47"/>
        <v>20</v>
      </c>
      <c r="BM35" s="50">
        <f t="shared" si="47"/>
        <v>20</v>
      </c>
      <c r="BN35" s="50">
        <f t="shared" si="47"/>
        <v>20</v>
      </c>
      <c r="BO35" s="50">
        <f t="shared" si="47"/>
        <v>20</v>
      </c>
      <c r="BP35" s="50">
        <f t="shared" si="47"/>
        <v>20</v>
      </c>
    </row>
    <row r="36" spans="1:68" ht="16.5" x14ac:dyDescent="0.35">
      <c r="A36" s="44" t="str">
        <f>IF(Tableau_BEF[[#This Row],[Points]]&lt;&gt;0,RANK(Tableau_BEF[[#This Row],[Points]],Tableau_BEF[Points]),"")</f>
        <v/>
      </c>
      <c r="B36" s="45">
        <f t="array" ref="B36">INDEX(Tableau_BEF[[1]:[15]],ROW(C36)-5,$B$3)</f>
        <v>0</v>
      </c>
      <c r="C36" s="46">
        <f t="shared" si="0"/>
        <v>0</v>
      </c>
      <c r="D36" s="172" t="s">
        <v>1322</v>
      </c>
      <c r="E36" s="172" t="s">
        <v>248</v>
      </c>
      <c r="F36" s="172" t="s">
        <v>249</v>
      </c>
      <c r="G36" s="172" t="s">
        <v>105</v>
      </c>
      <c r="H36" s="171">
        <f t="shared" si="1"/>
        <v>0</v>
      </c>
      <c r="I36" s="59"/>
      <c r="J3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6" s="55"/>
      <c r="L3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6" s="56"/>
      <c r="N3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6" s="57"/>
      <c r="P3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6" s="57"/>
      <c r="R3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6" s="58"/>
      <c r="T3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6" s="58"/>
      <c r="V3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6" s="58"/>
      <c r="X3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6" s="58"/>
      <c r="Z3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6" s="121"/>
      <c r="AB36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6" s="58"/>
      <c r="AD3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6" s="58"/>
      <c r="AF3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6" s="58"/>
      <c r="AH3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6" s="58"/>
      <c r="AJ3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6" s="58"/>
      <c r="AL3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>
        <f>IF(Tableau_BEF[[#This Row],[Points]]&lt;&gt;0,RANK(Tableau_BEF[[#This Row],[Points]],Tableau_BEF[Points]),"")</f>
        <v>4</v>
      </c>
      <c r="B37" s="45">
        <f t="array" ref="B37">INDEX(Tableau_BEF[[1]:[15]],ROW(C37)-5,$B$3)</f>
        <v>35</v>
      </c>
      <c r="C37" s="46">
        <f t="shared" si="0"/>
        <v>1</v>
      </c>
      <c r="D37" s="172" t="s">
        <v>1323</v>
      </c>
      <c r="E37" s="172" t="s">
        <v>293</v>
      </c>
      <c r="F37" s="172" t="s">
        <v>247</v>
      </c>
      <c r="G37" s="172" t="s">
        <v>106</v>
      </c>
      <c r="H37" s="171">
        <f t="shared" si="1"/>
        <v>35</v>
      </c>
      <c r="I37" s="59">
        <v>2</v>
      </c>
      <c r="J3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37" s="55"/>
      <c r="L3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7" s="56"/>
      <c r="N3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7" s="57"/>
      <c r="P3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7" s="57"/>
      <c r="R3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7" s="58"/>
      <c r="T3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7" s="58"/>
      <c r="V3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7" s="58"/>
      <c r="X3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7" s="58"/>
      <c r="Z3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7" s="121"/>
      <c r="AB37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7" s="58"/>
      <c r="AD3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7" s="58"/>
      <c r="AF3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7" s="58"/>
      <c r="AH3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7" s="58"/>
      <c r="AJ3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7" s="58"/>
      <c r="AL3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7" s="50">
        <f t="shared" si="2"/>
        <v>35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35</v>
      </c>
      <c r="BC37" s="50">
        <f t="shared" ref="BC37:BP37" si="49">BB37+LARGE($AM37:$BA37,BC$5)</f>
        <v>35</v>
      </c>
      <c r="BD37" s="50">
        <f t="shared" si="49"/>
        <v>35</v>
      </c>
      <c r="BE37" s="50">
        <f t="shared" si="49"/>
        <v>35</v>
      </c>
      <c r="BF37" s="50">
        <f t="shared" si="49"/>
        <v>35</v>
      </c>
      <c r="BG37" s="50">
        <f t="shared" si="49"/>
        <v>35</v>
      </c>
      <c r="BH37" s="50">
        <f t="shared" si="49"/>
        <v>35</v>
      </c>
      <c r="BI37" s="50">
        <f t="shared" si="49"/>
        <v>35</v>
      </c>
      <c r="BJ37" s="50">
        <f t="shared" si="49"/>
        <v>35</v>
      </c>
      <c r="BK37" s="50">
        <f t="shared" si="49"/>
        <v>35</v>
      </c>
      <c r="BL37" s="50">
        <f t="shared" si="49"/>
        <v>35</v>
      </c>
      <c r="BM37" s="50">
        <f t="shared" si="49"/>
        <v>35</v>
      </c>
      <c r="BN37" s="50">
        <f t="shared" si="49"/>
        <v>35</v>
      </c>
      <c r="BO37" s="50">
        <f t="shared" si="49"/>
        <v>35</v>
      </c>
      <c r="BP37" s="50">
        <f t="shared" si="49"/>
        <v>35</v>
      </c>
    </row>
    <row r="38" spans="1:68" ht="16.5" x14ac:dyDescent="0.35">
      <c r="A38" s="44">
        <f>IF(Tableau_BEF[[#This Row],[Points]]&lt;&gt;0,RANK(Tableau_BEF[[#This Row],[Points]],Tableau_BEF[Points]),"")</f>
        <v>10</v>
      </c>
      <c r="B38" s="45">
        <f t="array" ref="B38">INDEX(Tableau_BEF[[1]:[15]],ROW(C38)-5,$B$3)</f>
        <v>10</v>
      </c>
      <c r="C38" s="46">
        <f t="shared" ref="C38:C60" si="50">COUNTA(I38,K38,M38,O38,Q38,S38,U38,W38,Y38,AA38,AC38,AE38,AG38,AI38,AK38)</f>
        <v>1</v>
      </c>
      <c r="D38" s="172" t="s">
        <v>1324</v>
      </c>
      <c r="E38" s="172" t="s">
        <v>252</v>
      </c>
      <c r="F38" s="172" t="s">
        <v>131</v>
      </c>
      <c r="G38" s="172" t="s">
        <v>36</v>
      </c>
      <c r="H38" s="171">
        <f t="shared" ref="H38:H60" si="51">J38+L38+N38+P38+R38+T38+V38+X38+Z38+AB38+AD38+AF38+AH38+AJ38+AL38</f>
        <v>10</v>
      </c>
      <c r="I38" s="59">
        <v>6</v>
      </c>
      <c r="J3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38" s="55"/>
      <c r="L3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8" s="56"/>
      <c r="N3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8" s="57"/>
      <c r="P3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8" s="57"/>
      <c r="R3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8" s="58"/>
      <c r="T3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8" s="58"/>
      <c r="V3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8" s="58"/>
      <c r="X3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8" s="58"/>
      <c r="Z3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8" s="121"/>
      <c r="AB38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8" s="58"/>
      <c r="AD3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8" s="58"/>
      <c r="AF3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8" s="58"/>
      <c r="AH3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8" s="58"/>
      <c r="AJ3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8" s="58"/>
      <c r="AL3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8" s="50">
        <f t="shared" ref="AM38:AM60" si="52">J38</f>
        <v>10</v>
      </c>
      <c r="AN38" s="31">
        <f t="shared" ref="AN38:AN60" si="53">L38</f>
        <v>0</v>
      </c>
      <c r="AO38" s="31">
        <f t="shared" ref="AO38:AO60" si="54">N38</f>
        <v>0</v>
      </c>
      <c r="AP38" s="31">
        <f t="shared" ref="AP38:AP60" si="55">P38</f>
        <v>0</v>
      </c>
      <c r="AQ38" s="31">
        <f t="shared" ref="AQ38:AQ60" si="56">R38</f>
        <v>0</v>
      </c>
      <c r="AR38" s="31">
        <f t="shared" ref="AR38:AR60" si="57">T38</f>
        <v>0</v>
      </c>
      <c r="AS38" s="31">
        <f t="shared" ref="AS38:AS60" si="58">V38</f>
        <v>0</v>
      </c>
      <c r="AT38" s="31">
        <f t="shared" ref="AT38:AT60" si="59">X38</f>
        <v>0</v>
      </c>
      <c r="AU38" s="31">
        <f t="shared" ref="AU38:AU60" si="60">Z38</f>
        <v>0</v>
      </c>
      <c r="AV38" s="31">
        <f t="shared" ref="AV38:AV60" si="61">AB38</f>
        <v>0</v>
      </c>
      <c r="AW38" s="31">
        <f t="shared" ref="AW38:AW60" si="62">AD38</f>
        <v>0</v>
      </c>
      <c r="AX38" s="31">
        <f t="shared" ref="AX38:AX60" si="63">AF38</f>
        <v>0</v>
      </c>
      <c r="AY38" s="31">
        <f t="shared" ref="AY38:AY60" si="64">AH38</f>
        <v>0</v>
      </c>
      <c r="AZ38" s="31">
        <f t="shared" ref="AZ38:AZ60" si="65">AJ38</f>
        <v>0</v>
      </c>
      <c r="BA38" s="31">
        <f t="shared" ref="BA38:BA60" si="66">AL38</f>
        <v>0</v>
      </c>
      <c r="BB38" s="31">
        <f t="shared" ref="BB38:BB60" si="67">LARGE($AM38:$BA38,BB$5)</f>
        <v>10</v>
      </c>
      <c r="BC38" s="50">
        <f t="shared" ref="BC38:BP38" si="68">BB38+LARGE($AM38:$BA38,BC$5)</f>
        <v>10</v>
      </c>
      <c r="BD38" s="50">
        <f t="shared" si="68"/>
        <v>10</v>
      </c>
      <c r="BE38" s="50">
        <f t="shared" si="68"/>
        <v>10</v>
      </c>
      <c r="BF38" s="50">
        <f t="shared" si="68"/>
        <v>10</v>
      </c>
      <c r="BG38" s="50">
        <f t="shared" si="68"/>
        <v>10</v>
      </c>
      <c r="BH38" s="50">
        <f t="shared" si="68"/>
        <v>10</v>
      </c>
      <c r="BI38" s="50">
        <f t="shared" si="68"/>
        <v>10</v>
      </c>
      <c r="BJ38" s="50">
        <f t="shared" si="68"/>
        <v>10</v>
      </c>
      <c r="BK38" s="50">
        <f t="shared" si="68"/>
        <v>10</v>
      </c>
      <c r="BL38" s="50">
        <f t="shared" si="68"/>
        <v>10</v>
      </c>
      <c r="BM38" s="50">
        <f t="shared" si="68"/>
        <v>10</v>
      </c>
      <c r="BN38" s="50">
        <f t="shared" si="68"/>
        <v>10</v>
      </c>
      <c r="BO38" s="50">
        <f t="shared" si="68"/>
        <v>10</v>
      </c>
      <c r="BP38" s="50">
        <f t="shared" si="68"/>
        <v>10</v>
      </c>
    </row>
    <row r="39" spans="1:68" ht="16.5" x14ac:dyDescent="0.35">
      <c r="A39" s="44">
        <f>IF(Tableau_BEF[[#This Row],[Points]]&lt;&gt;0,RANK(Tableau_BEF[[#This Row],[Points]],Tableau_BEF[Points]),"")</f>
        <v>4</v>
      </c>
      <c r="B39" s="45">
        <f t="array" ref="B39">INDEX(Tableau_BEF[[1]:[15]],ROW(C39)-5,$B$3)</f>
        <v>35</v>
      </c>
      <c r="C39" s="46">
        <f t="shared" si="50"/>
        <v>1</v>
      </c>
      <c r="D39" s="172" t="s">
        <v>1325</v>
      </c>
      <c r="E39" s="172" t="s">
        <v>295</v>
      </c>
      <c r="F39" s="172" t="s">
        <v>296</v>
      </c>
      <c r="G39" s="172" t="s">
        <v>106</v>
      </c>
      <c r="H39" s="171">
        <f t="shared" si="51"/>
        <v>35</v>
      </c>
      <c r="I39" s="59">
        <v>2</v>
      </c>
      <c r="J3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39" s="55"/>
      <c r="L3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9" s="56"/>
      <c r="N3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9" s="57"/>
      <c r="P3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9" s="57"/>
      <c r="R3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9" s="58"/>
      <c r="T3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9" s="58"/>
      <c r="V3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9" s="58"/>
      <c r="X3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9" s="58"/>
      <c r="Z3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9" s="121"/>
      <c r="AB39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9" s="58"/>
      <c r="AD3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9" s="58"/>
      <c r="AF3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9" s="58"/>
      <c r="AH3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9" s="58"/>
      <c r="AJ3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9" s="58"/>
      <c r="AL3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9" s="50">
        <f t="shared" si="52"/>
        <v>35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35</v>
      </c>
      <c r="BC39" s="50">
        <f t="shared" ref="BC39:BP39" si="69">BB39+LARGE($AM39:$BA39,BC$5)</f>
        <v>35</v>
      </c>
      <c r="BD39" s="50">
        <f t="shared" si="69"/>
        <v>35</v>
      </c>
      <c r="BE39" s="50">
        <f t="shared" si="69"/>
        <v>35</v>
      </c>
      <c r="BF39" s="50">
        <f t="shared" si="69"/>
        <v>35</v>
      </c>
      <c r="BG39" s="50">
        <f t="shared" si="69"/>
        <v>35</v>
      </c>
      <c r="BH39" s="50">
        <f t="shared" si="69"/>
        <v>35</v>
      </c>
      <c r="BI39" s="50">
        <f t="shared" si="69"/>
        <v>35</v>
      </c>
      <c r="BJ39" s="50">
        <f t="shared" si="69"/>
        <v>35</v>
      </c>
      <c r="BK39" s="50">
        <f t="shared" si="69"/>
        <v>35</v>
      </c>
      <c r="BL39" s="50">
        <f t="shared" si="69"/>
        <v>35</v>
      </c>
      <c r="BM39" s="50">
        <f t="shared" si="69"/>
        <v>35</v>
      </c>
      <c r="BN39" s="50">
        <f t="shared" si="69"/>
        <v>35</v>
      </c>
      <c r="BO39" s="50">
        <f t="shared" si="69"/>
        <v>35</v>
      </c>
      <c r="BP39" s="50">
        <f t="shared" si="69"/>
        <v>35</v>
      </c>
    </row>
    <row r="40" spans="1:68" ht="16.5" x14ac:dyDescent="0.35">
      <c r="A40" s="44">
        <f>IF(Tableau_BEF[[#This Row],[Points]]&lt;&gt;0,RANK(Tableau_BEF[[#This Row],[Points]],Tableau_BEF[Points]),"")</f>
        <v>10</v>
      </c>
      <c r="B40" s="45">
        <f t="array" ref="B40">INDEX(Tableau_BEF[[1]:[15]],ROW(C40)-5,$B$3)</f>
        <v>10</v>
      </c>
      <c r="C40" s="46">
        <f t="shared" si="50"/>
        <v>1</v>
      </c>
      <c r="D40" s="172" t="s">
        <v>1326</v>
      </c>
      <c r="E40" s="172" t="s">
        <v>297</v>
      </c>
      <c r="F40" s="172" t="s">
        <v>298</v>
      </c>
      <c r="G40" s="172" t="s">
        <v>36</v>
      </c>
      <c r="H40" s="171">
        <f t="shared" si="51"/>
        <v>10</v>
      </c>
      <c r="I40" s="59">
        <v>6</v>
      </c>
      <c r="J4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40" s="55"/>
      <c r="L4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0" s="56"/>
      <c r="N4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0" s="57"/>
      <c r="P4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0" s="57"/>
      <c r="R4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0" s="58"/>
      <c r="T4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0" s="58"/>
      <c r="V4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0" s="58"/>
      <c r="X4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0" s="58"/>
      <c r="Z4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0" s="121"/>
      <c r="AB40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0" s="58"/>
      <c r="AD4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0" s="58"/>
      <c r="AF4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0" s="58"/>
      <c r="AH4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0" s="58"/>
      <c r="AJ4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0" s="58"/>
      <c r="AL4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10</v>
      </c>
      <c r="BC40" s="50">
        <f t="shared" ref="BC40:BP40" si="70">BB40+LARGE($AM40:$BA40,BC$5)</f>
        <v>10</v>
      </c>
      <c r="BD40" s="50">
        <f t="shared" si="70"/>
        <v>10</v>
      </c>
      <c r="BE40" s="50">
        <f t="shared" si="70"/>
        <v>10</v>
      </c>
      <c r="BF40" s="50">
        <f t="shared" si="70"/>
        <v>10</v>
      </c>
      <c r="BG40" s="50">
        <f t="shared" si="70"/>
        <v>10</v>
      </c>
      <c r="BH40" s="50">
        <f t="shared" si="70"/>
        <v>10</v>
      </c>
      <c r="BI40" s="50">
        <f t="shared" si="70"/>
        <v>10</v>
      </c>
      <c r="BJ40" s="50">
        <f t="shared" si="70"/>
        <v>10</v>
      </c>
      <c r="BK40" s="50">
        <f t="shared" si="70"/>
        <v>10</v>
      </c>
      <c r="BL40" s="50">
        <f t="shared" si="70"/>
        <v>10</v>
      </c>
      <c r="BM40" s="50">
        <f t="shared" si="70"/>
        <v>10</v>
      </c>
      <c r="BN40" s="50">
        <f t="shared" si="70"/>
        <v>10</v>
      </c>
      <c r="BO40" s="50">
        <f t="shared" si="70"/>
        <v>10</v>
      </c>
      <c r="BP40" s="50">
        <f t="shared" si="70"/>
        <v>10</v>
      </c>
    </row>
    <row r="41" spans="1:68" ht="16.5" x14ac:dyDescent="0.35">
      <c r="A41" s="44">
        <f>IF(Tableau_BEF[[#This Row],[Points]]&lt;&gt;0,RANK(Tableau_BEF[[#This Row],[Points]],Tableau_BEF[Points]),"")</f>
        <v>10</v>
      </c>
      <c r="B41" s="45">
        <f t="array" ref="B41">INDEX(Tableau_BEF[[1]:[15]],ROW(C41)-5,$B$3)</f>
        <v>10</v>
      </c>
      <c r="C41" s="46">
        <f t="shared" si="50"/>
        <v>1</v>
      </c>
      <c r="D41" s="172" t="s">
        <v>1327</v>
      </c>
      <c r="E41" s="172" t="s">
        <v>297</v>
      </c>
      <c r="F41" s="172" t="s">
        <v>1328</v>
      </c>
      <c r="G41" s="172" t="s">
        <v>35</v>
      </c>
      <c r="H41" s="171">
        <f t="shared" si="51"/>
        <v>10</v>
      </c>
      <c r="I41" s="59">
        <v>7</v>
      </c>
      <c r="J4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41" s="55"/>
      <c r="L4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1" s="56"/>
      <c r="N4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1" s="57"/>
      <c r="P4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1" s="57"/>
      <c r="R4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1" s="58"/>
      <c r="T4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1" s="58"/>
      <c r="V4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1" s="58"/>
      <c r="X4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1" s="58"/>
      <c r="Z4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1" s="121"/>
      <c r="AB41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1" s="58"/>
      <c r="AD4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1" s="58"/>
      <c r="AF4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1" s="58"/>
      <c r="AH4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1" s="58"/>
      <c r="AJ4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1" s="58"/>
      <c r="AL4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1" s="50">
        <f t="shared" si="52"/>
        <v>10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10</v>
      </c>
      <c r="BC41" s="50">
        <f t="shared" ref="BC41:BP41" si="71">BB41+LARGE($AM41:$BA41,BC$5)</f>
        <v>10</v>
      </c>
      <c r="BD41" s="50">
        <f t="shared" si="71"/>
        <v>10</v>
      </c>
      <c r="BE41" s="50">
        <f t="shared" si="71"/>
        <v>10</v>
      </c>
      <c r="BF41" s="50">
        <f t="shared" si="71"/>
        <v>10</v>
      </c>
      <c r="BG41" s="50">
        <f t="shared" si="71"/>
        <v>10</v>
      </c>
      <c r="BH41" s="50">
        <f t="shared" si="71"/>
        <v>10</v>
      </c>
      <c r="BI41" s="50">
        <f t="shared" si="71"/>
        <v>10</v>
      </c>
      <c r="BJ41" s="50">
        <f t="shared" si="71"/>
        <v>10</v>
      </c>
      <c r="BK41" s="50">
        <f t="shared" si="71"/>
        <v>10</v>
      </c>
      <c r="BL41" s="50">
        <f t="shared" si="71"/>
        <v>10</v>
      </c>
      <c r="BM41" s="50">
        <f t="shared" si="71"/>
        <v>10</v>
      </c>
      <c r="BN41" s="50">
        <f t="shared" si="71"/>
        <v>10</v>
      </c>
      <c r="BO41" s="50">
        <f t="shared" si="71"/>
        <v>10</v>
      </c>
      <c r="BP41" s="50">
        <f t="shared" si="71"/>
        <v>10</v>
      </c>
    </row>
    <row r="42" spans="1:68" ht="16.5" x14ac:dyDescent="0.35">
      <c r="A42" s="44" t="str">
        <f>IF(Tableau_BEF[[#This Row],[Points]]&lt;&gt;0,RANK(Tableau_BEF[[#This Row],[Points]],Tableau_BEF[Points]),"")</f>
        <v/>
      </c>
      <c r="B42" s="45">
        <f t="array" ref="B42">INDEX(Tableau_BEF[[1]:[15]],ROW(C42)-5,$B$3)</f>
        <v>0</v>
      </c>
      <c r="C42" s="46">
        <f t="shared" si="50"/>
        <v>0</v>
      </c>
      <c r="D42" s="172" t="s">
        <v>1329</v>
      </c>
      <c r="E42" s="172" t="s">
        <v>300</v>
      </c>
      <c r="F42" s="172" t="s">
        <v>301</v>
      </c>
      <c r="G42" s="172" t="s">
        <v>15</v>
      </c>
      <c r="H42" s="171">
        <f t="shared" si="51"/>
        <v>0</v>
      </c>
      <c r="I42" s="59"/>
      <c r="J4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2" s="55"/>
      <c r="L4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2" s="56"/>
      <c r="N4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2" s="57"/>
      <c r="P4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2" s="57"/>
      <c r="R4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2" s="58"/>
      <c r="T4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2" s="58"/>
      <c r="V4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2" s="58"/>
      <c r="X4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2" s="58"/>
      <c r="Z4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2" s="121"/>
      <c r="AB42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2" s="58"/>
      <c r="AD4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2" s="58"/>
      <c r="AF4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2" s="58"/>
      <c r="AH4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2" s="58"/>
      <c r="AJ4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2" s="58"/>
      <c r="AL4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IF(Tableau_BEF[[#This Row],[Points]]&lt;&gt;0,RANK(Tableau_BEF[[#This Row],[Points]],Tableau_BEF[Points]),"")</f>
        <v/>
      </c>
      <c r="B43" s="45">
        <f t="array" ref="B43">INDEX(Tableau_BEF[[1]:[15]],ROW(C43)-5,$B$3)</f>
        <v>0</v>
      </c>
      <c r="C43" s="46">
        <f t="shared" si="50"/>
        <v>1</v>
      </c>
      <c r="D43" s="47" t="s">
        <v>3</v>
      </c>
      <c r="E43" s="47" t="s">
        <v>1706</v>
      </c>
      <c r="F43" s="47" t="s">
        <v>145</v>
      </c>
      <c r="G43" s="47" t="s">
        <v>3</v>
      </c>
      <c r="H43" s="48">
        <f t="shared" si="51"/>
        <v>0</v>
      </c>
      <c r="I43" s="59">
        <v>4</v>
      </c>
      <c r="J4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3" s="55"/>
      <c r="L4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3" s="56"/>
      <c r="N4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3" s="57"/>
      <c r="P4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3" s="57"/>
      <c r="R4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3" s="58"/>
      <c r="T4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3" s="58"/>
      <c r="V4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3" s="58"/>
      <c r="X4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3" s="58"/>
      <c r="Z4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3" s="121"/>
      <c r="AB43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3" s="58"/>
      <c r="AD4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3" s="58"/>
      <c r="AF4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3" s="58"/>
      <c r="AH4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3" s="58"/>
      <c r="AJ4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3" s="58"/>
      <c r="AL4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IF(Tableau_BEF[[#This Row],[Points]]&lt;&gt;0,RANK(Tableau_BEF[[#This Row],[Points]],Tableau_BEF[Points]),"")</f>
        <v/>
      </c>
      <c r="B44" s="45">
        <f t="array" ref="B44">INDEX(Tableau_BEF[[1]:[15]],ROW(C44)-5,$B$3)</f>
        <v>0</v>
      </c>
      <c r="C44" s="46">
        <f t="shared" si="50"/>
        <v>1</v>
      </c>
      <c r="D44" s="47" t="s">
        <v>3</v>
      </c>
      <c r="E44" s="47" t="s">
        <v>1708</v>
      </c>
      <c r="F44" s="47" t="s">
        <v>319</v>
      </c>
      <c r="G44" s="47" t="s">
        <v>3</v>
      </c>
      <c r="H44" s="48">
        <f t="shared" si="51"/>
        <v>0</v>
      </c>
      <c r="I44" s="59">
        <v>7</v>
      </c>
      <c r="J4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4" s="55"/>
      <c r="L4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4" s="56"/>
      <c r="N4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4" s="57"/>
      <c r="P4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4" s="57"/>
      <c r="R4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4" s="58"/>
      <c r="T4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4" s="58"/>
      <c r="V4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4" s="58"/>
      <c r="X4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4" s="58"/>
      <c r="Z4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4" s="121"/>
      <c r="AB44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4" s="58"/>
      <c r="AD4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4" s="58"/>
      <c r="AF4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4" s="58"/>
      <c r="AH4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4" s="58"/>
      <c r="AJ4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4" s="58"/>
      <c r="AL4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IF(Tableau_BEF[[#This Row],[Points]]&lt;&gt;0,RANK(Tableau_BEF[[#This Row],[Points]],Tableau_BEF[Points]),"")</f>
        <v/>
      </c>
      <c r="B45" s="45">
        <f t="array" ref="B45">INDEX(Tableau_BEF[[1]:[15]],ROW(C45)-5,$B$3)</f>
        <v>0</v>
      </c>
      <c r="C45" s="46">
        <f t="shared" si="50"/>
        <v>0</v>
      </c>
      <c r="D45" s="47"/>
      <c r="E45" s="47"/>
      <c r="F45" s="47"/>
      <c r="G45" s="47"/>
      <c r="H45" s="48">
        <f t="shared" si="51"/>
        <v>0</v>
      </c>
      <c r="I45" s="59"/>
      <c r="J4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5" s="55"/>
      <c r="L4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5" s="56"/>
      <c r="N4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5" s="57"/>
      <c r="P4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5" s="57"/>
      <c r="R4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5" s="58"/>
      <c r="T4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5" s="58"/>
      <c r="V4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5" s="58"/>
      <c r="X4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5" s="58"/>
      <c r="Z4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5" s="121"/>
      <c r="AB45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5" s="58"/>
      <c r="AD4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5" s="58"/>
      <c r="AF4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5" s="58"/>
      <c r="AH4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5" s="58"/>
      <c r="AJ4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5" s="58"/>
      <c r="AL4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IF(Tableau_BEF[[#This Row],[Points]]&lt;&gt;0,RANK(Tableau_BEF[[#This Row],[Points]],Tableau_BEF[Points]),"")</f>
        <v/>
      </c>
      <c r="B46" s="45">
        <f t="array" ref="B46">INDEX(Tableau_BEF[[1]:[15]],ROW(C46)-5,$B$3)</f>
        <v>0</v>
      </c>
      <c r="C46" s="46">
        <f t="shared" si="50"/>
        <v>0</v>
      </c>
      <c r="D46" s="47"/>
      <c r="E46" s="47"/>
      <c r="F46" s="47"/>
      <c r="G46" s="47"/>
      <c r="H46" s="48">
        <f t="shared" si="51"/>
        <v>0</v>
      </c>
      <c r="I46" s="59"/>
      <c r="J4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6" s="55"/>
      <c r="L4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6" s="56"/>
      <c r="N4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6" s="57"/>
      <c r="P4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6" s="57"/>
      <c r="R4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6" s="58"/>
      <c r="T4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6" s="58"/>
      <c r="V4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6" s="58"/>
      <c r="X4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6" s="58"/>
      <c r="Z4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6" s="121"/>
      <c r="AB46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6" s="58"/>
      <c r="AD4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6" s="58"/>
      <c r="AF4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6" s="58"/>
      <c r="AH4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6" s="58"/>
      <c r="AJ4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6" s="58"/>
      <c r="AL4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IF(Tableau_BEF[[#This Row],[Points]]&lt;&gt;0,RANK(Tableau_BEF[[#This Row],[Points]],Tableau_BEF[Points]),"")</f>
        <v/>
      </c>
      <c r="B47" s="45">
        <f t="array" ref="B47">INDEX(Tableau_BEF[[1]:[15]],ROW(C47)-5,$B$3)</f>
        <v>0</v>
      </c>
      <c r="C47" s="46">
        <f t="shared" si="50"/>
        <v>0</v>
      </c>
      <c r="D47" s="47"/>
      <c r="E47" s="47"/>
      <c r="F47" s="47"/>
      <c r="G47" s="47"/>
      <c r="H47" s="48">
        <f t="shared" si="51"/>
        <v>0</v>
      </c>
      <c r="I47" s="59"/>
      <c r="J4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7" s="55"/>
      <c r="L4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7" s="56"/>
      <c r="N4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7" s="57"/>
      <c r="P4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7" s="57"/>
      <c r="R4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7" s="58"/>
      <c r="T4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7" s="58"/>
      <c r="V4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7" s="58"/>
      <c r="X4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7" s="58"/>
      <c r="Z4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7" s="121"/>
      <c r="AB47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7" s="58"/>
      <c r="AD4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7" s="58"/>
      <c r="AF4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7" s="58"/>
      <c r="AH4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7" s="58"/>
      <c r="AJ4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7" s="58"/>
      <c r="AL4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IF(Tableau_BEF[[#This Row],[Points]]&lt;&gt;0,RANK(Tableau_BEF[[#This Row],[Points]],Tableau_BEF[Points]),"")</f>
        <v/>
      </c>
      <c r="B48" s="45">
        <f t="array" ref="B48">INDEX(Tableau_BEF[[1]:[15]],ROW(C48)-5,$B$3)</f>
        <v>0</v>
      </c>
      <c r="C48" s="46">
        <f t="shared" si="50"/>
        <v>0</v>
      </c>
      <c r="D48" s="47"/>
      <c r="E48" s="47"/>
      <c r="F48" s="47"/>
      <c r="G48" s="47"/>
      <c r="H48" s="48">
        <f t="shared" si="51"/>
        <v>0</v>
      </c>
      <c r="I48" s="59"/>
      <c r="J4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8" s="55"/>
      <c r="L4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8" s="56"/>
      <c r="N4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8" s="57"/>
      <c r="P4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8" s="57"/>
      <c r="R4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8" s="58"/>
      <c r="T4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8" s="58"/>
      <c r="V4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8" s="58"/>
      <c r="X4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8" s="58"/>
      <c r="Z4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8" s="121"/>
      <c r="AB48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8" s="58"/>
      <c r="AD4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8" s="58"/>
      <c r="AF4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8" s="58"/>
      <c r="AH4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8" s="58"/>
      <c r="AJ4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8" s="58"/>
      <c r="AL4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IF(Tableau_BEF[[#This Row],[Points]]&lt;&gt;0,RANK(Tableau_BEF[[#This Row],[Points]],Tableau_BEF[Points]),"")</f>
        <v/>
      </c>
      <c r="B49" s="45">
        <f t="array" ref="B49">INDEX(Tableau_BEF[[1]:[15]],ROW(C49)-5,$B$3)</f>
        <v>0</v>
      </c>
      <c r="C49" s="46">
        <f t="shared" si="50"/>
        <v>0</v>
      </c>
      <c r="D49" s="47"/>
      <c r="E49" s="47"/>
      <c r="F49" s="47"/>
      <c r="G49" s="47"/>
      <c r="H49" s="48">
        <f t="shared" si="51"/>
        <v>0</v>
      </c>
      <c r="I49" s="59"/>
      <c r="J4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9" s="55"/>
      <c r="L4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9" s="56"/>
      <c r="N4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9" s="57"/>
      <c r="P4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9" s="57"/>
      <c r="R4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9" s="58"/>
      <c r="T4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9" s="58"/>
      <c r="V4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9" s="58"/>
      <c r="X4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9" s="58"/>
      <c r="Z4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9" s="121"/>
      <c r="AB49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9" s="58"/>
      <c r="AD4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9" s="58"/>
      <c r="AF4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9" s="58"/>
      <c r="AH4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9" s="58"/>
      <c r="AJ4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9" s="58"/>
      <c r="AL4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IF(Tableau_BEF[[#This Row],[Points]]&lt;&gt;0,RANK(Tableau_BEF[[#This Row],[Points]],Tableau_BEF[Points]),"")</f>
        <v/>
      </c>
      <c r="B50" s="45">
        <f t="array" ref="B50">INDEX(Tableau_BEF[[1]:[15]],ROW(C50)-5,$B$3)</f>
        <v>0</v>
      </c>
      <c r="C50" s="46">
        <f t="shared" si="50"/>
        <v>0</v>
      </c>
      <c r="D50" s="47"/>
      <c r="E50" s="61"/>
      <c r="F50" s="47"/>
      <c r="G50" s="47"/>
      <c r="H50" s="48">
        <f t="shared" si="51"/>
        <v>0</v>
      </c>
      <c r="I50" s="59"/>
      <c r="J5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0" s="55"/>
      <c r="L5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0" s="56"/>
      <c r="N5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0" s="57"/>
      <c r="P5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0" s="57"/>
      <c r="R5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0" s="58"/>
      <c r="T5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0" s="58"/>
      <c r="V5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0" s="58"/>
      <c r="X5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0" s="58"/>
      <c r="Z5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0" s="121"/>
      <c r="AB50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0" s="58"/>
      <c r="AD5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0" s="58"/>
      <c r="AF5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0" s="58"/>
      <c r="AH5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0" s="58"/>
      <c r="AJ5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0" s="58"/>
      <c r="AL5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IF(Tableau_BEF[[#This Row],[Points]]&lt;&gt;0,RANK(Tableau_BEF[[#This Row],[Points]],Tableau_BEF[Points]),"")</f>
        <v/>
      </c>
      <c r="B51" s="45">
        <f t="array" ref="B51">INDEX(Tableau_BEF[[1]:[15]],ROW(C51)-5,$B$3)</f>
        <v>0</v>
      </c>
      <c r="C51" s="46">
        <f t="shared" si="50"/>
        <v>0</v>
      </c>
      <c r="D51" s="47"/>
      <c r="E51" s="61"/>
      <c r="F51" s="47"/>
      <c r="G51" s="47"/>
      <c r="H51" s="48">
        <f t="shared" si="51"/>
        <v>0</v>
      </c>
      <c r="I51" s="59"/>
      <c r="J5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1" s="55"/>
      <c r="L5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1" s="56"/>
      <c r="N5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1" s="57"/>
      <c r="P5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1" s="57"/>
      <c r="R5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1" s="58"/>
      <c r="T5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1" s="58"/>
      <c r="V5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1" s="58"/>
      <c r="X5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1" s="58"/>
      <c r="Z5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1" s="121"/>
      <c r="AB51" s="122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1" s="58"/>
      <c r="AD5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1" s="58"/>
      <c r="AF5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1" s="58"/>
      <c r="AH5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1" s="58"/>
      <c r="AJ5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1" s="58"/>
      <c r="AL5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IF(Tableau_BEF[[#This Row],[Points]]&lt;&gt;0,RANK(Tableau_BEF[[#This Row],[Points]],Tableau_BEF[Points]),"")</f>
        <v/>
      </c>
      <c r="B52" s="45" cm="1">
        <f t="array" ref="B52">INDEX(Tableau_BEF[[1]:[15]],ROW(C52)-5,$B$3)</f>
        <v>0</v>
      </c>
      <c r="C52" s="89">
        <f t="shared" si="50"/>
        <v>0</v>
      </c>
      <c r="D52" s="90"/>
      <c r="E52" s="90"/>
      <c r="F52" s="90"/>
      <c r="G52" s="90"/>
      <c r="H52" s="95">
        <f t="shared" si="51"/>
        <v>0</v>
      </c>
      <c r="I52" s="168"/>
      <c r="J52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2" s="92"/>
      <c r="L52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2" s="91"/>
      <c r="N52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2" s="92"/>
      <c r="P52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2" s="92"/>
      <c r="R52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2" s="93"/>
      <c r="T52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2" s="93"/>
      <c r="V52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2" s="93"/>
      <c r="X52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2" s="93"/>
      <c r="Z52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2" s="125"/>
      <c r="AB5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2" s="93"/>
      <c r="AD52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2" s="93"/>
      <c r="AF52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2" s="93"/>
      <c r="AH52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2" s="93"/>
      <c r="AJ52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2" s="93"/>
      <c r="AL52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IF(Tableau_BEF[[#This Row],[Points]]&lt;&gt;0,RANK(Tableau_BEF[[#This Row],[Points]],Tableau_BEF[Points]),"")</f>
        <v/>
      </c>
      <c r="B53" s="45" cm="1">
        <f t="array" ref="B53">INDEX(Tableau_BEF[[1]:[15]],ROW(C53)-5,$B$3)</f>
        <v>0</v>
      </c>
      <c r="C53" s="89">
        <f t="shared" si="50"/>
        <v>0</v>
      </c>
      <c r="D53" s="90"/>
      <c r="E53" s="90"/>
      <c r="F53" s="90"/>
      <c r="G53" s="90"/>
      <c r="H53" s="95">
        <f t="shared" si="51"/>
        <v>0</v>
      </c>
      <c r="I53" s="168"/>
      <c r="J53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3" s="92"/>
      <c r="L53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3" s="91"/>
      <c r="N53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3" s="92"/>
      <c r="P53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3" s="92"/>
      <c r="R53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3" s="93"/>
      <c r="T53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3" s="93"/>
      <c r="V53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3" s="93"/>
      <c r="X53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3" s="93"/>
      <c r="Z53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3" s="125"/>
      <c r="AB5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3" s="93"/>
      <c r="AD53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3" s="93"/>
      <c r="AF53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3" s="93"/>
      <c r="AH53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3" s="93"/>
      <c r="AJ53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3" s="93"/>
      <c r="AL53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IF(Tableau_BEF[[#This Row],[Points]]&lt;&gt;0,RANK(Tableau_BEF[[#This Row],[Points]],Tableau_BEF[Points]),"")</f>
        <v/>
      </c>
      <c r="B54" s="45" cm="1">
        <f t="array" ref="B54">INDEX(Tableau_BEF[[1]:[15]],ROW(C54)-5,$B$3)</f>
        <v>0</v>
      </c>
      <c r="C54" s="89">
        <f t="shared" si="50"/>
        <v>0</v>
      </c>
      <c r="D54" s="90"/>
      <c r="E54" s="90"/>
      <c r="F54" s="90"/>
      <c r="G54" s="90"/>
      <c r="H54" s="95">
        <f t="shared" si="51"/>
        <v>0</v>
      </c>
      <c r="I54" s="168"/>
      <c r="J54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4" s="92"/>
      <c r="L54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4" s="91"/>
      <c r="N54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4" s="92"/>
      <c r="P54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4" s="92"/>
      <c r="R54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4" s="93"/>
      <c r="T54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4" s="93"/>
      <c r="V54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4" s="93"/>
      <c r="X54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4" s="93"/>
      <c r="Z54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4" s="125"/>
      <c r="AB5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4" s="93"/>
      <c r="AD54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4" s="93"/>
      <c r="AF54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4" s="93"/>
      <c r="AH54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4" s="93"/>
      <c r="AJ54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4" s="93"/>
      <c r="AL54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IF(Tableau_BEF[[#This Row],[Points]]&lt;&gt;0,RANK(Tableau_BEF[[#This Row],[Points]],Tableau_BEF[Points]),"")</f>
        <v/>
      </c>
      <c r="B55" s="45" cm="1">
        <f t="array" ref="B55">INDEX(Tableau_BEF[[1]:[15]],ROW(C55)-5,$B$3)</f>
        <v>0</v>
      </c>
      <c r="C55" s="89">
        <f t="shared" si="50"/>
        <v>0</v>
      </c>
      <c r="D55" s="90"/>
      <c r="E55" s="90"/>
      <c r="F55" s="90"/>
      <c r="G55" s="90"/>
      <c r="H55" s="95">
        <f t="shared" si="51"/>
        <v>0</v>
      </c>
      <c r="I55" s="168"/>
      <c r="J55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5" s="92"/>
      <c r="L55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5" s="91"/>
      <c r="N55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5" s="92"/>
      <c r="P55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5" s="92"/>
      <c r="R55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5" s="93"/>
      <c r="T55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5" s="93"/>
      <c r="V55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5" s="93"/>
      <c r="X55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5" s="93"/>
      <c r="Z55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5" s="125"/>
      <c r="AB5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5" s="93"/>
      <c r="AD55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5" s="93"/>
      <c r="AF55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5" s="93"/>
      <c r="AH55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5" s="93"/>
      <c r="AJ55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5" s="93"/>
      <c r="AL55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IF(Tableau_BEF[[#This Row],[Points]]&lt;&gt;0,RANK(Tableau_BEF[[#This Row],[Points]],Tableau_BEF[Points]),"")</f>
        <v/>
      </c>
      <c r="B56" s="45" cm="1">
        <f t="array" ref="B56">INDEX(Tableau_BEF[[1]:[15]],ROW(C56)-5,$B$3)</f>
        <v>0</v>
      </c>
      <c r="C56" s="89">
        <f t="shared" si="50"/>
        <v>0</v>
      </c>
      <c r="D56" s="90"/>
      <c r="E56" s="90"/>
      <c r="F56" s="90"/>
      <c r="G56" s="90"/>
      <c r="H56" s="95">
        <f t="shared" si="51"/>
        <v>0</v>
      </c>
      <c r="I56" s="168"/>
      <c r="J56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6" s="92"/>
      <c r="L56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6" s="91"/>
      <c r="N56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6" s="92"/>
      <c r="P56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6" s="92"/>
      <c r="R56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6" s="93"/>
      <c r="T56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6" s="93"/>
      <c r="V56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6" s="93"/>
      <c r="X56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6" s="93"/>
      <c r="Z56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6" s="125"/>
      <c r="AB5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6" s="93"/>
      <c r="AD56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6" s="93"/>
      <c r="AF56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6" s="93"/>
      <c r="AH56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6" s="93"/>
      <c r="AJ56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6" s="93"/>
      <c r="AL56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IF(Tableau_BEF[[#This Row],[Points]]&lt;&gt;0,RANK(Tableau_BEF[[#This Row],[Points]],Tableau_BEF[Points]),"")</f>
        <v/>
      </c>
      <c r="B57" s="45" cm="1">
        <f t="array" ref="B57">INDEX(Tableau_BEF[[1]:[15]],ROW(C57)-5,$B$3)</f>
        <v>0</v>
      </c>
      <c r="C57" s="89">
        <f t="shared" si="50"/>
        <v>0</v>
      </c>
      <c r="D57" s="90"/>
      <c r="E57" s="90"/>
      <c r="F57" s="90"/>
      <c r="G57" s="90"/>
      <c r="H57" s="95">
        <f t="shared" si="51"/>
        <v>0</v>
      </c>
      <c r="I57" s="168"/>
      <c r="J57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7" s="92"/>
      <c r="L57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7" s="91"/>
      <c r="N57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7" s="92"/>
      <c r="P57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7" s="92"/>
      <c r="R57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7" s="93"/>
      <c r="T57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7" s="93"/>
      <c r="V57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7" s="93"/>
      <c r="X57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7" s="93"/>
      <c r="Z57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7" s="125"/>
      <c r="AB5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7" s="93"/>
      <c r="AD57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7" s="93"/>
      <c r="AF57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7" s="93"/>
      <c r="AH57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7" s="93"/>
      <c r="AJ57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7" s="93"/>
      <c r="AL57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IF(Tableau_BEF[[#This Row],[Points]]&lt;&gt;0,RANK(Tableau_BEF[[#This Row],[Points]],Tableau_BEF[Points]),"")</f>
        <v/>
      </c>
      <c r="B58" s="45" cm="1">
        <f t="array" ref="B58">INDEX(Tableau_BEF[[1]:[15]],ROW(C58)-5,$B$3)</f>
        <v>0</v>
      </c>
      <c r="C58" s="89">
        <f t="shared" si="50"/>
        <v>0</v>
      </c>
      <c r="D58" s="90"/>
      <c r="E58" s="90"/>
      <c r="F58" s="90"/>
      <c r="G58" s="90"/>
      <c r="H58" s="95">
        <f t="shared" si="51"/>
        <v>0</v>
      </c>
      <c r="I58" s="168"/>
      <c r="J58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8" s="92"/>
      <c r="L58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8" s="91"/>
      <c r="N58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8" s="92"/>
      <c r="P58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8" s="92"/>
      <c r="R58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8" s="93"/>
      <c r="T58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8" s="93"/>
      <c r="V58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8" s="93"/>
      <c r="X58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8" s="93"/>
      <c r="Z58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8" s="125"/>
      <c r="AB5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8" s="93"/>
      <c r="AD58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8" s="93"/>
      <c r="AF58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8" s="93"/>
      <c r="AH58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8" s="93"/>
      <c r="AJ58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8" s="93"/>
      <c r="AL58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IF(Tableau_BEF[[#This Row],[Points]]&lt;&gt;0,RANK(Tableau_BEF[[#This Row],[Points]],Tableau_BEF[Points]),"")</f>
        <v/>
      </c>
      <c r="B59" s="45" cm="1">
        <f t="array" ref="B59">INDEX(Tableau_BEF[[1]:[15]],ROW(C59)-5,$B$3)</f>
        <v>0</v>
      </c>
      <c r="C59" s="89">
        <f t="shared" si="50"/>
        <v>0</v>
      </c>
      <c r="D59" s="90"/>
      <c r="E59" s="90"/>
      <c r="F59" s="90"/>
      <c r="G59" s="90"/>
      <c r="H59" s="95">
        <f t="shared" si="51"/>
        <v>0</v>
      </c>
      <c r="I59" s="85"/>
      <c r="J59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9" s="92"/>
      <c r="L59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9" s="91"/>
      <c r="N59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9" s="92"/>
      <c r="P59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9" s="92"/>
      <c r="R59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9" s="93"/>
      <c r="T59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9" s="93"/>
      <c r="V59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9" s="93"/>
      <c r="X59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9" s="93"/>
      <c r="Z59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9" s="125"/>
      <c r="AB5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9" s="93"/>
      <c r="AD59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9" s="93"/>
      <c r="AF59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9" s="93"/>
      <c r="AH59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9" s="93"/>
      <c r="AJ59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9" s="93"/>
      <c r="AL59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IF(Tableau_BEF[[#This Row],[Points]]&lt;&gt;0,RANK(Tableau_BEF[[#This Row],[Points]],Tableau_BEF[Points]),"")</f>
        <v/>
      </c>
      <c r="B60" s="45" cm="1">
        <f t="array" ref="B60">INDEX(Tableau_BEF[[1]:[15]],ROW(C60)-5,$B$3)</f>
        <v>0</v>
      </c>
      <c r="C60" s="89">
        <f t="shared" si="50"/>
        <v>0</v>
      </c>
      <c r="D60" s="90"/>
      <c r="E60" s="90"/>
      <c r="F60" s="90"/>
      <c r="G60" s="90"/>
      <c r="H60" s="95">
        <f t="shared" si="51"/>
        <v>0</v>
      </c>
      <c r="I60" s="85"/>
      <c r="J60" s="96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60" s="92"/>
      <c r="L60" s="96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60" s="91"/>
      <c r="N60" s="96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60" s="92"/>
      <c r="P60" s="96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60" s="92"/>
      <c r="R60" s="96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60" s="93"/>
      <c r="T60" s="96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60" s="93"/>
      <c r="V60" s="96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0" s="93"/>
      <c r="X60" s="96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0" s="93"/>
      <c r="Z60" s="96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0" s="125"/>
      <c r="AB6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0" s="93"/>
      <c r="AD60" s="96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0" s="93"/>
      <c r="AF60" s="96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0" s="93"/>
      <c r="AH60" s="96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0" s="93"/>
      <c r="AJ60" s="96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0" s="93"/>
      <c r="AL60" s="96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0:G51" xr:uid="{00000000-0002-0000-0600-000000000000}">
      <formula1>liste_clubs</formula1>
    </dataValidation>
    <dataValidation type="list" allowBlank="1" showInputMessage="1" sqref="D50:D51" xr:uid="{00000000-0002-0000-0600-000001000000}">
      <formula1>IF(D50&lt;&gt;"",OFFSET(F_licences,MATCH(D50&amp;"*",F_licences,0)-1,,COUNTIF(F_licences,D50&amp;"*"),1),F_licences)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BP100"/>
  <sheetViews>
    <sheetView topLeftCell="A18" zoomScale="80" zoomScaleNormal="80" workbookViewId="0">
      <selection activeCell="I20" sqref="I20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6</v>
      </c>
      <c r="F2" s="188"/>
      <c r="G2" s="185" t="s">
        <v>93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>
        <f>IF(Tableau_BEH[[#This Row],[Points]]&lt;&gt;0,RANK(Tableau_BEH[[#This Row],[Points]],Tableau_BEH[Points]),"")</f>
        <v>10</v>
      </c>
      <c r="B6" s="45">
        <f t="array" ref="B6">INDEX(Tableau_BEH[[1]:[15]],ROW(C6)-5,$B$3)</f>
        <v>25</v>
      </c>
      <c r="C6" s="46">
        <f t="shared" ref="C6:C37" si="0">COUNTA(I6,K6,M6,O6,Q6,S6,U6,W6,Y6,AA6,AC6,AE6,AG6,AI6,AK6)</f>
        <v>1</v>
      </c>
      <c r="D6" s="172" t="s">
        <v>1214</v>
      </c>
      <c r="E6" s="172" t="s">
        <v>123</v>
      </c>
      <c r="F6" s="172" t="s">
        <v>653</v>
      </c>
      <c r="G6" s="172" t="s">
        <v>36</v>
      </c>
      <c r="H6" s="171">
        <f t="shared" ref="H6:H37" si="1">J6+L6+N6+P6+R6+T6+V6+X6+Z6+AB6+AD6+AF6+AH6+AJ6+AL6</f>
        <v>25</v>
      </c>
      <c r="I6" s="59">
        <v>4</v>
      </c>
      <c r="J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6" s="55"/>
      <c r="L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" s="56"/>
      <c r="N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" s="57"/>
      <c r="P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" s="57"/>
      <c r="R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" s="58"/>
      <c r="T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" s="58"/>
      <c r="V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" s="58"/>
      <c r="X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" s="58"/>
      <c r="Z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" s="121"/>
      <c r="AB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" s="58"/>
      <c r="AD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" s="58"/>
      <c r="AF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" s="58"/>
      <c r="AH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" s="58"/>
      <c r="AJ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" s="58"/>
      <c r="AL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" s="50">
        <f t="shared" ref="AM6:AM37" si="2">J6</f>
        <v>25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25</v>
      </c>
      <c r="BC6" s="50">
        <f t="shared" ref="BC6:BP6" si="18">BB6+LARGE($AM6:$BA6,BC$5)</f>
        <v>25</v>
      </c>
      <c r="BD6" s="50">
        <f t="shared" si="18"/>
        <v>25</v>
      </c>
      <c r="BE6" s="50">
        <f t="shared" si="18"/>
        <v>25</v>
      </c>
      <c r="BF6" s="50">
        <f t="shared" si="18"/>
        <v>25</v>
      </c>
      <c r="BG6" s="50">
        <f t="shared" si="18"/>
        <v>25</v>
      </c>
      <c r="BH6" s="50">
        <f t="shared" si="18"/>
        <v>25</v>
      </c>
      <c r="BI6" s="50">
        <f t="shared" si="18"/>
        <v>25</v>
      </c>
      <c r="BJ6" s="50">
        <f t="shared" si="18"/>
        <v>25</v>
      </c>
      <c r="BK6" s="50">
        <f t="shared" si="18"/>
        <v>25</v>
      </c>
      <c r="BL6" s="50">
        <f t="shared" si="18"/>
        <v>25</v>
      </c>
      <c r="BM6" s="50">
        <f t="shared" si="18"/>
        <v>25</v>
      </c>
      <c r="BN6" s="50">
        <f t="shared" si="18"/>
        <v>25</v>
      </c>
      <c r="BO6" s="50">
        <f t="shared" si="18"/>
        <v>25</v>
      </c>
      <c r="BP6" s="50">
        <f t="shared" si="18"/>
        <v>25</v>
      </c>
    </row>
    <row r="7" spans="1:68" ht="16.5" x14ac:dyDescent="0.35">
      <c r="A7" s="44">
        <f>IF(Tableau_BEH[[#This Row],[Points]]&lt;&gt;0,RANK(Tableau_BEH[[#This Row],[Points]],Tableau_BEH[Points]),"")</f>
        <v>7</v>
      </c>
      <c r="B7" s="45">
        <f t="array" ref="B7">INDEX(Tableau_BEH[[1]:[15]],ROW(C7)-5,$B$3)</f>
        <v>35</v>
      </c>
      <c r="C7" s="46">
        <f t="shared" si="0"/>
        <v>1</v>
      </c>
      <c r="D7" s="172" t="s">
        <v>1215</v>
      </c>
      <c r="E7" s="172" t="s">
        <v>585</v>
      </c>
      <c r="F7" s="172" t="s">
        <v>586</v>
      </c>
      <c r="G7" s="172" t="s">
        <v>14</v>
      </c>
      <c r="H7" s="171">
        <f t="shared" si="1"/>
        <v>35</v>
      </c>
      <c r="I7" s="59">
        <v>3</v>
      </c>
      <c r="J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7" s="55"/>
      <c r="L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" s="56"/>
      <c r="N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" s="57"/>
      <c r="P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" s="57"/>
      <c r="R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" s="58"/>
      <c r="T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" s="58"/>
      <c r="V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" s="58"/>
      <c r="X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" s="58"/>
      <c r="Z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" s="121"/>
      <c r="AB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" s="58"/>
      <c r="AD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" s="58"/>
      <c r="AF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" s="58"/>
      <c r="AH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" s="58"/>
      <c r="AJ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" s="58"/>
      <c r="AL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" s="50">
        <f t="shared" si="2"/>
        <v>35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35</v>
      </c>
      <c r="BC7" s="50">
        <f t="shared" ref="BC7:BP7" si="19">BB7+LARGE($AM7:$BA7,BC$5)</f>
        <v>35</v>
      </c>
      <c r="BD7" s="50">
        <f t="shared" si="19"/>
        <v>35</v>
      </c>
      <c r="BE7" s="50">
        <f t="shared" si="19"/>
        <v>35</v>
      </c>
      <c r="BF7" s="50">
        <f t="shared" si="19"/>
        <v>35</v>
      </c>
      <c r="BG7" s="50">
        <f t="shared" si="19"/>
        <v>35</v>
      </c>
      <c r="BH7" s="50">
        <f t="shared" si="19"/>
        <v>35</v>
      </c>
      <c r="BI7" s="50">
        <f t="shared" si="19"/>
        <v>35</v>
      </c>
      <c r="BJ7" s="50">
        <f t="shared" si="19"/>
        <v>35</v>
      </c>
      <c r="BK7" s="50">
        <f t="shared" si="19"/>
        <v>35</v>
      </c>
      <c r="BL7" s="50">
        <f t="shared" si="19"/>
        <v>35</v>
      </c>
      <c r="BM7" s="50">
        <f t="shared" si="19"/>
        <v>35</v>
      </c>
      <c r="BN7" s="50">
        <f t="shared" si="19"/>
        <v>35</v>
      </c>
      <c r="BO7" s="50">
        <f t="shared" si="19"/>
        <v>35</v>
      </c>
      <c r="BP7" s="50">
        <f t="shared" si="19"/>
        <v>35</v>
      </c>
    </row>
    <row r="8" spans="1:68" ht="16.5" x14ac:dyDescent="0.35">
      <c r="A8" s="44">
        <f>IF(Tableau_BEH[[#This Row],[Points]]&lt;&gt;0,RANK(Tableau_BEH[[#This Row],[Points]],Tableau_BEH[Points]),"")</f>
        <v>16</v>
      </c>
      <c r="B8" s="45">
        <f t="array" ref="B8">INDEX(Tableau_BEH[[1]:[15]],ROW(C8)-5,$B$3)</f>
        <v>16</v>
      </c>
      <c r="C8" s="46">
        <f t="shared" si="0"/>
        <v>1</v>
      </c>
      <c r="D8" s="172" t="s">
        <v>1216</v>
      </c>
      <c r="E8" s="172" t="s">
        <v>655</v>
      </c>
      <c r="F8" s="172" t="s">
        <v>656</v>
      </c>
      <c r="G8" s="172" t="s">
        <v>12</v>
      </c>
      <c r="H8" s="171">
        <f t="shared" si="1"/>
        <v>16</v>
      </c>
      <c r="I8" s="59">
        <v>6</v>
      </c>
      <c r="J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8" s="55"/>
      <c r="L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" s="56"/>
      <c r="N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" s="57"/>
      <c r="P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" s="57"/>
      <c r="R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" s="58"/>
      <c r="T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" s="58"/>
      <c r="V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" s="58"/>
      <c r="X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" s="58"/>
      <c r="Z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" s="121"/>
      <c r="AB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" s="58"/>
      <c r="AD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" s="58"/>
      <c r="AF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" s="58"/>
      <c r="AH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" s="58"/>
      <c r="AJ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" s="58"/>
      <c r="AL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" s="50">
        <f t="shared" si="2"/>
        <v>16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16</v>
      </c>
      <c r="BC8" s="50">
        <f t="shared" ref="BC8:BP8" si="20">BB8+LARGE($AM8:$BA8,BC$5)</f>
        <v>16</v>
      </c>
      <c r="BD8" s="50">
        <f t="shared" si="20"/>
        <v>16</v>
      </c>
      <c r="BE8" s="50">
        <f t="shared" si="20"/>
        <v>16</v>
      </c>
      <c r="BF8" s="50">
        <f t="shared" si="20"/>
        <v>16</v>
      </c>
      <c r="BG8" s="50">
        <f t="shared" si="20"/>
        <v>16</v>
      </c>
      <c r="BH8" s="50">
        <f t="shared" si="20"/>
        <v>16</v>
      </c>
      <c r="BI8" s="50">
        <f t="shared" si="20"/>
        <v>16</v>
      </c>
      <c r="BJ8" s="50">
        <f t="shared" si="20"/>
        <v>16</v>
      </c>
      <c r="BK8" s="50">
        <f t="shared" si="20"/>
        <v>16</v>
      </c>
      <c r="BL8" s="50">
        <f t="shared" si="20"/>
        <v>16</v>
      </c>
      <c r="BM8" s="50">
        <f t="shared" si="20"/>
        <v>16</v>
      </c>
      <c r="BN8" s="50">
        <f t="shared" si="20"/>
        <v>16</v>
      </c>
      <c r="BO8" s="50">
        <f t="shared" si="20"/>
        <v>16</v>
      </c>
      <c r="BP8" s="50">
        <f t="shared" si="20"/>
        <v>16</v>
      </c>
    </row>
    <row r="9" spans="1:68" ht="16.5" x14ac:dyDescent="0.35">
      <c r="A9" s="44">
        <f>IF(Tableau_BEH[[#This Row],[Points]]&lt;&gt;0,RANK(Tableau_BEH[[#This Row],[Points]],Tableau_BEH[Points]),"")</f>
        <v>19</v>
      </c>
      <c r="B9" s="45">
        <f t="array" ref="B9">INDEX(Tableau_BEH[[1]:[15]],ROW(C9)-5,$B$3)</f>
        <v>12</v>
      </c>
      <c r="C9" s="46">
        <f t="shared" si="0"/>
        <v>1</v>
      </c>
      <c r="D9" s="172" t="s">
        <v>1217</v>
      </c>
      <c r="E9" s="172" t="s">
        <v>588</v>
      </c>
      <c r="F9" s="172" t="s">
        <v>506</v>
      </c>
      <c r="G9" s="172" t="s">
        <v>108</v>
      </c>
      <c r="H9" s="171">
        <f t="shared" si="1"/>
        <v>12</v>
      </c>
      <c r="I9" s="59">
        <v>8</v>
      </c>
      <c r="J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9" s="55"/>
      <c r="L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" s="56"/>
      <c r="N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" s="57"/>
      <c r="P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" s="57"/>
      <c r="R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" s="58"/>
      <c r="T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" s="58"/>
      <c r="V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" s="58"/>
      <c r="X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" s="58"/>
      <c r="Z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" s="121"/>
      <c r="AB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" s="58"/>
      <c r="AD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" s="58"/>
      <c r="AF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" s="58"/>
      <c r="AH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" s="58"/>
      <c r="AJ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" s="58"/>
      <c r="AL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" s="50">
        <f t="shared" si="2"/>
        <v>12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12</v>
      </c>
      <c r="BC9" s="50">
        <f t="shared" ref="BC9:BP9" si="21">BB9+LARGE($AM9:$BA9,BC$5)</f>
        <v>12</v>
      </c>
      <c r="BD9" s="50">
        <f t="shared" si="21"/>
        <v>12</v>
      </c>
      <c r="BE9" s="50">
        <f t="shared" si="21"/>
        <v>12</v>
      </c>
      <c r="BF9" s="50">
        <f t="shared" si="21"/>
        <v>12</v>
      </c>
      <c r="BG9" s="50">
        <f t="shared" si="21"/>
        <v>12</v>
      </c>
      <c r="BH9" s="50">
        <f t="shared" si="21"/>
        <v>12</v>
      </c>
      <c r="BI9" s="50">
        <f t="shared" si="21"/>
        <v>12</v>
      </c>
      <c r="BJ9" s="50">
        <f t="shared" si="21"/>
        <v>12</v>
      </c>
      <c r="BK9" s="50">
        <f t="shared" si="21"/>
        <v>12</v>
      </c>
      <c r="BL9" s="50">
        <f t="shared" si="21"/>
        <v>12</v>
      </c>
      <c r="BM9" s="50">
        <f t="shared" si="21"/>
        <v>12</v>
      </c>
      <c r="BN9" s="50">
        <f t="shared" si="21"/>
        <v>12</v>
      </c>
      <c r="BO9" s="50">
        <f t="shared" si="21"/>
        <v>12</v>
      </c>
      <c r="BP9" s="50">
        <f t="shared" si="21"/>
        <v>12</v>
      </c>
    </row>
    <row r="10" spans="1:68" ht="16.5" x14ac:dyDescent="0.35">
      <c r="A10" s="44" t="str">
        <f>IF(Tableau_BEH[[#This Row],[Points]]&lt;&gt;0,RANK(Tableau_BEH[[#This Row],[Points]],Tableau_BEH[Points]),"")</f>
        <v/>
      </c>
      <c r="B10" s="45">
        <f t="array" ref="B10">INDEX(Tableau_BEH[[1]:[15]],ROW(C10)-5,$B$3)</f>
        <v>0</v>
      </c>
      <c r="C10" s="46">
        <f t="shared" si="0"/>
        <v>0</v>
      </c>
      <c r="D10" s="172" t="s">
        <v>1218</v>
      </c>
      <c r="E10" s="172" t="s">
        <v>1219</v>
      </c>
      <c r="F10" s="172" t="s">
        <v>413</v>
      </c>
      <c r="G10" s="172" t="s">
        <v>33</v>
      </c>
      <c r="H10" s="171">
        <f t="shared" si="1"/>
        <v>0</v>
      </c>
      <c r="I10" s="59"/>
      <c r="J1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0" s="55"/>
      <c r="L1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0" s="56"/>
      <c r="N1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0" s="57"/>
      <c r="P1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0" s="57"/>
      <c r="R1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0" s="58"/>
      <c r="T1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0" s="58"/>
      <c r="V1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0" s="58"/>
      <c r="X1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0" s="58"/>
      <c r="Z1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" s="121"/>
      <c r="AB1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" s="58"/>
      <c r="AD1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" s="58"/>
      <c r="AF1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" s="58"/>
      <c r="AH1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" s="58"/>
      <c r="AJ1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" s="58"/>
      <c r="AL1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0</v>
      </c>
      <c r="BC10" s="50">
        <f t="shared" ref="BC10:BP10" si="22">BB10+LARGE($AM10:$BA10,BC$5)</f>
        <v>0</v>
      </c>
      <c r="BD10" s="50">
        <f t="shared" si="22"/>
        <v>0</v>
      </c>
      <c r="BE10" s="50">
        <f t="shared" si="22"/>
        <v>0</v>
      </c>
      <c r="BF10" s="50">
        <f t="shared" si="22"/>
        <v>0</v>
      </c>
      <c r="BG10" s="50">
        <f t="shared" si="22"/>
        <v>0</v>
      </c>
      <c r="BH10" s="50">
        <f t="shared" si="22"/>
        <v>0</v>
      </c>
      <c r="BI10" s="50">
        <f t="shared" si="22"/>
        <v>0</v>
      </c>
      <c r="BJ10" s="50">
        <f t="shared" si="22"/>
        <v>0</v>
      </c>
      <c r="BK10" s="50">
        <f t="shared" si="22"/>
        <v>0</v>
      </c>
      <c r="BL10" s="50">
        <f t="shared" si="22"/>
        <v>0</v>
      </c>
      <c r="BM10" s="50">
        <f t="shared" si="22"/>
        <v>0</v>
      </c>
      <c r="BN10" s="50">
        <f t="shared" si="22"/>
        <v>0</v>
      </c>
      <c r="BO10" s="50">
        <f t="shared" si="22"/>
        <v>0</v>
      </c>
      <c r="BP10" s="50">
        <f t="shared" si="22"/>
        <v>0</v>
      </c>
    </row>
    <row r="11" spans="1:68" ht="16.5" x14ac:dyDescent="0.35">
      <c r="A11" s="44">
        <f>IF(Tableau_BEH[[#This Row],[Points]]&lt;&gt;0,RANK(Tableau_BEH[[#This Row],[Points]],Tableau_BEH[Points]),"")</f>
        <v>22</v>
      </c>
      <c r="B11" s="45">
        <f t="array" ref="B11">INDEX(Tableau_BEH[[1]:[15]],ROW(C11)-5,$B$3)</f>
        <v>10</v>
      </c>
      <c r="C11" s="46">
        <f t="shared" si="0"/>
        <v>1</v>
      </c>
      <c r="D11" s="172" t="s">
        <v>1220</v>
      </c>
      <c r="E11" s="172" t="s">
        <v>712</v>
      </c>
      <c r="F11" s="172" t="s">
        <v>1221</v>
      </c>
      <c r="G11" s="172" t="s">
        <v>36</v>
      </c>
      <c r="H11" s="171">
        <f t="shared" si="1"/>
        <v>10</v>
      </c>
      <c r="I11" s="59">
        <v>11</v>
      </c>
      <c r="J1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1" s="55"/>
      <c r="L1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1" s="56"/>
      <c r="N1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1" s="57"/>
      <c r="P1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1" s="57"/>
      <c r="R1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1" s="58"/>
      <c r="T1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1" s="58"/>
      <c r="V1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1" s="58"/>
      <c r="X1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1" s="58"/>
      <c r="Z1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1" s="121"/>
      <c r="AB1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1" s="58"/>
      <c r="AD1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1" s="58"/>
      <c r="AF1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1" s="58"/>
      <c r="AH1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1" s="58"/>
      <c r="AJ1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1" s="58"/>
      <c r="AL1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1" s="50">
        <f t="shared" si="2"/>
        <v>10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10</v>
      </c>
      <c r="BC11" s="50">
        <f t="shared" ref="BC11:BP11" si="23">BB11+LARGE($AM11:$BA11,BC$5)</f>
        <v>10</v>
      </c>
      <c r="BD11" s="50">
        <f t="shared" si="23"/>
        <v>10</v>
      </c>
      <c r="BE11" s="50">
        <f t="shared" si="23"/>
        <v>10</v>
      </c>
      <c r="BF11" s="50">
        <f t="shared" si="23"/>
        <v>10</v>
      </c>
      <c r="BG11" s="50">
        <f t="shared" si="23"/>
        <v>10</v>
      </c>
      <c r="BH11" s="50">
        <f t="shared" si="23"/>
        <v>10</v>
      </c>
      <c r="BI11" s="50">
        <f t="shared" si="23"/>
        <v>10</v>
      </c>
      <c r="BJ11" s="50">
        <f t="shared" si="23"/>
        <v>10</v>
      </c>
      <c r="BK11" s="50">
        <f t="shared" si="23"/>
        <v>10</v>
      </c>
      <c r="BL11" s="50">
        <f t="shared" si="23"/>
        <v>10</v>
      </c>
      <c r="BM11" s="50">
        <f t="shared" si="23"/>
        <v>10</v>
      </c>
      <c r="BN11" s="50">
        <f t="shared" si="23"/>
        <v>10</v>
      </c>
      <c r="BO11" s="50">
        <f t="shared" si="23"/>
        <v>10</v>
      </c>
      <c r="BP11" s="50">
        <f t="shared" si="23"/>
        <v>10</v>
      </c>
    </row>
    <row r="12" spans="1:68" ht="16.5" x14ac:dyDescent="0.35">
      <c r="A12" s="44" t="str">
        <f>IF(Tableau_BEH[[#This Row],[Points]]&lt;&gt;0,RANK(Tableau_BEH[[#This Row],[Points]],Tableau_BEH[Points]),"")</f>
        <v/>
      </c>
      <c r="B12" s="45">
        <f t="array" ref="B12">INDEX(Tableau_BEH[[1]:[15]],ROW(C12)-5,$B$3)</f>
        <v>0</v>
      </c>
      <c r="C12" s="46">
        <f t="shared" si="0"/>
        <v>0</v>
      </c>
      <c r="D12" s="172" t="s">
        <v>1222</v>
      </c>
      <c r="E12" s="172" t="s">
        <v>213</v>
      </c>
      <c r="F12" s="172" t="s">
        <v>589</v>
      </c>
      <c r="G12" s="172" t="s">
        <v>15</v>
      </c>
      <c r="H12" s="171">
        <f t="shared" si="1"/>
        <v>0</v>
      </c>
      <c r="I12" s="59"/>
      <c r="J1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2" s="55"/>
      <c r="L1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2" s="56"/>
      <c r="N1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2" s="57"/>
      <c r="P1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2" s="57"/>
      <c r="R1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2" s="58"/>
      <c r="T1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2" s="58"/>
      <c r="V1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2" s="58"/>
      <c r="X1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2" s="58"/>
      <c r="Z1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2" s="121"/>
      <c r="AB1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2" s="58"/>
      <c r="AD1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2" s="58"/>
      <c r="AF1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2" s="58"/>
      <c r="AH1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2" s="58"/>
      <c r="AJ1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2" s="58"/>
      <c r="AL1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 t="str">
        <f>IF(Tableau_BEH[[#This Row],[Points]]&lt;&gt;0,RANK(Tableau_BEH[[#This Row],[Points]],Tableau_BEH[Points]),"")</f>
        <v/>
      </c>
      <c r="B13" s="45">
        <f t="array" ref="B13">INDEX(Tableau_BEH[[1]:[15]],ROW(C13)-5,$B$3)</f>
        <v>0</v>
      </c>
      <c r="C13" s="46">
        <f t="shared" si="0"/>
        <v>0</v>
      </c>
      <c r="D13" s="172" t="s">
        <v>1223</v>
      </c>
      <c r="E13" s="172" t="s">
        <v>1224</v>
      </c>
      <c r="F13" s="172" t="s">
        <v>424</v>
      </c>
      <c r="G13" s="172" t="s">
        <v>106</v>
      </c>
      <c r="H13" s="171">
        <f t="shared" si="1"/>
        <v>0</v>
      </c>
      <c r="I13" s="59"/>
      <c r="J1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3" s="55"/>
      <c r="L1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3" s="56"/>
      <c r="N1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3" s="57"/>
      <c r="P1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3" s="57"/>
      <c r="R1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3" s="58"/>
      <c r="T1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3" s="58"/>
      <c r="V1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3" s="58"/>
      <c r="X1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3" s="58"/>
      <c r="Z1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3" s="121"/>
      <c r="AB1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3" s="58"/>
      <c r="AD1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3" s="58"/>
      <c r="AF1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3" s="58"/>
      <c r="AH1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3" s="58"/>
      <c r="AJ1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3" s="58"/>
      <c r="AL1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 t="str">
        <f>IF(Tableau_BEH[[#This Row],[Points]]&lt;&gt;0,RANK(Tableau_BEH[[#This Row],[Points]],Tableau_BEH[Points]),"")</f>
        <v/>
      </c>
      <c r="B14" s="45">
        <f t="array" ref="B14">INDEX(Tableau_BEH[[1]:[15]],ROW(C14)-5,$B$3)</f>
        <v>0</v>
      </c>
      <c r="C14" s="46">
        <f t="shared" si="0"/>
        <v>0</v>
      </c>
      <c r="D14" s="172" t="s">
        <v>1225</v>
      </c>
      <c r="E14" s="172" t="s">
        <v>592</v>
      </c>
      <c r="F14" s="172" t="s">
        <v>462</v>
      </c>
      <c r="G14" s="172" t="s">
        <v>36</v>
      </c>
      <c r="H14" s="171">
        <f t="shared" si="1"/>
        <v>0</v>
      </c>
      <c r="I14" s="59"/>
      <c r="J1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4" s="55"/>
      <c r="L1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4" s="56"/>
      <c r="N1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4" s="57"/>
      <c r="P1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4" s="57"/>
      <c r="R1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4" s="58"/>
      <c r="T1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4" s="58"/>
      <c r="V1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4" s="58"/>
      <c r="X1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4" s="58"/>
      <c r="Z1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4" s="121"/>
      <c r="AB1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4" s="58"/>
      <c r="AD1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4" s="58"/>
      <c r="AF1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4" s="58"/>
      <c r="AH1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4" s="58"/>
      <c r="AJ1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4" s="58"/>
      <c r="AL1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0</v>
      </c>
      <c r="BC14" s="50">
        <f t="shared" ref="BC14:BP14" si="26">BB14+LARGE($AM14:$BA14,BC$5)</f>
        <v>0</v>
      </c>
      <c r="BD14" s="50">
        <f t="shared" si="26"/>
        <v>0</v>
      </c>
      <c r="BE14" s="50">
        <f t="shared" si="26"/>
        <v>0</v>
      </c>
      <c r="BF14" s="50">
        <f t="shared" si="26"/>
        <v>0</v>
      </c>
      <c r="BG14" s="50">
        <f t="shared" si="26"/>
        <v>0</v>
      </c>
      <c r="BH14" s="50">
        <f t="shared" si="26"/>
        <v>0</v>
      </c>
      <c r="BI14" s="50">
        <f t="shared" si="26"/>
        <v>0</v>
      </c>
      <c r="BJ14" s="50">
        <f t="shared" si="26"/>
        <v>0</v>
      </c>
      <c r="BK14" s="50">
        <f t="shared" si="26"/>
        <v>0</v>
      </c>
      <c r="BL14" s="50">
        <f t="shared" si="26"/>
        <v>0</v>
      </c>
      <c r="BM14" s="50">
        <f t="shared" si="26"/>
        <v>0</v>
      </c>
      <c r="BN14" s="50">
        <f t="shared" si="26"/>
        <v>0</v>
      </c>
      <c r="BO14" s="50">
        <f t="shared" si="26"/>
        <v>0</v>
      </c>
      <c r="BP14" s="50">
        <f t="shared" si="26"/>
        <v>0</v>
      </c>
    </row>
    <row r="15" spans="1:68" ht="16.5" x14ac:dyDescent="0.35">
      <c r="A15" s="44">
        <f>IF(Tableau_BEH[[#This Row],[Points]]&lt;&gt;0,RANK(Tableau_BEH[[#This Row],[Points]],Tableau_BEH[Points]),"")</f>
        <v>4</v>
      </c>
      <c r="B15" s="45">
        <f t="array" ref="B15">INDEX(Tableau_BEH[[1]:[15]],ROW(C15)-5,$B$3)</f>
        <v>50</v>
      </c>
      <c r="C15" s="46">
        <f t="shared" si="0"/>
        <v>1</v>
      </c>
      <c r="D15" s="172" t="s">
        <v>1226</v>
      </c>
      <c r="E15" s="172" t="s">
        <v>525</v>
      </c>
      <c r="F15" s="172" t="s">
        <v>457</v>
      </c>
      <c r="G15" s="172" t="s">
        <v>35</v>
      </c>
      <c r="H15" s="171">
        <f t="shared" si="1"/>
        <v>50</v>
      </c>
      <c r="I15" s="59">
        <v>2</v>
      </c>
      <c r="J1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5" s="55"/>
      <c r="L1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5" s="56"/>
      <c r="N1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5" s="57"/>
      <c r="P1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5" s="57"/>
      <c r="R1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5" s="58"/>
      <c r="T1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5" s="58"/>
      <c r="V1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5" s="104"/>
      <c r="X1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5" s="58"/>
      <c r="Z1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5" s="121"/>
      <c r="AB1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5" s="58"/>
      <c r="AD1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5" s="58"/>
      <c r="AF1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5" s="58"/>
      <c r="AH1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5" s="58"/>
      <c r="AJ1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5" s="58"/>
      <c r="AL1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5" s="50">
        <f t="shared" si="2"/>
        <v>50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50</v>
      </c>
      <c r="BC15" s="50">
        <f t="shared" ref="BC15:BP15" si="27">BB15+LARGE($AM15:$BA15,BC$5)</f>
        <v>50</v>
      </c>
      <c r="BD15" s="50">
        <f t="shared" si="27"/>
        <v>50</v>
      </c>
      <c r="BE15" s="50">
        <f t="shared" si="27"/>
        <v>50</v>
      </c>
      <c r="BF15" s="50">
        <f t="shared" si="27"/>
        <v>50</v>
      </c>
      <c r="BG15" s="50">
        <f t="shared" si="27"/>
        <v>50</v>
      </c>
      <c r="BH15" s="50">
        <f t="shared" si="27"/>
        <v>50</v>
      </c>
      <c r="BI15" s="50">
        <f t="shared" si="27"/>
        <v>50</v>
      </c>
      <c r="BJ15" s="50">
        <f t="shared" si="27"/>
        <v>50</v>
      </c>
      <c r="BK15" s="50">
        <f t="shared" si="27"/>
        <v>50</v>
      </c>
      <c r="BL15" s="50">
        <f t="shared" si="27"/>
        <v>50</v>
      </c>
      <c r="BM15" s="50">
        <f t="shared" si="27"/>
        <v>50</v>
      </c>
      <c r="BN15" s="50">
        <f t="shared" si="27"/>
        <v>50</v>
      </c>
      <c r="BO15" s="50">
        <f t="shared" si="27"/>
        <v>50</v>
      </c>
      <c r="BP15" s="50">
        <f t="shared" si="27"/>
        <v>50</v>
      </c>
    </row>
    <row r="16" spans="1:68" ht="16.5" x14ac:dyDescent="0.35">
      <c r="A16" s="44" t="str">
        <f>IF(Tableau_BEH[[#This Row],[Points]]&lt;&gt;0,RANK(Tableau_BEH[[#This Row],[Points]],Tableau_BEH[Points]),"")</f>
        <v/>
      </c>
      <c r="B16" s="45">
        <f t="array" ref="B16">INDEX(Tableau_BEH[[1]:[15]],ROW(C16)-5,$B$3)</f>
        <v>0</v>
      </c>
      <c r="C16" s="46">
        <f t="shared" si="0"/>
        <v>0</v>
      </c>
      <c r="D16" s="172" t="s">
        <v>1227</v>
      </c>
      <c r="E16" s="172" t="s">
        <v>1228</v>
      </c>
      <c r="F16" s="172" t="s">
        <v>587</v>
      </c>
      <c r="G16" s="172" t="s">
        <v>12</v>
      </c>
      <c r="H16" s="171">
        <f t="shared" si="1"/>
        <v>0</v>
      </c>
      <c r="I16" s="59"/>
      <c r="J1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6" s="55"/>
      <c r="L1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6" s="56"/>
      <c r="N1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6" s="57"/>
      <c r="P1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6" s="57"/>
      <c r="R1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6" s="58"/>
      <c r="T1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6" s="58"/>
      <c r="V1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6" s="58"/>
      <c r="X1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6" s="58"/>
      <c r="Z1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6" s="121"/>
      <c r="AB1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6" s="58"/>
      <c r="AD1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6" s="58"/>
      <c r="AF1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6" s="58"/>
      <c r="AH1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6" s="58"/>
      <c r="AJ1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6" s="58"/>
      <c r="AL1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0</v>
      </c>
      <c r="BC16" s="50">
        <f t="shared" ref="BC16:BP16" si="28">BB16+LARGE($AM16:$BA16,BC$5)</f>
        <v>0</v>
      </c>
      <c r="BD16" s="50">
        <f t="shared" si="28"/>
        <v>0</v>
      </c>
      <c r="BE16" s="50">
        <f t="shared" si="28"/>
        <v>0</v>
      </c>
      <c r="BF16" s="50">
        <f t="shared" si="28"/>
        <v>0</v>
      </c>
      <c r="BG16" s="50">
        <f t="shared" si="28"/>
        <v>0</v>
      </c>
      <c r="BH16" s="50">
        <f t="shared" si="28"/>
        <v>0</v>
      </c>
      <c r="BI16" s="50">
        <f t="shared" si="28"/>
        <v>0</v>
      </c>
      <c r="BJ16" s="50">
        <f t="shared" si="28"/>
        <v>0</v>
      </c>
      <c r="BK16" s="50">
        <f t="shared" si="28"/>
        <v>0</v>
      </c>
      <c r="BL16" s="50">
        <f t="shared" si="28"/>
        <v>0</v>
      </c>
      <c r="BM16" s="50">
        <f t="shared" si="28"/>
        <v>0</v>
      </c>
      <c r="BN16" s="50">
        <f t="shared" si="28"/>
        <v>0</v>
      </c>
      <c r="BO16" s="50">
        <f t="shared" si="28"/>
        <v>0</v>
      </c>
      <c r="BP16" s="50">
        <f t="shared" si="28"/>
        <v>0</v>
      </c>
    </row>
    <row r="17" spans="1:68" ht="16.5" x14ac:dyDescent="0.35">
      <c r="A17" s="44">
        <f>IF(Tableau_BEH[[#This Row],[Points]]&lt;&gt;0,RANK(Tableau_BEH[[#This Row],[Points]],Tableau_BEH[Points]),"")</f>
        <v>22</v>
      </c>
      <c r="B17" s="45">
        <f t="array" ref="B17">INDEX(Tableau_BEH[[1]:[15]],ROW(C17)-5,$B$3)</f>
        <v>10</v>
      </c>
      <c r="C17" s="46">
        <f t="shared" si="0"/>
        <v>1</v>
      </c>
      <c r="D17" s="172" t="s">
        <v>1229</v>
      </c>
      <c r="E17" s="172" t="s">
        <v>662</v>
      </c>
      <c r="F17" s="172" t="s">
        <v>431</v>
      </c>
      <c r="G17" s="172" t="s">
        <v>35</v>
      </c>
      <c r="H17" s="171">
        <f t="shared" si="1"/>
        <v>10</v>
      </c>
      <c r="I17" s="59">
        <v>10</v>
      </c>
      <c r="J1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7" s="55"/>
      <c r="L1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7" s="56"/>
      <c r="N1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7" s="57"/>
      <c r="P1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7" s="57"/>
      <c r="R1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7" s="58"/>
      <c r="T1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7" s="58"/>
      <c r="V1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7" s="58"/>
      <c r="X1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7" s="58"/>
      <c r="Z1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7" s="121"/>
      <c r="AB1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7" s="58"/>
      <c r="AD1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7" s="58"/>
      <c r="AF1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7" s="58"/>
      <c r="AH1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7" s="58"/>
      <c r="AJ1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7" s="58"/>
      <c r="AL1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10</v>
      </c>
      <c r="BD17" s="50">
        <f t="shared" si="29"/>
        <v>10</v>
      </c>
      <c r="BE17" s="50">
        <f t="shared" si="29"/>
        <v>10</v>
      </c>
      <c r="BF17" s="50">
        <f t="shared" si="29"/>
        <v>10</v>
      </c>
      <c r="BG17" s="50">
        <f t="shared" si="29"/>
        <v>10</v>
      </c>
      <c r="BH17" s="50">
        <f t="shared" si="29"/>
        <v>10</v>
      </c>
      <c r="BI17" s="50">
        <f t="shared" si="29"/>
        <v>10</v>
      </c>
      <c r="BJ17" s="50">
        <f t="shared" si="29"/>
        <v>10</v>
      </c>
      <c r="BK17" s="50">
        <f t="shared" si="29"/>
        <v>10</v>
      </c>
      <c r="BL17" s="50">
        <f t="shared" si="29"/>
        <v>10</v>
      </c>
      <c r="BM17" s="50">
        <f t="shared" si="29"/>
        <v>10</v>
      </c>
      <c r="BN17" s="50">
        <f t="shared" si="29"/>
        <v>10</v>
      </c>
      <c r="BO17" s="50">
        <f t="shared" si="29"/>
        <v>10</v>
      </c>
      <c r="BP17" s="50">
        <f t="shared" si="29"/>
        <v>10</v>
      </c>
    </row>
    <row r="18" spans="1:68" ht="16.5" x14ac:dyDescent="0.35">
      <c r="A18" s="44">
        <f>IF(Tableau_BEH[[#This Row],[Points]]&lt;&gt;0,RANK(Tableau_BEH[[#This Row],[Points]],Tableau_BEH[Points]),"")</f>
        <v>19</v>
      </c>
      <c r="B18" s="45">
        <f t="array" ref="B18">INDEX(Tableau_BEH[[1]:[15]],ROW(C18)-5,$B$3)</f>
        <v>12</v>
      </c>
      <c r="C18" s="46">
        <f t="shared" si="0"/>
        <v>1</v>
      </c>
      <c r="D18" s="172" t="s">
        <v>1230</v>
      </c>
      <c r="E18" s="172" t="s">
        <v>593</v>
      </c>
      <c r="F18" s="172" t="s">
        <v>594</v>
      </c>
      <c r="G18" s="172" t="s">
        <v>12</v>
      </c>
      <c r="H18" s="171">
        <f t="shared" si="1"/>
        <v>12</v>
      </c>
      <c r="I18" s="59">
        <v>8</v>
      </c>
      <c r="J1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18" s="55"/>
      <c r="L1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8" s="56"/>
      <c r="N1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8" s="57"/>
      <c r="P1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8" s="57"/>
      <c r="R1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8" s="58"/>
      <c r="T1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8" s="58"/>
      <c r="V1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8" s="58"/>
      <c r="X1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8" s="58"/>
      <c r="Z1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8" s="121"/>
      <c r="AB1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8" s="58"/>
      <c r="AD1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8" s="58"/>
      <c r="AF1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8" s="58"/>
      <c r="AH1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8" s="58"/>
      <c r="AJ1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8" s="58"/>
      <c r="AL1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8" s="50">
        <f t="shared" si="2"/>
        <v>12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12</v>
      </c>
      <c r="BC18" s="50">
        <f t="shared" ref="BC18:BP18" si="30">BB18+LARGE($AM18:$BA18,BC$5)</f>
        <v>12</v>
      </c>
      <c r="BD18" s="50">
        <f t="shared" si="30"/>
        <v>12</v>
      </c>
      <c r="BE18" s="50">
        <f t="shared" si="30"/>
        <v>12</v>
      </c>
      <c r="BF18" s="50">
        <f t="shared" si="30"/>
        <v>12</v>
      </c>
      <c r="BG18" s="50">
        <f t="shared" si="30"/>
        <v>12</v>
      </c>
      <c r="BH18" s="50">
        <f t="shared" si="30"/>
        <v>12</v>
      </c>
      <c r="BI18" s="50">
        <f t="shared" si="30"/>
        <v>12</v>
      </c>
      <c r="BJ18" s="50">
        <f t="shared" si="30"/>
        <v>12</v>
      </c>
      <c r="BK18" s="50">
        <f t="shared" si="30"/>
        <v>12</v>
      </c>
      <c r="BL18" s="50">
        <f t="shared" si="30"/>
        <v>12</v>
      </c>
      <c r="BM18" s="50">
        <f t="shared" si="30"/>
        <v>12</v>
      </c>
      <c r="BN18" s="50">
        <f t="shared" si="30"/>
        <v>12</v>
      </c>
      <c r="BO18" s="50">
        <f t="shared" si="30"/>
        <v>12</v>
      </c>
      <c r="BP18" s="50">
        <f t="shared" si="30"/>
        <v>12</v>
      </c>
    </row>
    <row r="19" spans="1:68" ht="16.5" x14ac:dyDescent="0.35">
      <c r="A19" s="44">
        <f>IF(Tableau_BEH[[#This Row],[Points]]&lt;&gt;0,RANK(Tableau_BEH[[#This Row],[Points]],Tableau_BEH[Points]),"")</f>
        <v>16</v>
      </c>
      <c r="B19" s="45">
        <f t="array" ref="B19">INDEX(Tableau_BEH[[1]:[15]],ROW(C19)-5,$B$3)</f>
        <v>16</v>
      </c>
      <c r="C19" s="46">
        <f t="shared" si="0"/>
        <v>1</v>
      </c>
      <c r="D19" s="172" t="s">
        <v>1231</v>
      </c>
      <c r="E19" s="172" t="s">
        <v>528</v>
      </c>
      <c r="F19" s="172" t="s">
        <v>516</v>
      </c>
      <c r="G19" s="172" t="s">
        <v>15</v>
      </c>
      <c r="H19" s="171">
        <f t="shared" si="1"/>
        <v>16</v>
      </c>
      <c r="I19" s="59">
        <v>6</v>
      </c>
      <c r="J1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19" s="55"/>
      <c r="L1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9" s="56"/>
      <c r="N1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9" s="57"/>
      <c r="P1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9" s="57"/>
      <c r="R1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9" s="58"/>
      <c r="T1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9" s="58"/>
      <c r="V1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9" s="58"/>
      <c r="X1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9" s="58"/>
      <c r="Z1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9" s="121"/>
      <c r="AB1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9" s="58"/>
      <c r="AD1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9" s="58"/>
      <c r="AF1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9" s="58"/>
      <c r="AH1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9" s="58"/>
      <c r="AJ1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9" s="58"/>
      <c r="AL1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9" s="50">
        <f t="shared" si="2"/>
        <v>16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16</v>
      </c>
      <c r="BC19" s="50">
        <f t="shared" ref="BC19:BP19" si="31">BB19+LARGE($AM19:$BA19,BC$5)</f>
        <v>16</v>
      </c>
      <c r="BD19" s="50">
        <f t="shared" si="31"/>
        <v>16</v>
      </c>
      <c r="BE19" s="50">
        <f t="shared" si="31"/>
        <v>16</v>
      </c>
      <c r="BF19" s="50">
        <f t="shared" si="31"/>
        <v>16</v>
      </c>
      <c r="BG19" s="50">
        <f t="shared" si="31"/>
        <v>16</v>
      </c>
      <c r="BH19" s="50">
        <f t="shared" si="31"/>
        <v>16</v>
      </c>
      <c r="BI19" s="50">
        <f t="shared" si="31"/>
        <v>16</v>
      </c>
      <c r="BJ19" s="50">
        <f t="shared" si="31"/>
        <v>16</v>
      </c>
      <c r="BK19" s="50">
        <f t="shared" si="31"/>
        <v>16</v>
      </c>
      <c r="BL19" s="50">
        <f t="shared" si="31"/>
        <v>16</v>
      </c>
      <c r="BM19" s="50">
        <f t="shared" si="31"/>
        <v>16</v>
      </c>
      <c r="BN19" s="50">
        <f t="shared" si="31"/>
        <v>16</v>
      </c>
      <c r="BO19" s="50">
        <f t="shared" si="31"/>
        <v>16</v>
      </c>
      <c r="BP19" s="50">
        <f t="shared" si="31"/>
        <v>16</v>
      </c>
    </row>
    <row r="20" spans="1:68" ht="16.5" x14ac:dyDescent="0.35">
      <c r="A20" s="44" t="str">
        <f>IF(Tableau_BEH[[#This Row],[Points]]&lt;&gt;0,RANK(Tableau_BEH[[#This Row],[Points]],Tableau_BEH[Points]),"")</f>
        <v/>
      </c>
      <c r="B20" s="45">
        <f t="array" ref="B20">INDEX(Tableau_BEH[[1]:[15]],ROW(C20)-5,$B$3)</f>
        <v>0</v>
      </c>
      <c r="C20" s="46">
        <f t="shared" si="0"/>
        <v>0</v>
      </c>
      <c r="D20" s="172" t="s">
        <v>1232</v>
      </c>
      <c r="E20" s="172" t="s">
        <v>533</v>
      </c>
      <c r="F20" s="172" t="s">
        <v>603</v>
      </c>
      <c r="G20" s="172" t="s">
        <v>15</v>
      </c>
      <c r="H20" s="171">
        <f t="shared" si="1"/>
        <v>0</v>
      </c>
      <c r="I20" s="59"/>
      <c r="J2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0" s="55"/>
      <c r="L2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0" s="56"/>
      <c r="N2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0" s="57"/>
      <c r="P2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0" s="57"/>
      <c r="R2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0" s="58"/>
      <c r="T2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0" s="58"/>
      <c r="V2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0" s="58"/>
      <c r="X2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0" s="58"/>
      <c r="Z2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0" s="121"/>
      <c r="AB2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0" s="58"/>
      <c r="AD2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0" s="58"/>
      <c r="AF2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0" s="58"/>
      <c r="AH2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0" s="58"/>
      <c r="AJ2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0" s="58"/>
      <c r="AL2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>
        <f>IF(Tableau_BEH[[#This Row],[Points]]&lt;&gt;0,RANK(Tableau_BEH[[#This Row],[Points]],Tableau_BEH[Points]),"")</f>
        <v>4</v>
      </c>
      <c r="B21" s="45">
        <f t="array" ref="B21">INDEX(Tableau_BEH[[1]:[15]],ROW(C21)-5,$B$3)</f>
        <v>50</v>
      </c>
      <c r="C21" s="46">
        <f t="shared" si="0"/>
        <v>1</v>
      </c>
      <c r="D21" s="172" t="s">
        <v>1233</v>
      </c>
      <c r="E21" s="172" t="s">
        <v>664</v>
      </c>
      <c r="F21" s="172" t="s">
        <v>605</v>
      </c>
      <c r="G21" s="172" t="s">
        <v>33</v>
      </c>
      <c r="H21" s="171">
        <f t="shared" si="1"/>
        <v>50</v>
      </c>
      <c r="I21" s="59">
        <v>2</v>
      </c>
      <c r="J2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21" s="55"/>
      <c r="L2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1" s="56"/>
      <c r="N2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1" s="57"/>
      <c r="P2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1" s="57"/>
      <c r="R2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1" s="58"/>
      <c r="T2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1" s="58"/>
      <c r="V2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1" s="58"/>
      <c r="X2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1" s="58"/>
      <c r="Z2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1" s="121"/>
      <c r="AB2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1" s="58"/>
      <c r="AD2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1" s="58"/>
      <c r="AF2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1" s="58"/>
      <c r="AH2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1" s="58"/>
      <c r="AJ2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1" s="58"/>
      <c r="AL2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1" s="50">
        <f t="shared" si="2"/>
        <v>50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50</v>
      </c>
      <c r="BC21" s="50">
        <f t="shared" ref="BC21:BP21" si="33">BB21+LARGE($AM21:$BA21,BC$5)</f>
        <v>50</v>
      </c>
      <c r="BD21" s="50">
        <f t="shared" si="33"/>
        <v>50</v>
      </c>
      <c r="BE21" s="50">
        <f t="shared" si="33"/>
        <v>50</v>
      </c>
      <c r="BF21" s="50">
        <f t="shared" si="33"/>
        <v>50</v>
      </c>
      <c r="BG21" s="50">
        <f t="shared" si="33"/>
        <v>50</v>
      </c>
      <c r="BH21" s="50">
        <f t="shared" si="33"/>
        <v>50</v>
      </c>
      <c r="BI21" s="50">
        <f t="shared" si="33"/>
        <v>50</v>
      </c>
      <c r="BJ21" s="50">
        <f t="shared" si="33"/>
        <v>50</v>
      </c>
      <c r="BK21" s="50">
        <f t="shared" si="33"/>
        <v>50</v>
      </c>
      <c r="BL21" s="50">
        <f t="shared" si="33"/>
        <v>50</v>
      </c>
      <c r="BM21" s="50">
        <f t="shared" si="33"/>
        <v>50</v>
      </c>
      <c r="BN21" s="50">
        <f t="shared" si="33"/>
        <v>50</v>
      </c>
      <c r="BO21" s="50">
        <f t="shared" si="33"/>
        <v>50</v>
      </c>
      <c r="BP21" s="50">
        <f t="shared" si="33"/>
        <v>50</v>
      </c>
    </row>
    <row r="22" spans="1:68" ht="16.5" x14ac:dyDescent="0.35">
      <c r="A22" s="44" t="str">
        <f>IF(Tableau_BEH[[#This Row],[Points]]&lt;&gt;0,RANK(Tableau_BEH[[#This Row],[Points]],Tableau_BEH[Points]),"")</f>
        <v/>
      </c>
      <c r="B22" s="45">
        <f t="array" ref="B22">INDEX(Tableau_BEH[[1]:[15]],ROW(C22)-5,$B$3)</f>
        <v>0</v>
      </c>
      <c r="C22" s="46">
        <f t="shared" si="0"/>
        <v>0</v>
      </c>
      <c r="D22" s="172" t="s">
        <v>1234</v>
      </c>
      <c r="E22" s="172" t="s">
        <v>595</v>
      </c>
      <c r="F22" s="172" t="s">
        <v>618</v>
      </c>
      <c r="G22" s="172" t="s">
        <v>105</v>
      </c>
      <c r="H22" s="171">
        <f t="shared" si="1"/>
        <v>0</v>
      </c>
      <c r="I22" s="59"/>
      <c r="J2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2" s="55"/>
      <c r="L2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2" s="56"/>
      <c r="N2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2" s="57"/>
      <c r="P2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2" s="57"/>
      <c r="R2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2" s="58"/>
      <c r="T2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2" s="58"/>
      <c r="V2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2" s="58"/>
      <c r="X2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2" s="58"/>
      <c r="Z2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2" s="121"/>
      <c r="AB2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2" s="58"/>
      <c r="AD2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2" s="58"/>
      <c r="AF2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2" s="58"/>
      <c r="AH2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2" s="58"/>
      <c r="AJ2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2" s="58"/>
      <c r="AL2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>
        <f>IF(Tableau_BEH[[#This Row],[Points]]&lt;&gt;0,RANK(Tableau_BEH[[#This Row],[Points]],Tableau_BEH[Points]),"")</f>
        <v>22</v>
      </c>
      <c r="B23" s="45">
        <f t="array" ref="B23">INDEX(Tableau_BEH[[1]:[15]],ROW(C23)-5,$B$3)</f>
        <v>10</v>
      </c>
      <c r="C23" s="46">
        <f t="shared" si="0"/>
        <v>1</v>
      </c>
      <c r="D23" s="172" t="s">
        <v>1235</v>
      </c>
      <c r="E23" s="172" t="s">
        <v>597</v>
      </c>
      <c r="F23" s="172" t="s">
        <v>519</v>
      </c>
      <c r="G23" s="172" t="s">
        <v>12</v>
      </c>
      <c r="H23" s="171">
        <f t="shared" si="1"/>
        <v>10</v>
      </c>
      <c r="I23" s="59">
        <v>9</v>
      </c>
      <c r="J2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3" s="55"/>
      <c r="L2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3" s="56"/>
      <c r="N2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3" s="57"/>
      <c r="P2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3" s="57"/>
      <c r="R2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3" s="58"/>
      <c r="T2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3" s="58"/>
      <c r="V2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3" s="58"/>
      <c r="X2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3" s="58"/>
      <c r="Z2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3" s="121"/>
      <c r="AB2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3" s="58"/>
      <c r="AD2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3" s="58"/>
      <c r="AF2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3" s="58"/>
      <c r="AH2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3" s="58"/>
      <c r="AJ2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3" s="58"/>
      <c r="AL2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>
        <f>IF(Tableau_BEH[[#This Row],[Points]]&lt;&gt;0,RANK(Tableau_BEH[[#This Row],[Points]],Tableau_BEH[Points]),"")</f>
        <v>1</v>
      </c>
      <c r="B24" s="45">
        <f t="array" ref="B24">INDEX(Tableau_BEH[[1]:[15]],ROW(C24)-5,$B$3)</f>
        <v>70</v>
      </c>
      <c r="C24" s="46">
        <f t="shared" si="0"/>
        <v>1</v>
      </c>
      <c r="D24" s="172" t="s">
        <v>1236</v>
      </c>
      <c r="E24" s="172" t="s">
        <v>470</v>
      </c>
      <c r="F24" s="172" t="s">
        <v>600</v>
      </c>
      <c r="G24" s="172" t="s">
        <v>12</v>
      </c>
      <c r="H24" s="171">
        <f t="shared" si="1"/>
        <v>70</v>
      </c>
      <c r="I24" s="59">
        <v>1</v>
      </c>
      <c r="J2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24" s="55"/>
      <c r="L2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4" s="56"/>
      <c r="N2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4" s="57"/>
      <c r="P2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4" s="57"/>
      <c r="R2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4" s="58"/>
      <c r="T2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4" s="58"/>
      <c r="V2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4" s="58"/>
      <c r="X2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4" s="58"/>
      <c r="Z2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4" s="121"/>
      <c r="AB2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4" s="58"/>
      <c r="AD2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4" s="58"/>
      <c r="AF2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4" s="58"/>
      <c r="AH2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4" s="58"/>
      <c r="AJ2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4" s="58"/>
      <c r="AL2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4" s="50">
        <f t="shared" si="2"/>
        <v>70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70</v>
      </c>
      <c r="BC24" s="50">
        <f t="shared" ref="BC24:BP24" si="36">BB24+LARGE($AM24:$BA24,BC$5)</f>
        <v>70</v>
      </c>
      <c r="BD24" s="50">
        <f t="shared" si="36"/>
        <v>70</v>
      </c>
      <c r="BE24" s="50">
        <f t="shared" si="36"/>
        <v>70</v>
      </c>
      <c r="BF24" s="50">
        <f t="shared" si="36"/>
        <v>70</v>
      </c>
      <c r="BG24" s="50">
        <f t="shared" si="36"/>
        <v>70</v>
      </c>
      <c r="BH24" s="50">
        <f t="shared" si="36"/>
        <v>70</v>
      </c>
      <c r="BI24" s="50">
        <f t="shared" si="36"/>
        <v>70</v>
      </c>
      <c r="BJ24" s="50">
        <f t="shared" si="36"/>
        <v>70</v>
      </c>
      <c r="BK24" s="50">
        <f t="shared" si="36"/>
        <v>70</v>
      </c>
      <c r="BL24" s="50">
        <f t="shared" si="36"/>
        <v>70</v>
      </c>
      <c r="BM24" s="50">
        <f t="shared" si="36"/>
        <v>70</v>
      </c>
      <c r="BN24" s="50">
        <f t="shared" si="36"/>
        <v>70</v>
      </c>
      <c r="BO24" s="50">
        <f t="shared" si="36"/>
        <v>70</v>
      </c>
      <c r="BP24" s="50">
        <f t="shared" si="36"/>
        <v>70</v>
      </c>
    </row>
    <row r="25" spans="1:68" ht="16.5" x14ac:dyDescent="0.35">
      <c r="A25" s="44" t="str">
        <f>IF(Tableau_BEH[[#This Row],[Points]]&lt;&gt;0,RANK(Tableau_BEH[[#This Row],[Points]],Tableau_BEH[Points]),"")</f>
        <v/>
      </c>
      <c r="B25" s="45">
        <f t="array" ref="B25">INDEX(Tableau_BEH[[1]:[15]],ROW(C25)-5,$B$3)</f>
        <v>0</v>
      </c>
      <c r="C25" s="46">
        <f t="shared" si="0"/>
        <v>0</v>
      </c>
      <c r="D25" s="172" t="s">
        <v>1237</v>
      </c>
      <c r="E25" s="172" t="s">
        <v>1238</v>
      </c>
      <c r="F25" s="172" t="s">
        <v>725</v>
      </c>
      <c r="G25" s="172" t="s">
        <v>14</v>
      </c>
      <c r="H25" s="171">
        <f t="shared" si="1"/>
        <v>0</v>
      </c>
      <c r="I25" s="59"/>
      <c r="J2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5" s="55"/>
      <c r="L2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5" s="56"/>
      <c r="N2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5" s="57"/>
      <c r="P2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5" s="57"/>
      <c r="R2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5" s="58"/>
      <c r="T2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5" s="58"/>
      <c r="V2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5" s="58"/>
      <c r="X2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5" s="58"/>
      <c r="Z2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5" s="121"/>
      <c r="AB2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5" s="58"/>
      <c r="AD2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5" s="58"/>
      <c r="AF2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5" s="58"/>
      <c r="AH2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5" s="58"/>
      <c r="AJ2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5" s="58"/>
      <c r="AL2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>
        <f>IF(Tableau_BEH[[#This Row],[Points]]&lt;&gt;0,RANK(Tableau_BEH[[#This Row],[Points]],Tableau_BEH[Points]),"")</f>
        <v>22</v>
      </c>
      <c r="B26" s="45">
        <f t="array" ref="B26">INDEX(Tableau_BEH[[1]:[15]],ROW(C26)-5,$B$3)</f>
        <v>10</v>
      </c>
      <c r="C26" s="46">
        <f t="shared" si="0"/>
        <v>1</v>
      </c>
      <c r="D26" s="172" t="s">
        <v>1239</v>
      </c>
      <c r="E26" s="172" t="s">
        <v>165</v>
      </c>
      <c r="F26" s="172" t="s">
        <v>603</v>
      </c>
      <c r="G26" s="172" t="s">
        <v>36</v>
      </c>
      <c r="H26" s="171">
        <f t="shared" si="1"/>
        <v>10</v>
      </c>
      <c r="I26" s="59">
        <v>11</v>
      </c>
      <c r="J2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6" s="55"/>
      <c r="L2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6" s="56"/>
      <c r="N2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6" s="57"/>
      <c r="P2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6" s="57"/>
      <c r="R2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6" s="58"/>
      <c r="T2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6" s="58"/>
      <c r="V2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6" s="58"/>
      <c r="X2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6" s="58"/>
      <c r="Z2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6" s="121"/>
      <c r="AB2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6" s="58"/>
      <c r="AD2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6" s="58"/>
      <c r="AF2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6" s="58"/>
      <c r="AH2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6" s="58"/>
      <c r="AJ2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6" s="58"/>
      <c r="AL2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 t="str">
        <f>IF(Tableau_BEH[[#This Row],[Points]]&lt;&gt;0,RANK(Tableau_BEH[[#This Row],[Points]],Tableau_BEH[Points]),"")</f>
        <v/>
      </c>
      <c r="B27" s="45">
        <f t="array" ref="B27">INDEX(Tableau_BEH[[1]:[15]],ROW(C27)-5,$B$3)</f>
        <v>0</v>
      </c>
      <c r="C27" s="46">
        <f t="shared" si="0"/>
        <v>0</v>
      </c>
      <c r="D27" s="172" t="s">
        <v>1240</v>
      </c>
      <c r="E27" s="172" t="s">
        <v>604</v>
      </c>
      <c r="F27" s="172" t="s">
        <v>605</v>
      </c>
      <c r="G27" s="172" t="s">
        <v>15</v>
      </c>
      <c r="H27" s="171">
        <f t="shared" si="1"/>
        <v>0</v>
      </c>
      <c r="I27" s="59"/>
      <c r="J2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7" s="55"/>
      <c r="L2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7" s="56"/>
      <c r="N2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7" s="57"/>
      <c r="P2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7" s="57"/>
      <c r="R2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7" s="58"/>
      <c r="T2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7" s="58"/>
      <c r="V2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7" s="58"/>
      <c r="X2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7" s="58"/>
      <c r="Z2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7" s="121"/>
      <c r="AB2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7" s="58"/>
      <c r="AD2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7" s="58"/>
      <c r="AF2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7" s="58"/>
      <c r="AH2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7" s="58"/>
      <c r="AJ2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7" s="58"/>
      <c r="AL2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IF(Tableau_BEH[[#This Row],[Points]]&lt;&gt;0,RANK(Tableau_BEH[[#This Row],[Points]],Tableau_BEH[Points]),"")</f>
        <v/>
      </c>
      <c r="B28" s="45">
        <f t="array" ref="B28">INDEX(Tableau_BEH[[1]:[15]],ROW(C28)-5,$B$3)</f>
        <v>0</v>
      </c>
      <c r="C28" s="46">
        <f t="shared" si="0"/>
        <v>0</v>
      </c>
      <c r="D28" s="172" t="s">
        <v>1241</v>
      </c>
      <c r="E28" s="172" t="s">
        <v>224</v>
      </c>
      <c r="F28" s="172" t="s">
        <v>431</v>
      </c>
      <c r="G28" s="172" t="s">
        <v>16</v>
      </c>
      <c r="H28" s="171">
        <f t="shared" si="1"/>
        <v>0</v>
      </c>
      <c r="I28" s="59"/>
      <c r="J2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8" s="55"/>
      <c r="L2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8" s="56"/>
      <c r="N2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8" s="57"/>
      <c r="P2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8" s="57"/>
      <c r="R2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8" s="58"/>
      <c r="T2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8" s="58"/>
      <c r="V2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8" s="58"/>
      <c r="X2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8" s="58"/>
      <c r="Z2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8" s="121"/>
      <c r="AB2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8" s="58"/>
      <c r="AD2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8" s="58"/>
      <c r="AF2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8" s="58"/>
      <c r="AH2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8" s="58"/>
      <c r="AJ2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8" s="58"/>
      <c r="AL2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>
        <f>IF(Tableau_BEH[[#This Row],[Points]]&lt;&gt;0,RANK(Tableau_BEH[[#This Row],[Points]],Tableau_BEH[Points]),"")</f>
        <v>7</v>
      </c>
      <c r="B29" s="45">
        <f t="array" ref="B29">INDEX(Tableau_BEH[[1]:[15]],ROW(C29)-5,$B$3)</f>
        <v>35</v>
      </c>
      <c r="C29" s="46">
        <f t="shared" si="0"/>
        <v>1</v>
      </c>
      <c r="D29" s="172" t="s">
        <v>1242</v>
      </c>
      <c r="E29" s="172" t="s">
        <v>169</v>
      </c>
      <c r="F29" s="172" t="s">
        <v>512</v>
      </c>
      <c r="G29" s="172" t="s">
        <v>32</v>
      </c>
      <c r="H29" s="171">
        <f t="shared" si="1"/>
        <v>35</v>
      </c>
      <c r="I29" s="59">
        <v>3</v>
      </c>
      <c r="J2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29" s="55"/>
      <c r="L2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9" s="56"/>
      <c r="N2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9" s="57"/>
      <c r="P2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9" s="57"/>
      <c r="R2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9" s="58"/>
      <c r="T2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9" s="58"/>
      <c r="V2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9" s="58"/>
      <c r="X2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9" s="58"/>
      <c r="Z2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9" s="121"/>
      <c r="AB2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9" s="58"/>
      <c r="AD2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9" s="58"/>
      <c r="AF2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9" s="58"/>
      <c r="AH2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9" s="58"/>
      <c r="AJ2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9" s="58"/>
      <c r="AL2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9" s="50">
        <f t="shared" si="2"/>
        <v>35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35</v>
      </c>
      <c r="BC29" s="50">
        <f t="shared" ref="BC29:BP29" si="41">BB29+LARGE($AM29:$BA29,BC$5)</f>
        <v>35</v>
      </c>
      <c r="BD29" s="50">
        <f t="shared" si="41"/>
        <v>35</v>
      </c>
      <c r="BE29" s="50">
        <f t="shared" si="41"/>
        <v>35</v>
      </c>
      <c r="BF29" s="50">
        <f t="shared" si="41"/>
        <v>35</v>
      </c>
      <c r="BG29" s="50">
        <f t="shared" si="41"/>
        <v>35</v>
      </c>
      <c r="BH29" s="50">
        <f t="shared" si="41"/>
        <v>35</v>
      </c>
      <c r="BI29" s="50">
        <f t="shared" si="41"/>
        <v>35</v>
      </c>
      <c r="BJ29" s="50">
        <f t="shared" si="41"/>
        <v>35</v>
      </c>
      <c r="BK29" s="50">
        <f t="shared" si="41"/>
        <v>35</v>
      </c>
      <c r="BL29" s="50">
        <f t="shared" si="41"/>
        <v>35</v>
      </c>
      <c r="BM29" s="50">
        <f t="shared" si="41"/>
        <v>35</v>
      </c>
      <c r="BN29" s="50">
        <f t="shared" si="41"/>
        <v>35</v>
      </c>
      <c r="BO29" s="50">
        <f t="shared" si="41"/>
        <v>35</v>
      </c>
      <c r="BP29" s="50">
        <f t="shared" si="41"/>
        <v>35</v>
      </c>
    </row>
    <row r="30" spans="1:68" ht="16.5" x14ac:dyDescent="0.35">
      <c r="A30" s="44">
        <f>IF(Tableau_BEH[[#This Row],[Points]]&lt;&gt;0,RANK(Tableau_BEH[[#This Row],[Points]],Tableau_BEH[Points]),"")</f>
        <v>7</v>
      </c>
      <c r="B30" s="45">
        <f t="array" ref="B30">INDEX(Tableau_BEH[[1]:[15]],ROW(C30)-5,$B$3)</f>
        <v>35</v>
      </c>
      <c r="C30" s="46">
        <f t="shared" si="0"/>
        <v>1</v>
      </c>
      <c r="D30" s="172" t="s">
        <v>1243</v>
      </c>
      <c r="E30" s="172" t="s">
        <v>169</v>
      </c>
      <c r="F30" s="172" t="s">
        <v>666</v>
      </c>
      <c r="G30" s="172" t="s">
        <v>32</v>
      </c>
      <c r="H30" s="171">
        <f t="shared" si="1"/>
        <v>35</v>
      </c>
      <c r="I30" s="59">
        <v>3</v>
      </c>
      <c r="J3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30" s="55"/>
      <c r="L3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0" s="56"/>
      <c r="N3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0" s="57"/>
      <c r="P3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0" s="57"/>
      <c r="R3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0" s="58"/>
      <c r="T3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0" s="58"/>
      <c r="V3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0" s="58"/>
      <c r="X3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0" s="58"/>
      <c r="Z3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0" s="121"/>
      <c r="AB3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0" s="58"/>
      <c r="AD3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0" s="58"/>
      <c r="AF3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0" s="58"/>
      <c r="AH3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0" s="58"/>
      <c r="AJ3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0" s="58"/>
      <c r="AL3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0" s="50">
        <f t="shared" si="2"/>
        <v>35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35</v>
      </c>
      <c r="BC30" s="50">
        <f t="shared" ref="BC30:BP30" si="42">BB30+LARGE($AM30:$BA30,BC$5)</f>
        <v>35</v>
      </c>
      <c r="BD30" s="50">
        <f t="shared" si="42"/>
        <v>35</v>
      </c>
      <c r="BE30" s="50">
        <f t="shared" si="42"/>
        <v>35</v>
      </c>
      <c r="BF30" s="50">
        <f t="shared" si="42"/>
        <v>35</v>
      </c>
      <c r="BG30" s="50">
        <f t="shared" si="42"/>
        <v>35</v>
      </c>
      <c r="BH30" s="50">
        <f t="shared" si="42"/>
        <v>35</v>
      </c>
      <c r="BI30" s="50">
        <f t="shared" si="42"/>
        <v>35</v>
      </c>
      <c r="BJ30" s="50">
        <f t="shared" si="42"/>
        <v>35</v>
      </c>
      <c r="BK30" s="50">
        <f t="shared" si="42"/>
        <v>35</v>
      </c>
      <c r="BL30" s="50">
        <f t="shared" si="42"/>
        <v>35</v>
      </c>
      <c r="BM30" s="50">
        <f t="shared" si="42"/>
        <v>35</v>
      </c>
      <c r="BN30" s="50">
        <f t="shared" si="42"/>
        <v>35</v>
      </c>
      <c r="BO30" s="50">
        <f t="shared" si="42"/>
        <v>35</v>
      </c>
      <c r="BP30" s="50">
        <f t="shared" si="42"/>
        <v>35</v>
      </c>
    </row>
    <row r="31" spans="1:68" ht="16.5" x14ac:dyDescent="0.35">
      <c r="A31" s="44">
        <f>IF(Tableau_BEH[[#This Row],[Points]]&lt;&gt;0,RANK(Tableau_BEH[[#This Row],[Points]],Tableau_BEH[Points]),"")</f>
        <v>16</v>
      </c>
      <c r="B31" s="45">
        <f t="array" ref="B31">INDEX(Tableau_BEH[[1]:[15]],ROW(C31)-5,$B$3)</f>
        <v>16</v>
      </c>
      <c r="C31" s="46">
        <f t="shared" si="0"/>
        <v>1</v>
      </c>
      <c r="D31" s="172" t="s">
        <v>1244</v>
      </c>
      <c r="E31" s="172" t="s">
        <v>611</v>
      </c>
      <c r="F31" s="172" t="s">
        <v>460</v>
      </c>
      <c r="G31" s="172" t="s">
        <v>12</v>
      </c>
      <c r="H31" s="171">
        <f t="shared" si="1"/>
        <v>16</v>
      </c>
      <c r="I31" s="59">
        <v>6</v>
      </c>
      <c r="J3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1" s="55"/>
      <c r="L3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1" s="56"/>
      <c r="N3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1" s="57"/>
      <c r="P3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1" s="57"/>
      <c r="R3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1" s="58"/>
      <c r="T3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1" s="58"/>
      <c r="V3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1" s="58"/>
      <c r="X3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1" s="58"/>
      <c r="Z3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1" s="121"/>
      <c r="AB3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1" s="58"/>
      <c r="AD3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1" s="58"/>
      <c r="AF3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1" s="58"/>
      <c r="AH3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1" s="58"/>
      <c r="AJ3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1" s="58"/>
      <c r="AL3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1" s="50">
        <f t="shared" si="2"/>
        <v>16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16</v>
      </c>
      <c r="BC31" s="50">
        <f t="shared" ref="BC31:BP31" si="43">BB31+LARGE($AM31:$BA31,BC$5)</f>
        <v>16</v>
      </c>
      <c r="BD31" s="50">
        <f t="shared" si="43"/>
        <v>16</v>
      </c>
      <c r="BE31" s="50">
        <f t="shared" si="43"/>
        <v>16</v>
      </c>
      <c r="BF31" s="50">
        <f t="shared" si="43"/>
        <v>16</v>
      </c>
      <c r="BG31" s="50">
        <f t="shared" si="43"/>
        <v>16</v>
      </c>
      <c r="BH31" s="50">
        <f t="shared" si="43"/>
        <v>16</v>
      </c>
      <c r="BI31" s="50">
        <f t="shared" si="43"/>
        <v>16</v>
      </c>
      <c r="BJ31" s="50">
        <f t="shared" si="43"/>
        <v>16</v>
      </c>
      <c r="BK31" s="50">
        <f t="shared" si="43"/>
        <v>16</v>
      </c>
      <c r="BL31" s="50">
        <f t="shared" si="43"/>
        <v>16</v>
      </c>
      <c r="BM31" s="50">
        <f t="shared" si="43"/>
        <v>16</v>
      </c>
      <c r="BN31" s="50">
        <f t="shared" si="43"/>
        <v>16</v>
      </c>
      <c r="BO31" s="50">
        <f t="shared" si="43"/>
        <v>16</v>
      </c>
      <c r="BP31" s="50">
        <f t="shared" si="43"/>
        <v>16</v>
      </c>
    </row>
    <row r="32" spans="1:68" ht="16.5" x14ac:dyDescent="0.35">
      <c r="A32" s="44" t="str">
        <f>IF(Tableau_BEH[[#This Row],[Points]]&lt;&gt;0,RANK(Tableau_BEH[[#This Row],[Points]],Tableau_BEH[Points]),"")</f>
        <v/>
      </c>
      <c r="B32" s="45">
        <f t="array" ref="B32">INDEX(Tableau_BEH[[1]:[15]],ROW(C32)-5,$B$3)</f>
        <v>0</v>
      </c>
      <c r="C32" s="46">
        <f t="shared" si="0"/>
        <v>0</v>
      </c>
      <c r="D32" s="172" t="s">
        <v>1245</v>
      </c>
      <c r="E32" s="172" t="s">
        <v>366</v>
      </c>
      <c r="F32" s="172" t="s">
        <v>613</v>
      </c>
      <c r="G32" s="172" t="s">
        <v>16</v>
      </c>
      <c r="H32" s="171">
        <f t="shared" si="1"/>
        <v>0</v>
      </c>
      <c r="I32" s="59"/>
      <c r="J3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2" s="55"/>
      <c r="L3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2" s="56"/>
      <c r="N3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2" s="57"/>
      <c r="P3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2" s="57"/>
      <c r="R3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2" s="58"/>
      <c r="T3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2" s="58"/>
      <c r="V3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2" s="58"/>
      <c r="X3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2" s="58"/>
      <c r="Z3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2" s="121"/>
      <c r="AB3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2" s="58"/>
      <c r="AD3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2" s="58"/>
      <c r="AF3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2" s="58"/>
      <c r="AH3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2" s="58"/>
      <c r="AJ3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2" s="58"/>
      <c r="AL3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IF(Tableau_BEH[[#This Row],[Points]]&lt;&gt;0,RANK(Tableau_BEH[[#This Row],[Points]],Tableau_BEH[Points]),"")</f>
        <v/>
      </c>
      <c r="B33" s="45">
        <f t="array" ref="B33">INDEX(Tableau_BEH[[1]:[15]],ROW(C33)-5,$B$3)</f>
        <v>0</v>
      </c>
      <c r="C33" s="46">
        <f t="shared" si="0"/>
        <v>0</v>
      </c>
      <c r="D33" s="172" t="s">
        <v>1246</v>
      </c>
      <c r="E33" s="172" t="s">
        <v>178</v>
      </c>
      <c r="F33" s="172" t="s">
        <v>457</v>
      </c>
      <c r="G33" s="172" t="s">
        <v>37</v>
      </c>
      <c r="H33" s="171">
        <f t="shared" si="1"/>
        <v>0</v>
      </c>
      <c r="I33" s="59"/>
      <c r="J3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3" s="55"/>
      <c r="L3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3" s="56"/>
      <c r="N3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3" s="57"/>
      <c r="P3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3" s="57"/>
      <c r="R3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3" s="58"/>
      <c r="T3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3" s="58"/>
      <c r="V3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3" s="58"/>
      <c r="X3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3" s="58"/>
      <c r="Z3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3" s="121"/>
      <c r="AB3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3" s="58"/>
      <c r="AD3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3" s="58"/>
      <c r="AF3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3" s="58"/>
      <c r="AH3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3" s="58"/>
      <c r="AJ3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3" s="58"/>
      <c r="AL3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>
        <f>IF(Tableau_BEH[[#This Row],[Points]]&lt;&gt;0,RANK(Tableau_BEH[[#This Row],[Points]],Tableau_BEH[Points]),"")</f>
        <v>13</v>
      </c>
      <c r="B34" s="45">
        <f t="array" ref="B34">INDEX(Tableau_BEH[[1]:[15]],ROW(C34)-5,$B$3)</f>
        <v>20</v>
      </c>
      <c r="C34" s="46">
        <f t="shared" si="0"/>
        <v>1</v>
      </c>
      <c r="D34" s="172" t="s">
        <v>1247</v>
      </c>
      <c r="E34" s="172" t="s">
        <v>617</v>
      </c>
      <c r="F34" s="172" t="s">
        <v>612</v>
      </c>
      <c r="G34" s="172" t="s">
        <v>12</v>
      </c>
      <c r="H34" s="171">
        <f t="shared" si="1"/>
        <v>20</v>
      </c>
      <c r="I34" s="59">
        <v>5</v>
      </c>
      <c r="J3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34" s="55"/>
      <c r="L3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4" s="56"/>
      <c r="N3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4" s="57"/>
      <c r="P3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4" s="57"/>
      <c r="R3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4" s="58"/>
      <c r="T3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4" s="58"/>
      <c r="V3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4" s="58"/>
      <c r="X3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4" s="58"/>
      <c r="Z3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4" s="121"/>
      <c r="AB3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4" s="58"/>
      <c r="AD3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4" s="58"/>
      <c r="AF3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4" s="58"/>
      <c r="AH3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4" s="58"/>
      <c r="AJ3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4" s="58"/>
      <c r="AL3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4" s="50">
        <f t="shared" si="2"/>
        <v>20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20</v>
      </c>
      <c r="BC34" s="50">
        <f t="shared" ref="BC34:BP34" si="46">BB34+LARGE($AM34:$BA34,BC$5)</f>
        <v>20</v>
      </c>
      <c r="BD34" s="50">
        <f t="shared" si="46"/>
        <v>20</v>
      </c>
      <c r="BE34" s="50">
        <f t="shared" si="46"/>
        <v>20</v>
      </c>
      <c r="BF34" s="50">
        <f t="shared" si="46"/>
        <v>20</v>
      </c>
      <c r="BG34" s="50">
        <f t="shared" si="46"/>
        <v>20</v>
      </c>
      <c r="BH34" s="50">
        <f t="shared" si="46"/>
        <v>20</v>
      </c>
      <c r="BI34" s="50">
        <f t="shared" si="46"/>
        <v>20</v>
      </c>
      <c r="BJ34" s="50">
        <f t="shared" si="46"/>
        <v>20</v>
      </c>
      <c r="BK34" s="50">
        <f t="shared" si="46"/>
        <v>20</v>
      </c>
      <c r="BL34" s="50">
        <f t="shared" si="46"/>
        <v>20</v>
      </c>
      <c r="BM34" s="50">
        <f t="shared" si="46"/>
        <v>20</v>
      </c>
      <c r="BN34" s="50">
        <f t="shared" si="46"/>
        <v>20</v>
      </c>
      <c r="BO34" s="50">
        <f t="shared" si="46"/>
        <v>20</v>
      </c>
      <c r="BP34" s="50">
        <f t="shared" si="46"/>
        <v>20</v>
      </c>
    </row>
    <row r="35" spans="1:68" ht="16.5" x14ac:dyDescent="0.35">
      <c r="A35" s="44">
        <f>IF(Tableau_BEH[[#This Row],[Points]]&lt;&gt;0,RANK(Tableau_BEH[[#This Row],[Points]],Tableau_BEH[Points]),"")</f>
        <v>22</v>
      </c>
      <c r="B35" s="45">
        <f t="array" ref="B35">INDEX(Tableau_BEH[[1]:[15]],ROW(C35)-5,$B$3)</f>
        <v>10</v>
      </c>
      <c r="C35" s="46">
        <f t="shared" si="0"/>
        <v>1</v>
      </c>
      <c r="D35" s="172" t="s">
        <v>1248</v>
      </c>
      <c r="E35" s="172" t="s">
        <v>182</v>
      </c>
      <c r="F35" s="172" t="s">
        <v>618</v>
      </c>
      <c r="G35" s="172" t="s">
        <v>12</v>
      </c>
      <c r="H35" s="171">
        <f t="shared" si="1"/>
        <v>10</v>
      </c>
      <c r="I35" s="59">
        <v>13</v>
      </c>
      <c r="J3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5" s="55"/>
      <c r="L3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5" s="56"/>
      <c r="N3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5" s="57"/>
      <c r="P3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5" s="57"/>
      <c r="R3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5" s="58"/>
      <c r="T3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5" s="58"/>
      <c r="V3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5" s="58"/>
      <c r="X3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5" s="58"/>
      <c r="Z3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5" s="121"/>
      <c r="AB3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5" s="58"/>
      <c r="AD3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5" s="58"/>
      <c r="AF3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5" s="58"/>
      <c r="AH3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5" s="58"/>
      <c r="AJ3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5" s="58"/>
      <c r="AL3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5" s="50">
        <f t="shared" si="2"/>
        <v>10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 t="str">
        <f>IF(Tableau_BEH[[#This Row],[Points]]&lt;&gt;0,RANK(Tableau_BEH[[#This Row],[Points]],Tableau_BEH[Points]),"")</f>
        <v/>
      </c>
      <c r="B36" s="45">
        <f t="array" ref="B36">INDEX(Tableau_BEH[[1]:[15]],ROW(C36)-5,$B$3)</f>
        <v>0</v>
      </c>
      <c r="C36" s="46">
        <f t="shared" si="0"/>
        <v>0</v>
      </c>
      <c r="D36" s="172" t="s">
        <v>1249</v>
      </c>
      <c r="E36" s="172" t="s">
        <v>550</v>
      </c>
      <c r="F36" s="172" t="s">
        <v>460</v>
      </c>
      <c r="G36" s="172" t="s">
        <v>12</v>
      </c>
      <c r="H36" s="171">
        <f t="shared" si="1"/>
        <v>0</v>
      </c>
      <c r="I36" s="59"/>
      <c r="J3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6" s="55"/>
      <c r="L3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6" s="56"/>
      <c r="N3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6" s="57"/>
      <c r="P3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6" s="57"/>
      <c r="R3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6" s="58"/>
      <c r="T3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6" s="58"/>
      <c r="V3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6" s="58"/>
      <c r="X3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6" s="58"/>
      <c r="Z3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6" s="121"/>
      <c r="AB3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6" s="58"/>
      <c r="AD3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6" s="58"/>
      <c r="AF3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6" s="58"/>
      <c r="AH3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6" s="58"/>
      <c r="AJ3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6" s="58"/>
      <c r="AL3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IF(Tableau_BEH[[#This Row],[Points]]&lt;&gt;0,RANK(Tableau_BEH[[#This Row],[Points]],Tableau_BEH[Points]),"")</f>
        <v/>
      </c>
      <c r="B37" s="45">
        <f t="array" ref="B37">INDEX(Tableau_BEH[[1]:[15]],ROW(C37)-5,$B$3)</f>
        <v>0</v>
      </c>
      <c r="C37" s="46">
        <f t="shared" si="0"/>
        <v>0</v>
      </c>
      <c r="D37" s="172" t="s">
        <v>1250</v>
      </c>
      <c r="E37" s="172" t="s">
        <v>1170</v>
      </c>
      <c r="F37" s="172" t="s">
        <v>1251</v>
      </c>
      <c r="G37" s="172" t="s">
        <v>33</v>
      </c>
      <c r="H37" s="171">
        <f t="shared" si="1"/>
        <v>0</v>
      </c>
      <c r="I37" s="59"/>
      <c r="J3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7" s="55"/>
      <c r="L3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7" s="56"/>
      <c r="N3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7" s="57"/>
      <c r="P3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7" s="57"/>
      <c r="R3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7" s="58"/>
      <c r="T3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7" s="58"/>
      <c r="V3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7" s="58"/>
      <c r="X3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7" s="58"/>
      <c r="Z3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7" s="121"/>
      <c r="AB3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7" s="58"/>
      <c r="AD3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7" s="58"/>
      <c r="AF3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7" s="58"/>
      <c r="AH3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7" s="58"/>
      <c r="AJ3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7" s="58"/>
      <c r="AL3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IF(Tableau_BEH[[#This Row],[Points]]&lt;&gt;0,RANK(Tableau_BEH[[#This Row],[Points]],Tableau_BEH[Points]),"")</f>
        <v/>
      </c>
      <c r="B38" s="45">
        <f t="array" ref="B38">INDEX(Tableau_BEH[[1]:[15]],ROW(C38)-5,$B$3)</f>
        <v>0</v>
      </c>
      <c r="C38" s="46">
        <f t="shared" ref="C38:C69" si="50">COUNTA(I38,K38,M38,O38,Q38,S38,U38,W38,Y38,AA38,AC38,AE38,AG38,AI38,AK38)</f>
        <v>0</v>
      </c>
      <c r="D38" s="172" t="s">
        <v>1252</v>
      </c>
      <c r="E38" s="172" t="s">
        <v>622</v>
      </c>
      <c r="F38" s="172" t="s">
        <v>623</v>
      </c>
      <c r="G38" s="172" t="s">
        <v>105</v>
      </c>
      <c r="H38" s="171">
        <f t="shared" ref="H38:H69" si="51">J38+L38+N38+P38+R38+T38+V38+X38+Z38+AB38+AD38+AF38+AH38+AJ38+AL38</f>
        <v>0</v>
      </c>
      <c r="I38" s="59"/>
      <c r="J3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8" s="55"/>
      <c r="L3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8" s="56"/>
      <c r="N3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8" s="57"/>
      <c r="P3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8" s="57"/>
      <c r="R3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8" s="58"/>
      <c r="T3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8" s="58"/>
      <c r="V3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8" s="58"/>
      <c r="X3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8" s="58"/>
      <c r="Z3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8" s="121"/>
      <c r="AB3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8" s="58"/>
      <c r="AD3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8" s="58"/>
      <c r="AF3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8" s="58"/>
      <c r="AH3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8" s="58"/>
      <c r="AJ3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8" s="58"/>
      <c r="AL3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>
        <f>IF(Tableau_BEH[[#This Row],[Points]]&lt;&gt;0,RANK(Tableau_BEH[[#This Row],[Points]],Tableau_BEH[Points]),"")</f>
        <v>13</v>
      </c>
      <c r="B39" s="45">
        <f t="array" ref="B39">INDEX(Tableau_BEH[[1]:[15]],ROW(C39)-5,$B$3)</f>
        <v>20</v>
      </c>
      <c r="C39" s="46">
        <f t="shared" si="50"/>
        <v>1</v>
      </c>
      <c r="D39" s="172" t="s">
        <v>1253</v>
      </c>
      <c r="E39" s="172" t="s">
        <v>1254</v>
      </c>
      <c r="F39" s="172" t="s">
        <v>1255</v>
      </c>
      <c r="G39" s="172" t="s">
        <v>12</v>
      </c>
      <c r="H39" s="171">
        <f t="shared" si="51"/>
        <v>20</v>
      </c>
      <c r="I39" s="59">
        <v>5</v>
      </c>
      <c r="J3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39" s="55"/>
      <c r="L3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9" s="56"/>
      <c r="N3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9" s="57"/>
      <c r="P3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9" s="57"/>
      <c r="R3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9" s="58"/>
      <c r="T3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9" s="58"/>
      <c r="V3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9" s="58"/>
      <c r="X3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9" s="58"/>
      <c r="Z3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9" s="121"/>
      <c r="AB3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9" s="58"/>
      <c r="AD3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9" s="58"/>
      <c r="AF3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9" s="58"/>
      <c r="AH3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9" s="58"/>
      <c r="AJ3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9" s="58"/>
      <c r="AL3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9" s="50">
        <f t="shared" si="52"/>
        <v>20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20</v>
      </c>
      <c r="BC39" s="50">
        <f t="shared" ref="BC39:BP39" si="69">BB39+LARGE($AM39:$BA39,BC$5)</f>
        <v>20</v>
      </c>
      <c r="BD39" s="50">
        <f t="shared" si="69"/>
        <v>20</v>
      </c>
      <c r="BE39" s="50">
        <f t="shared" si="69"/>
        <v>20</v>
      </c>
      <c r="BF39" s="50">
        <f t="shared" si="69"/>
        <v>20</v>
      </c>
      <c r="BG39" s="50">
        <f t="shared" si="69"/>
        <v>20</v>
      </c>
      <c r="BH39" s="50">
        <f t="shared" si="69"/>
        <v>20</v>
      </c>
      <c r="BI39" s="50">
        <f t="shared" si="69"/>
        <v>20</v>
      </c>
      <c r="BJ39" s="50">
        <f t="shared" si="69"/>
        <v>20</v>
      </c>
      <c r="BK39" s="50">
        <f t="shared" si="69"/>
        <v>20</v>
      </c>
      <c r="BL39" s="50">
        <f t="shared" si="69"/>
        <v>20</v>
      </c>
      <c r="BM39" s="50">
        <f t="shared" si="69"/>
        <v>20</v>
      </c>
      <c r="BN39" s="50">
        <f t="shared" si="69"/>
        <v>20</v>
      </c>
      <c r="BO39" s="50">
        <f t="shared" si="69"/>
        <v>20</v>
      </c>
      <c r="BP39" s="50">
        <f t="shared" si="69"/>
        <v>20</v>
      </c>
    </row>
    <row r="40" spans="1:68" ht="16.5" x14ac:dyDescent="0.35">
      <c r="A40" s="44" t="str">
        <f>IF(Tableau_BEH[[#This Row],[Points]]&lt;&gt;0,RANK(Tableau_BEH[[#This Row],[Points]],Tableau_BEH[Points]),"")</f>
        <v/>
      </c>
      <c r="B40" s="45">
        <f t="array" ref="B40">INDEX(Tableau_BEH[[1]:[15]],ROW(C40)-5,$B$3)</f>
        <v>0</v>
      </c>
      <c r="C40" s="46">
        <f t="shared" si="50"/>
        <v>0</v>
      </c>
      <c r="D40" s="172" t="s">
        <v>1256</v>
      </c>
      <c r="E40" s="172" t="s">
        <v>671</v>
      </c>
      <c r="F40" s="172" t="s">
        <v>457</v>
      </c>
      <c r="G40" s="172" t="s">
        <v>106</v>
      </c>
      <c r="H40" s="171">
        <f t="shared" si="51"/>
        <v>0</v>
      </c>
      <c r="I40" s="59"/>
      <c r="J4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0" s="55"/>
      <c r="L4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0" s="56"/>
      <c r="N4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0" s="57"/>
      <c r="P4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0" s="57"/>
      <c r="R4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0" s="58"/>
      <c r="T4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0" s="58"/>
      <c r="V4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0" s="58"/>
      <c r="X4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0" s="58"/>
      <c r="Z4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0" s="121"/>
      <c r="AB4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0" s="58"/>
      <c r="AD4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0" s="58"/>
      <c r="AF4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0" s="58"/>
      <c r="AH4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0" s="58"/>
      <c r="AJ4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0" s="58"/>
      <c r="AL4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>
        <f>IF(Tableau_BEH[[#This Row],[Points]]&lt;&gt;0,RANK(Tableau_BEH[[#This Row],[Points]],Tableau_BEH[Points]),"")</f>
        <v>1</v>
      </c>
      <c r="B41" s="45">
        <f t="array" ref="B41">INDEX(Tableau_BEH[[1]:[15]],ROW(C41)-5,$B$3)</f>
        <v>70</v>
      </c>
      <c r="C41" s="46">
        <f t="shared" si="50"/>
        <v>1</v>
      </c>
      <c r="D41" s="172" t="s">
        <v>1257</v>
      </c>
      <c r="E41" s="172" t="s">
        <v>673</v>
      </c>
      <c r="F41" s="172" t="s">
        <v>657</v>
      </c>
      <c r="G41" s="172" t="s">
        <v>12</v>
      </c>
      <c r="H41" s="171">
        <f t="shared" si="51"/>
        <v>70</v>
      </c>
      <c r="I41" s="59">
        <v>1</v>
      </c>
      <c r="J4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41" s="55"/>
      <c r="L4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1" s="56"/>
      <c r="N4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1" s="57"/>
      <c r="P4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1" s="57"/>
      <c r="R4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1" s="58"/>
      <c r="T4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1" s="58"/>
      <c r="V4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1" s="58"/>
      <c r="X4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1" s="58"/>
      <c r="Z4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1" s="121"/>
      <c r="AB4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1" s="58"/>
      <c r="AD4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1" s="58"/>
      <c r="AF4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1" s="58"/>
      <c r="AH4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1" s="58"/>
      <c r="AJ4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1" s="58"/>
      <c r="AL4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1" s="50">
        <f t="shared" si="52"/>
        <v>70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70</v>
      </c>
      <c r="BC41" s="50">
        <f t="shared" ref="BC41:BP41" si="71">BB41+LARGE($AM41:$BA41,BC$5)</f>
        <v>70</v>
      </c>
      <c r="BD41" s="50">
        <f t="shared" si="71"/>
        <v>70</v>
      </c>
      <c r="BE41" s="50">
        <f t="shared" si="71"/>
        <v>70</v>
      </c>
      <c r="BF41" s="50">
        <f t="shared" si="71"/>
        <v>70</v>
      </c>
      <c r="BG41" s="50">
        <f t="shared" si="71"/>
        <v>70</v>
      </c>
      <c r="BH41" s="50">
        <f t="shared" si="71"/>
        <v>70</v>
      </c>
      <c r="BI41" s="50">
        <f t="shared" si="71"/>
        <v>70</v>
      </c>
      <c r="BJ41" s="50">
        <f t="shared" si="71"/>
        <v>70</v>
      </c>
      <c r="BK41" s="50">
        <f t="shared" si="71"/>
        <v>70</v>
      </c>
      <c r="BL41" s="50">
        <f t="shared" si="71"/>
        <v>70</v>
      </c>
      <c r="BM41" s="50">
        <f t="shared" si="71"/>
        <v>70</v>
      </c>
      <c r="BN41" s="50">
        <f t="shared" si="71"/>
        <v>70</v>
      </c>
      <c r="BO41" s="50">
        <f t="shared" si="71"/>
        <v>70</v>
      </c>
      <c r="BP41" s="50">
        <f t="shared" si="71"/>
        <v>70</v>
      </c>
    </row>
    <row r="42" spans="1:68" ht="16.5" x14ac:dyDescent="0.35">
      <c r="A42" s="44">
        <f>IF(Tableau_BEH[[#This Row],[Points]]&lt;&gt;0,RANK(Tableau_BEH[[#This Row],[Points]],Tableau_BEH[Points]),"")</f>
        <v>10</v>
      </c>
      <c r="B42" s="45">
        <f t="array" ref="B42">INDEX(Tableau_BEH[[1]:[15]],ROW(C42)-5,$B$3)</f>
        <v>25</v>
      </c>
      <c r="C42" s="46">
        <f t="shared" si="50"/>
        <v>1</v>
      </c>
      <c r="D42" s="172" t="s">
        <v>1258</v>
      </c>
      <c r="E42" s="172" t="s">
        <v>140</v>
      </c>
      <c r="F42" s="172" t="s">
        <v>674</v>
      </c>
      <c r="G42" s="172" t="s">
        <v>36</v>
      </c>
      <c r="H42" s="171">
        <f t="shared" si="51"/>
        <v>25</v>
      </c>
      <c r="I42" s="59">
        <v>4</v>
      </c>
      <c r="J4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42" s="55"/>
      <c r="L4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2" s="56"/>
      <c r="N4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2" s="57"/>
      <c r="P4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2" s="57"/>
      <c r="R4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2" s="58"/>
      <c r="T4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2" s="58"/>
      <c r="V4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2" s="58"/>
      <c r="X4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2" s="58"/>
      <c r="Z4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2" s="121"/>
      <c r="AB4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2" s="58"/>
      <c r="AD4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2" s="58"/>
      <c r="AF4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2" s="58"/>
      <c r="AH4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2" s="58"/>
      <c r="AJ4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2" s="58"/>
      <c r="AL4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2" s="50">
        <f t="shared" si="52"/>
        <v>25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25</v>
      </c>
      <c r="BC42" s="50">
        <f t="shared" ref="BC42:BP42" si="72">BB42+LARGE($AM42:$BA42,BC$5)</f>
        <v>25</v>
      </c>
      <c r="BD42" s="50">
        <f t="shared" si="72"/>
        <v>25</v>
      </c>
      <c r="BE42" s="50">
        <f t="shared" si="72"/>
        <v>25</v>
      </c>
      <c r="BF42" s="50">
        <f t="shared" si="72"/>
        <v>25</v>
      </c>
      <c r="BG42" s="50">
        <f t="shared" si="72"/>
        <v>25</v>
      </c>
      <c r="BH42" s="50">
        <f t="shared" si="72"/>
        <v>25</v>
      </c>
      <c r="BI42" s="50">
        <f t="shared" si="72"/>
        <v>25</v>
      </c>
      <c r="BJ42" s="50">
        <f t="shared" si="72"/>
        <v>25</v>
      </c>
      <c r="BK42" s="50">
        <f t="shared" si="72"/>
        <v>25</v>
      </c>
      <c r="BL42" s="50">
        <f t="shared" si="72"/>
        <v>25</v>
      </c>
      <c r="BM42" s="50">
        <f t="shared" si="72"/>
        <v>25</v>
      </c>
      <c r="BN42" s="50">
        <f t="shared" si="72"/>
        <v>25</v>
      </c>
      <c r="BO42" s="50">
        <f t="shared" si="72"/>
        <v>25</v>
      </c>
      <c r="BP42" s="50">
        <f t="shared" si="72"/>
        <v>25</v>
      </c>
    </row>
    <row r="43" spans="1:68" ht="16.5" x14ac:dyDescent="0.35">
      <c r="A43" s="44">
        <f>IF(Tableau_BEH[[#This Row],[Points]]&lt;&gt;0,RANK(Tableau_BEH[[#This Row],[Points]],Tableau_BEH[Points]),"")</f>
        <v>10</v>
      </c>
      <c r="B43" s="45">
        <f t="array" ref="B43">INDEX(Tableau_BEH[[1]:[15]],ROW(C43)-5,$B$3)</f>
        <v>25</v>
      </c>
      <c r="C43" s="46">
        <f t="shared" si="50"/>
        <v>1</v>
      </c>
      <c r="D43" s="172" t="s">
        <v>1259</v>
      </c>
      <c r="E43" s="172" t="s">
        <v>722</v>
      </c>
      <c r="F43" s="172" t="s">
        <v>736</v>
      </c>
      <c r="G43" s="172" t="s">
        <v>36</v>
      </c>
      <c r="H43" s="171">
        <f t="shared" si="51"/>
        <v>25</v>
      </c>
      <c r="I43" s="59">
        <v>4</v>
      </c>
      <c r="J4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43" s="55"/>
      <c r="L4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3" s="56"/>
      <c r="N4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3" s="57"/>
      <c r="P4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3" s="57"/>
      <c r="R4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3" s="58"/>
      <c r="T4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3" s="58"/>
      <c r="V4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3" s="58"/>
      <c r="X4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3" s="58"/>
      <c r="Z4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3" s="121"/>
      <c r="AB4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3" s="58"/>
      <c r="AD4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3" s="58"/>
      <c r="AF4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3" s="58"/>
      <c r="AH4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3" s="58"/>
      <c r="AJ4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3" s="58"/>
      <c r="AL4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3" s="50">
        <f t="shared" si="52"/>
        <v>25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25</v>
      </c>
      <c r="BC43" s="50">
        <f t="shared" ref="BC43:BP43" si="73">BB43+LARGE($AM43:$BA43,BC$5)</f>
        <v>25</v>
      </c>
      <c r="BD43" s="50">
        <f t="shared" si="73"/>
        <v>25</v>
      </c>
      <c r="BE43" s="50">
        <f t="shared" si="73"/>
        <v>25</v>
      </c>
      <c r="BF43" s="50">
        <f t="shared" si="73"/>
        <v>25</v>
      </c>
      <c r="BG43" s="50">
        <f t="shared" si="73"/>
        <v>25</v>
      </c>
      <c r="BH43" s="50">
        <f t="shared" si="73"/>
        <v>25</v>
      </c>
      <c r="BI43" s="50">
        <f t="shared" si="73"/>
        <v>25</v>
      </c>
      <c r="BJ43" s="50">
        <f t="shared" si="73"/>
        <v>25</v>
      </c>
      <c r="BK43" s="50">
        <f t="shared" si="73"/>
        <v>25</v>
      </c>
      <c r="BL43" s="50">
        <f t="shared" si="73"/>
        <v>25</v>
      </c>
      <c r="BM43" s="50">
        <f t="shared" si="73"/>
        <v>25</v>
      </c>
      <c r="BN43" s="50">
        <f t="shared" si="73"/>
        <v>25</v>
      </c>
      <c r="BO43" s="50">
        <f t="shared" si="73"/>
        <v>25</v>
      </c>
      <c r="BP43" s="50">
        <f t="shared" si="73"/>
        <v>25</v>
      </c>
    </row>
    <row r="44" spans="1:68" ht="16.5" x14ac:dyDescent="0.35">
      <c r="A44" s="44" t="str">
        <f>IF(Tableau_BEH[[#This Row],[Points]]&lt;&gt;0,RANK(Tableau_BEH[[#This Row],[Points]],Tableau_BEH[Points]),"")</f>
        <v/>
      </c>
      <c r="B44" s="45">
        <f t="array" ref="B44">INDEX(Tableau_BEH[[1]:[15]],ROW(C44)-5,$B$3)</f>
        <v>0</v>
      </c>
      <c r="C44" s="46">
        <f t="shared" si="50"/>
        <v>0</v>
      </c>
      <c r="D44" s="172" t="s">
        <v>1260</v>
      </c>
      <c r="E44" s="172" t="s">
        <v>426</v>
      </c>
      <c r="F44" s="172" t="s">
        <v>649</v>
      </c>
      <c r="G44" s="172" t="s">
        <v>106</v>
      </c>
      <c r="H44" s="171">
        <f t="shared" si="51"/>
        <v>0</v>
      </c>
      <c r="I44" s="59"/>
      <c r="J4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4" s="55"/>
      <c r="L4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4" s="56"/>
      <c r="N4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4" s="57"/>
      <c r="P4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4" s="57"/>
      <c r="R4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4" s="58"/>
      <c r="T4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4" s="58"/>
      <c r="V4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4" s="58"/>
      <c r="X4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4" s="58"/>
      <c r="Z4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4" s="121"/>
      <c r="AB4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4" s="58"/>
      <c r="AD4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4" s="58"/>
      <c r="AF4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4" s="58"/>
      <c r="AH4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4" s="58"/>
      <c r="AJ4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4" s="58"/>
      <c r="AL4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IF(Tableau_BEH[[#This Row],[Points]]&lt;&gt;0,RANK(Tableau_BEH[[#This Row],[Points]],Tableau_BEH[Points]),"")</f>
        <v/>
      </c>
      <c r="B45" s="45">
        <f t="array" ref="B45">INDEX(Tableau_BEH[[1]:[15]],ROW(C45)-5,$B$3)</f>
        <v>0</v>
      </c>
      <c r="C45" s="46">
        <f t="shared" si="50"/>
        <v>0</v>
      </c>
      <c r="D45" s="172" t="s">
        <v>1261</v>
      </c>
      <c r="E45" s="172" t="s">
        <v>675</v>
      </c>
      <c r="F45" s="172" t="s">
        <v>406</v>
      </c>
      <c r="G45" s="172" t="s">
        <v>19</v>
      </c>
      <c r="H45" s="171">
        <f t="shared" si="51"/>
        <v>0</v>
      </c>
      <c r="I45" s="59"/>
      <c r="J4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5" s="55"/>
      <c r="L4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5" s="56"/>
      <c r="N4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5" s="57"/>
      <c r="P4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5" s="57"/>
      <c r="R4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5" s="58"/>
      <c r="T4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5" s="58"/>
      <c r="V4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5" s="58"/>
      <c r="X4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5" s="58"/>
      <c r="Z4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5" s="121"/>
      <c r="AB4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5" s="58"/>
      <c r="AD4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5" s="58"/>
      <c r="AF4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5" s="58"/>
      <c r="AH4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5" s="58"/>
      <c r="AJ4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5" s="58"/>
      <c r="AL4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IF(Tableau_BEH[[#This Row],[Points]]&lt;&gt;0,RANK(Tableau_BEH[[#This Row],[Points]],Tableau_BEH[Points]),"")</f>
        <v/>
      </c>
      <c r="B46" s="45">
        <f t="array" ref="B46">INDEX(Tableau_BEH[[1]:[15]],ROW(C46)-5,$B$3)</f>
        <v>0</v>
      </c>
      <c r="C46" s="46">
        <f t="shared" si="50"/>
        <v>0</v>
      </c>
      <c r="D46" s="172" t="s">
        <v>1262</v>
      </c>
      <c r="E46" s="172" t="s">
        <v>193</v>
      </c>
      <c r="F46" s="172" t="s">
        <v>427</v>
      </c>
      <c r="G46" s="172" t="s">
        <v>12</v>
      </c>
      <c r="H46" s="171">
        <f t="shared" si="51"/>
        <v>0</v>
      </c>
      <c r="I46" s="59"/>
      <c r="J4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6" s="55"/>
      <c r="L4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6" s="56"/>
      <c r="N4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6" s="57"/>
      <c r="P4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6" s="57"/>
      <c r="R4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6" s="58"/>
      <c r="T4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6" s="58"/>
      <c r="V4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6" s="58"/>
      <c r="X4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6" s="58"/>
      <c r="Z4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6" s="121"/>
      <c r="AB4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6" s="58"/>
      <c r="AD4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6" s="58"/>
      <c r="AF4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6" s="58"/>
      <c r="AH4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6" s="58"/>
      <c r="AJ4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6" s="58"/>
      <c r="AL4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>
        <f>IF(Tableau_BEH[[#This Row],[Points]]&lt;&gt;0,RANK(Tableau_BEH[[#This Row],[Points]],Tableau_BEH[Points]),"")</f>
        <v>1</v>
      </c>
      <c r="B47" s="45">
        <f t="array" ref="B47">INDEX(Tableau_BEH[[1]:[15]],ROW(C47)-5,$B$3)</f>
        <v>70</v>
      </c>
      <c r="C47" s="46">
        <f t="shared" si="50"/>
        <v>1</v>
      </c>
      <c r="D47" s="172" t="s">
        <v>1263</v>
      </c>
      <c r="E47" s="172" t="s">
        <v>194</v>
      </c>
      <c r="F47" s="172" t="s">
        <v>629</v>
      </c>
      <c r="G47" s="172" t="s">
        <v>12</v>
      </c>
      <c r="H47" s="171">
        <f t="shared" si="51"/>
        <v>70</v>
      </c>
      <c r="I47" s="59">
        <v>1</v>
      </c>
      <c r="J4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47" s="55"/>
      <c r="L4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7" s="56"/>
      <c r="N4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7" s="57"/>
      <c r="P4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7" s="57"/>
      <c r="R4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7" s="58"/>
      <c r="T4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7" s="58"/>
      <c r="V4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7" s="58"/>
      <c r="X4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7" s="58"/>
      <c r="Z4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7" s="121"/>
      <c r="AB4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7" s="58"/>
      <c r="AD4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7" s="58"/>
      <c r="AF4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7" s="58"/>
      <c r="AH4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7" s="58"/>
      <c r="AJ4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7" s="58"/>
      <c r="AL4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7" s="50">
        <f t="shared" si="52"/>
        <v>70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70</v>
      </c>
      <c r="BC47" s="50">
        <f t="shared" ref="BC47:BP47" si="77">BB47+LARGE($AM47:$BA47,BC$5)</f>
        <v>70</v>
      </c>
      <c r="BD47" s="50">
        <f t="shared" si="77"/>
        <v>70</v>
      </c>
      <c r="BE47" s="50">
        <f t="shared" si="77"/>
        <v>70</v>
      </c>
      <c r="BF47" s="50">
        <f t="shared" si="77"/>
        <v>70</v>
      </c>
      <c r="BG47" s="50">
        <f t="shared" si="77"/>
        <v>70</v>
      </c>
      <c r="BH47" s="50">
        <f t="shared" si="77"/>
        <v>70</v>
      </c>
      <c r="BI47" s="50">
        <f t="shared" si="77"/>
        <v>70</v>
      </c>
      <c r="BJ47" s="50">
        <f t="shared" si="77"/>
        <v>70</v>
      </c>
      <c r="BK47" s="50">
        <f t="shared" si="77"/>
        <v>70</v>
      </c>
      <c r="BL47" s="50">
        <f t="shared" si="77"/>
        <v>70</v>
      </c>
      <c r="BM47" s="50">
        <f t="shared" si="77"/>
        <v>70</v>
      </c>
      <c r="BN47" s="50">
        <f t="shared" si="77"/>
        <v>70</v>
      </c>
      <c r="BO47" s="50">
        <f t="shared" si="77"/>
        <v>70</v>
      </c>
      <c r="BP47" s="50">
        <f t="shared" si="77"/>
        <v>70</v>
      </c>
    </row>
    <row r="48" spans="1:68" ht="16.5" x14ac:dyDescent="0.35">
      <c r="A48" s="44" t="str">
        <f>IF(Tableau_BEH[[#This Row],[Points]]&lt;&gt;0,RANK(Tableau_BEH[[#This Row],[Points]],Tableau_BEH[Points]),"")</f>
        <v/>
      </c>
      <c r="B48" s="45">
        <f t="array" ref="B48">INDEX(Tableau_BEH[[1]:[15]],ROW(C48)-5,$B$3)</f>
        <v>0</v>
      </c>
      <c r="C48" s="46">
        <f t="shared" si="50"/>
        <v>0</v>
      </c>
      <c r="D48" s="172" t="s">
        <v>1264</v>
      </c>
      <c r="E48" s="172" t="s">
        <v>630</v>
      </c>
      <c r="F48" s="172" t="s">
        <v>631</v>
      </c>
      <c r="G48" s="172" t="s">
        <v>108</v>
      </c>
      <c r="H48" s="171">
        <f t="shared" si="51"/>
        <v>0</v>
      </c>
      <c r="I48" s="59"/>
      <c r="J4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8" s="55"/>
      <c r="L4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8" s="56"/>
      <c r="N4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8" s="57"/>
      <c r="P4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8" s="57"/>
      <c r="R4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8" s="58"/>
      <c r="T4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8" s="58"/>
      <c r="V4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8" s="58"/>
      <c r="X4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8" s="58"/>
      <c r="Z4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8" s="121"/>
      <c r="AB4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8" s="58"/>
      <c r="AD4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8" s="58"/>
      <c r="AF4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8" s="58"/>
      <c r="AH4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8" s="58"/>
      <c r="AJ4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8" s="58"/>
      <c r="AL4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>
        <f>IF(Tableau_BEH[[#This Row],[Points]]&lt;&gt;0,RANK(Tableau_BEH[[#This Row],[Points]],Tableau_BEH[Points]),"")</f>
        <v>19</v>
      </c>
      <c r="B49" s="45">
        <f t="array" ref="B49">INDEX(Tableau_BEH[[1]:[15]],ROW(C49)-5,$B$3)</f>
        <v>12</v>
      </c>
      <c r="C49" s="46">
        <f t="shared" si="50"/>
        <v>1</v>
      </c>
      <c r="D49" s="172" t="s">
        <v>1265</v>
      </c>
      <c r="E49" s="172" t="s">
        <v>330</v>
      </c>
      <c r="F49" s="172" t="s">
        <v>632</v>
      </c>
      <c r="G49" s="172" t="s">
        <v>12</v>
      </c>
      <c r="H49" s="171">
        <f t="shared" si="51"/>
        <v>12</v>
      </c>
      <c r="I49" s="59">
        <v>8</v>
      </c>
      <c r="J4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49" s="55"/>
      <c r="L4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9" s="56"/>
      <c r="N4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9" s="57"/>
      <c r="P4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9" s="57"/>
      <c r="R4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9" s="58"/>
      <c r="T4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9" s="58"/>
      <c r="V4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9" s="58"/>
      <c r="X4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9" s="58"/>
      <c r="Z4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9" s="121"/>
      <c r="AB4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9" s="58"/>
      <c r="AD4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9" s="58"/>
      <c r="AF4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9" s="58"/>
      <c r="AH4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9" s="58"/>
      <c r="AJ4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9" s="58"/>
      <c r="AL4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9" s="50">
        <f t="shared" si="52"/>
        <v>12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12</v>
      </c>
      <c r="BC49" s="50">
        <f t="shared" ref="BC49:BP49" si="79">BB49+LARGE($AM49:$BA49,BC$5)</f>
        <v>12</v>
      </c>
      <c r="BD49" s="50">
        <f t="shared" si="79"/>
        <v>12</v>
      </c>
      <c r="BE49" s="50">
        <f t="shared" si="79"/>
        <v>12</v>
      </c>
      <c r="BF49" s="50">
        <f t="shared" si="79"/>
        <v>12</v>
      </c>
      <c r="BG49" s="50">
        <f t="shared" si="79"/>
        <v>12</v>
      </c>
      <c r="BH49" s="50">
        <f t="shared" si="79"/>
        <v>12</v>
      </c>
      <c r="BI49" s="50">
        <f t="shared" si="79"/>
        <v>12</v>
      </c>
      <c r="BJ49" s="50">
        <f t="shared" si="79"/>
        <v>12</v>
      </c>
      <c r="BK49" s="50">
        <f t="shared" si="79"/>
        <v>12</v>
      </c>
      <c r="BL49" s="50">
        <f t="shared" si="79"/>
        <v>12</v>
      </c>
      <c r="BM49" s="50">
        <f t="shared" si="79"/>
        <v>12</v>
      </c>
      <c r="BN49" s="50">
        <f t="shared" si="79"/>
        <v>12</v>
      </c>
      <c r="BO49" s="50">
        <f t="shared" si="79"/>
        <v>12</v>
      </c>
      <c r="BP49" s="50">
        <f t="shared" si="79"/>
        <v>12</v>
      </c>
    </row>
    <row r="50" spans="1:68" ht="16.5" x14ac:dyDescent="0.35">
      <c r="A50" s="44" t="str">
        <f>IF(Tableau_BEH[[#This Row],[Points]]&lt;&gt;0,RANK(Tableau_BEH[[#This Row],[Points]],Tableau_BEH[Points]),"")</f>
        <v/>
      </c>
      <c r="B50" s="45">
        <f t="array" ref="B50">INDEX(Tableau_BEH[[1]:[15]],ROW(C50)-5,$B$3)</f>
        <v>0</v>
      </c>
      <c r="C50" s="46">
        <f t="shared" si="50"/>
        <v>0</v>
      </c>
      <c r="D50" s="172" t="s">
        <v>1266</v>
      </c>
      <c r="E50" s="172" t="s">
        <v>1267</v>
      </c>
      <c r="F50" s="172" t="s">
        <v>1268</v>
      </c>
      <c r="G50" s="172" t="s">
        <v>37</v>
      </c>
      <c r="H50" s="171">
        <f t="shared" si="51"/>
        <v>0</v>
      </c>
      <c r="I50" s="59"/>
      <c r="J5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0" s="55"/>
      <c r="L5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0" s="56"/>
      <c r="N5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0" s="57"/>
      <c r="P5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0" s="57"/>
      <c r="R5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0" s="58"/>
      <c r="T5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0" s="58"/>
      <c r="V5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0" s="58"/>
      <c r="X5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0" s="58"/>
      <c r="Z5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0" s="121"/>
      <c r="AB5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0" s="58"/>
      <c r="AD5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0" s="58"/>
      <c r="AF5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0" s="58"/>
      <c r="AH5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0" s="58"/>
      <c r="AJ5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0" s="58"/>
      <c r="AL5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IF(Tableau_BEH[[#This Row],[Points]]&lt;&gt;0,RANK(Tableau_BEH[[#This Row],[Points]],Tableau_BEH[Points]),"")</f>
        <v/>
      </c>
      <c r="B51" s="45">
        <f t="array" ref="B51">INDEX(Tableau_BEH[[1]:[15]],ROW(C51)-5,$B$3)</f>
        <v>0</v>
      </c>
      <c r="C51" s="46">
        <f t="shared" si="50"/>
        <v>0</v>
      </c>
      <c r="D51" s="172" t="s">
        <v>1269</v>
      </c>
      <c r="E51" s="172" t="s">
        <v>634</v>
      </c>
      <c r="F51" s="172" t="s">
        <v>416</v>
      </c>
      <c r="G51" s="172" t="s">
        <v>105</v>
      </c>
      <c r="H51" s="171">
        <f t="shared" si="51"/>
        <v>0</v>
      </c>
      <c r="I51" s="59"/>
      <c r="J5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1" s="55"/>
      <c r="L5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1" s="56"/>
      <c r="N5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1" s="57"/>
      <c r="P5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1" s="57"/>
      <c r="R5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1" s="58"/>
      <c r="T5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1" s="58"/>
      <c r="V5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1" s="58"/>
      <c r="X5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1" s="58"/>
      <c r="Z5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1" s="121"/>
      <c r="AB5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1" s="58"/>
      <c r="AD5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1" s="58"/>
      <c r="AF5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1" s="58"/>
      <c r="AH5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1" s="58"/>
      <c r="AJ5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1" s="58"/>
      <c r="AL5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IF(Tableau_BEH[[#This Row],[Points]]&lt;&gt;0,RANK(Tableau_BEH[[#This Row],[Points]],Tableau_BEH[Points]),"")</f>
        <v/>
      </c>
      <c r="B52" s="45">
        <f t="array" ref="B52">INDEX(Tableau_BEH[[1]:[15]],ROW(C52)-5,$B$3)</f>
        <v>0</v>
      </c>
      <c r="C52" s="46">
        <f t="shared" si="50"/>
        <v>0</v>
      </c>
      <c r="D52" s="172" t="s">
        <v>1270</v>
      </c>
      <c r="E52" s="172" t="s">
        <v>502</v>
      </c>
      <c r="F52" s="172" t="s">
        <v>680</v>
      </c>
      <c r="G52" s="172" t="s">
        <v>105</v>
      </c>
      <c r="H52" s="171">
        <f t="shared" si="51"/>
        <v>0</v>
      </c>
      <c r="I52" s="59"/>
      <c r="J5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2" s="55"/>
      <c r="L5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2" s="56"/>
      <c r="N5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2" s="57"/>
      <c r="P5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2" s="57"/>
      <c r="R5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2" s="58"/>
      <c r="T5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2" s="58"/>
      <c r="V5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2" s="58"/>
      <c r="X5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2" s="58"/>
      <c r="Z5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2" s="121"/>
      <c r="AB5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2" s="58"/>
      <c r="AD5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2" s="58"/>
      <c r="AF5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2" s="58"/>
      <c r="AH5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2" s="58"/>
      <c r="AJ5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2" s="58"/>
      <c r="AL5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IF(Tableau_BEH[[#This Row],[Points]]&lt;&gt;0,RANK(Tableau_BEH[[#This Row],[Points]],Tableau_BEH[Points]),"")</f>
        <v/>
      </c>
      <c r="B53" s="45">
        <f t="array" ref="B53">INDEX(Tableau_BEH[[1]:[15]],ROW(C53)-5,$B$3)</f>
        <v>0</v>
      </c>
      <c r="C53" s="46">
        <f t="shared" si="50"/>
        <v>0</v>
      </c>
      <c r="D53" s="172" t="s">
        <v>1271</v>
      </c>
      <c r="E53" s="172" t="s">
        <v>246</v>
      </c>
      <c r="F53" s="172" t="s">
        <v>548</v>
      </c>
      <c r="G53" s="172" t="s">
        <v>108</v>
      </c>
      <c r="H53" s="171">
        <f t="shared" si="51"/>
        <v>0</v>
      </c>
      <c r="I53" s="59"/>
      <c r="J5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3" s="55"/>
      <c r="L5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3" s="56"/>
      <c r="N5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3" s="57"/>
      <c r="P5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3" s="57"/>
      <c r="R5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3" s="58"/>
      <c r="T5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3" s="58"/>
      <c r="V5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3" s="58"/>
      <c r="X5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3" s="58"/>
      <c r="Z5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3" s="121"/>
      <c r="AB5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3" s="58"/>
      <c r="AD5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3" s="58"/>
      <c r="AF5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3" s="58"/>
      <c r="AH5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3" s="58"/>
      <c r="AJ5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3" s="58"/>
      <c r="AL5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>
        <f>IF(Tableau_BEH[[#This Row],[Points]]&lt;&gt;0,RANK(Tableau_BEH[[#This Row],[Points]],Tableau_BEH[Points]),"")</f>
        <v>22</v>
      </c>
      <c r="B54" s="45">
        <f t="array" ref="B54">INDEX(Tableau_BEH[[1]:[15]],ROW(C54)-5,$B$3)</f>
        <v>10</v>
      </c>
      <c r="C54" s="46">
        <f t="shared" si="50"/>
        <v>1</v>
      </c>
      <c r="D54" s="172" t="s">
        <v>1272</v>
      </c>
      <c r="E54" s="172" t="s">
        <v>337</v>
      </c>
      <c r="F54" s="172" t="s">
        <v>637</v>
      </c>
      <c r="G54" s="172" t="s">
        <v>45</v>
      </c>
      <c r="H54" s="171">
        <f t="shared" si="51"/>
        <v>10</v>
      </c>
      <c r="I54" s="59">
        <v>9</v>
      </c>
      <c r="J5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4" s="55"/>
      <c r="L5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4" s="56"/>
      <c r="N5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4" s="57"/>
      <c r="P5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4" s="57"/>
      <c r="R5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4" s="58"/>
      <c r="T5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4" s="58"/>
      <c r="V5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4" s="58"/>
      <c r="X5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4" s="58"/>
      <c r="Z5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4" s="121"/>
      <c r="AB5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4" s="58"/>
      <c r="AD5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4" s="58"/>
      <c r="AF5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4" s="58"/>
      <c r="AH5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4" s="58"/>
      <c r="AJ5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4" s="58"/>
      <c r="AL5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4" s="50">
        <f t="shared" si="52"/>
        <v>10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10</v>
      </c>
      <c r="BC54" s="50">
        <f t="shared" ref="BC54:BP54" si="84">BB54+LARGE($AM54:$BA54,BC$5)</f>
        <v>10</v>
      </c>
      <c r="BD54" s="50">
        <f t="shared" si="84"/>
        <v>10</v>
      </c>
      <c r="BE54" s="50">
        <f t="shared" si="84"/>
        <v>10</v>
      </c>
      <c r="BF54" s="50">
        <f t="shared" si="84"/>
        <v>10</v>
      </c>
      <c r="BG54" s="50">
        <f t="shared" si="84"/>
        <v>10</v>
      </c>
      <c r="BH54" s="50">
        <f t="shared" si="84"/>
        <v>10</v>
      </c>
      <c r="BI54" s="50">
        <f t="shared" si="84"/>
        <v>10</v>
      </c>
      <c r="BJ54" s="50">
        <f t="shared" si="84"/>
        <v>10</v>
      </c>
      <c r="BK54" s="50">
        <f t="shared" si="84"/>
        <v>10</v>
      </c>
      <c r="BL54" s="50">
        <f t="shared" si="84"/>
        <v>10</v>
      </c>
      <c r="BM54" s="50">
        <f t="shared" si="84"/>
        <v>10</v>
      </c>
      <c r="BN54" s="50">
        <f t="shared" si="84"/>
        <v>10</v>
      </c>
      <c r="BO54" s="50">
        <f t="shared" si="84"/>
        <v>10</v>
      </c>
      <c r="BP54" s="50">
        <f t="shared" si="84"/>
        <v>10</v>
      </c>
    </row>
    <row r="55" spans="1:68" ht="16.5" x14ac:dyDescent="0.35">
      <c r="A55" s="44">
        <f>IF(Tableau_BEH[[#This Row],[Points]]&lt;&gt;0,RANK(Tableau_BEH[[#This Row],[Points]],Tableau_BEH[Points]),"")</f>
        <v>4</v>
      </c>
      <c r="B55" s="45">
        <f t="array" ref="B55">INDEX(Tableau_BEH[[1]:[15]],ROW(C55)-5,$B$3)</f>
        <v>50</v>
      </c>
      <c r="C55" s="46">
        <f t="shared" si="50"/>
        <v>1</v>
      </c>
      <c r="D55" s="172" t="s">
        <v>1273</v>
      </c>
      <c r="E55" s="172" t="s">
        <v>638</v>
      </c>
      <c r="F55" s="172" t="s">
        <v>639</v>
      </c>
      <c r="G55" s="172" t="s">
        <v>35</v>
      </c>
      <c r="H55" s="171">
        <f t="shared" si="51"/>
        <v>50</v>
      </c>
      <c r="I55" s="59">
        <v>2</v>
      </c>
      <c r="J5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55" s="55"/>
      <c r="L5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5" s="56"/>
      <c r="N5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5" s="57"/>
      <c r="P5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5" s="57"/>
      <c r="R5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5" s="58"/>
      <c r="T5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5" s="58"/>
      <c r="V5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5" s="58"/>
      <c r="X5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5" s="58"/>
      <c r="Z5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5" s="121"/>
      <c r="AB5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5" s="58"/>
      <c r="AD5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5" s="58"/>
      <c r="AF5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5" s="58"/>
      <c r="AH5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5" s="58"/>
      <c r="AJ5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5" s="58"/>
      <c r="AL5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5" s="50">
        <f t="shared" si="52"/>
        <v>50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50</v>
      </c>
      <c r="BC55" s="50">
        <f t="shared" ref="BC55:BP55" si="85">BB55+LARGE($AM55:$BA55,BC$5)</f>
        <v>50</v>
      </c>
      <c r="BD55" s="50">
        <f t="shared" si="85"/>
        <v>50</v>
      </c>
      <c r="BE55" s="50">
        <f t="shared" si="85"/>
        <v>50</v>
      </c>
      <c r="BF55" s="50">
        <f t="shared" si="85"/>
        <v>50</v>
      </c>
      <c r="BG55" s="50">
        <f t="shared" si="85"/>
        <v>50</v>
      </c>
      <c r="BH55" s="50">
        <f t="shared" si="85"/>
        <v>50</v>
      </c>
      <c r="BI55" s="50">
        <f t="shared" si="85"/>
        <v>50</v>
      </c>
      <c r="BJ55" s="50">
        <f t="shared" si="85"/>
        <v>50</v>
      </c>
      <c r="BK55" s="50">
        <f t="shared" si="85"/>
        <v>50</v>
      </c>
      <c r="BL55" s="50">
        <f t="shared" si="85"/>
        <v>50</v>
      </c>
      <c r="BM55" s="50">
        <f t="shared" si="85"/>
        <v>50</v>
      </c>
      <c r="BN55" s="50">
        <f t="shared" si="85"/>
        <v>50</v>
      </c>
      <c r="BO55" s="50">
        <f t="shared" si="85"/>
        <v>50</v>
      </c>
      <c r="BP55" s="50">
        <f t="shared" si="85"/>
        <v>50</v>
      </c>
    </row>
    <row r="56" spans="1:68" ht="16.5" x14ac:dyDescent="0.35">
      <c r="A56" s="44" t="str">
        <f>IF(Tableau_BEH[[#This Row],[Points]]&lt;&gt;0,RANK(Tableau_BEH[[#This Row],[Points]],Tableau_BEH[Points]),"")</f>
        <v/>
      </c>
      <c r="B56" s="45">
        <f t="array" ref="B56">INDEX(Tableau_BEH[[1]:[15]],ROW(C56)-5,$B$3)</f>
        <v>0</v>
      </c>
      <c r="C56" s="46">
        <f t="shared" si="50"/>
        <v>0</v>
      </c>
      <c r="D56" s="172" t="s">
        <v>1274</v>
      </c>
      <c r="E56" s="172" t="s">
        <v>640</v>
      </c>
      <c r="F56" s="172" t="s">
        <v>641</v>
      </c>
      <c r="G56" s="172" t="s">
        <v>33</v>
      </c>
      <c r="H56" s="171">
        <f t="shared" si="51"/>
        <v>0</v>
      </c>
      <c r="I56" s="59"/>
      <c r="J5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6" s="55"/>
      <c r="L5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6" s="56"/>
      <c r="N5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6" s="57"/>
      <c r="P5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6" s="57"/>
      <c r="R5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6" s="58"/>
      <c r="T5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6" s="58"/>
      <c r="V5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6" s="58"/>
      <c r="X5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6" s="58"/>
      <c r="Z5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6" s="121"/>
      <c r="AB5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6" s="58"/>
      <c r="AD5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6" s="58"/>
      <c r="AF5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6" s="58"/>
      <c r="AH5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6" s="58"/>
      <c r="AJ5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6" s="58"/>
      <c r="AL5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IF(Tableau_BEH[[#This Row],[Points]]&lt;&gt;0,RANK(Tableau_BEH[[#This Row],[Points]],Tableau_BEH[Points]),"")</f>
        <v/>
      </c>
      <c r="B57" s="45">
        <f t="array" ref="B57">INDEX(Tableau_BEH[[1]:[15]],ROW(C57)-5,$B$3)</f>
        <v>0</v>
      </c>
      <c r="C57" s="46">
        <f t="shared" si="50"/>
        <v>0</v>
      </c>
      <c r="D57" s="172" t="s">
        <v>1275</v>
      </c>
      <c r="E57" s="172" t="s">
        <v>341</v>
      </c>
      <c r="F57" s="172" t="s">
        <v>644</v>
      </c>
      <c r="G57" s="172" t="s">
        <v>95</v>
      </c>
      <c r="H57" s="171">
        <f t="shared" si="51"/>
        <v>0</v>
      </c>
      <c r="I57" s="59"/>
      <c r="J5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7" s="55"/>
      <c r="L5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7" s="56"/>
      <c r="N5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7" s="57"/>
      <c r="P5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7" s="57"/>
      <c r="R5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7" s="58"/>
      <c r="T5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7" s="58"/>
      <c r="V5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7" s="58"/>
      <c r="X5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7" s="58"/>
      <c r="Z5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7" s="121"/>
      <c r="AB5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7" s="58"/>
      <c r="AD5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7" s="58"/>
      <c r="AF5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7" s="58"/>
      <c r="AH5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7" s="58"/>
      <c r="AJ5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7" s="58"/>
      <c r="AL5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IF(Tableau_BEH[[#This Row],[Points]]&lt;&gt;0,RANK(Tableau_BEH[[#This Row],[Points]],Tableau_BEH[Points]),"")</f>
        <v/>
      </c>
      <c r="B58" s="45">
        <f t="array" ref="B58">INDEX(Tableau_BEH[[1]:[15]],ROW(C58)-5,$B$3)</f>
        <v>0</v>
      </c>
      <c r="C58" s="46">
        <f t="shared" si="50"/>
        <v>0</v>
      </c>
      <c r="D58" s="172" t="s">
        <v>1276</v>
      </c>
      <c r="E58" s="172" t="s">
        <v>682</v>
      </c>
      <c r="F58" s="172" t="s">
        <v>410</v>
      </c>
      <c r="G58" s="172" t="s">
        <v>37</v>
      </c>
      <c r="H58" s="171">
        <f t="shared" si="51"/>
        <v>0</v>
      </c>
      <c r="I58" s="59"/>
      <c r="J5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8" s="55"/>
      <c r="L5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8" s="56"/>
      <c r="N5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8" s="57"/>
      <c r="P5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8" s="57"/>
      <c r="R5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8" s="58"/>
      <c r="T5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8" s="58"/>
      <c r="V5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8" s="58"/>
      <c r="X5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8" s="58"/>
      <c r="Z5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8" s="121"/>
      <c r="AB5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8" s="58"/>
      <c r="AD5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8" s="58"/>
      <c r="AF5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8" s="58"/>
      <c r="AH5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8" s="58"/>
      <c r="AJ5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8" s="58"/>
      <c r="AL5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IF(Tableau_BEH[[#This Row],[Points]]&lt;&gt;0,RANK(Tableau_BEH[[#This Row],[Points]],Tableau_BEH[Points]),"")</f>
        <v/>
      </c>
      <c r="B59" s="45">
        <f t="array" ref="B59">INDEX(Tableau_BEH[[1]:[15]],ROW(C59)-5,$B$3)</f>
        <v>0</v>
      </c>
      <c r="C59" s="46">
        <f t="shared" si="50"/>
        <v>0</v>
      </c>
      <c r="D59" s="172" t="s">
        <v>1277</v>
      </c>
      <c r="E59" s="172" t="s">
        <v>1278</v>
      </c>
      <c r="F59" s="172" t="s">
        <v>534</v>
      </c>
      <c r="G59" s="172" t="s">
        <v>106</v>
      </c>
      <c r="H59" s="171">
        <f t="shared" si="51"/>
        <v>0</v>
      </c>
      <c r="I59" s="59"/>
      <c r="J5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9" s="55"/>
      <c r="L5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9" s="56"/>
      <c r="N5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9" s="57"/>
      <c r="P5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9" s="57"/>
      <c r="R5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9" s="58"/>
      <c r="T5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9" s="58"/>
      <c r="V5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9" s="58"/>
      <c r="X5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9" s="58"/>
      <c r="Z5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9" s="121"/>
      <c r="AB5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9" s="58"/>
      <c r="AD5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9" s="58"/>
      <c r="AF5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9" s="58"/>
      <c r="AH5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9" s="58"/>
      <c r="AJ5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9" s="58"/>
      <c r="AL5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IF(Tableau_BEH[[#This Row],[Points]]&lt;&gt;0,RANK(Tableau_BEH[[#This Row],[Points]],Tableau_BEH[Points]),"")</f>
        <v/>
      </c>
      <c r="B60" s="45">
        <f t="array" ref="B60">INDEX(Tableau_BEH[[1]:[15]],ROW(C60)-5,$B$3)</f>
        <v>0</v>
      </c>
      <c r="C60" s="46">
        <f t="shared" si="50"/>
        <v>0</v>
      </c>
      <c r="D60" s="172" t="s">
        <v>1279</v>
      </c>
      <c r="E60" s="172" t="s">
        <v>685</v>
      </c>
      <c r="F60" s="172" t="s">
        <v>687</v>
      </c>
      <c r="G60" s="172" t="s">
        <v>19</v>
      </c>
      <c r="H60" s="171">
        <f t="shared" si="51"/>
        <v>0</v>
      </c>
      <c r="I60" s="59"/>
      <c r="J6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0" s="55"/>
      <c r="L6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0" s="56"/>
      <c r="N6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0" s="57"/>
      <c r="P6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0" s="57"/>
      <c r="R6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0" s="58"/>
      <c r="T6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0" s="58"/>
      <c r="V6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0" s="58"/>
      <c r="X6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0" s="58"/>
      <c r="Z6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0" s="121"/>
      <c r="AB6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0" s="58"/>
      <c r="AD6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0" s="58"/>
      <c r="AF6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0" s="58"/>
      <c r="AH6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0" s="58"/>
      <c r="AJ6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0" s="58"/>
      <c r="AL6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IF(Tableau_BEH[[#This Row],[Points]]&lt;&gt;0,RANK(Tableau_BEH[[#This Row],[Points]],Tableau_BEH[Points]),"")</f>
        <v/>
      </c>
      <c r="B61" s="45">
        <f t="array" ref="B61">INDEX(Tableau_BEH[[1]:[15]],ROW(C61)-5,$B$3)</f>
        <v>0</v>
      </c>
      <c r="C61" s="46">
        <f t="shared" si="50"/>
        <v>0</v>
      </c>
      <c r="D61" s="172" t="s">
        <v>1280</v>
      </c>
      <c r="E61" s="172" t="s">
        <v>685</v>
      </c>
      <c r="F61" s="172" t="s">
        <v>686</v>
      </c>
      <c r="G61" s="172" t="s">
        <v>19</v>
      </c>
      <c r="H61" s="171">
        <f t="shared" si="51"/>
        <v>0</v>
      </c>
      <c r="I61" s="59"/>
      <c r="J6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1" s="55"/>
      <c r="L6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1" s="56"/>
      <c r="N6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1" s="57"/>
      <c r="P6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1" s="57"/>
      <c r="R6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1" s="58"/>
      <c r="T6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1" s="58"/>
      <c r="V6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1" s="58"/>
      <c r="X6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1" s="58"/>
      <c r="Z6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1" s="121"/>
      <c r="AB6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1" s="58"/>
      <c r="AD6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1" s="58"/>
      <c r="AF6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1" s="58"/>
      <c r="AH6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1" s="58"/>
      <c r="AJ6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1" s="58"/>
      <c r="AL6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>
        <f>IF(Tableau_BEH[[#This Row],[Points]]&lt;&gt;0,RANK(Tableau_BEH[[#This Row],[Points]],Tableau_BEH[Points]),"")</f>
        <v>13</v>
      </c>
      <c r="B62" s="45">
        <f t="array" ref="B62">INDEX(Tableau_BEH[[1]:[15]],ROW(C62)-5,$B$3)</f>
        <v>20</v>
      </c>
      <c r="C62" s="46">
        <f t="shared" si="50"/>
        <v>1</v>
      </c>
      <c r="D62" s="172" t="s">
        <v>1281</v>
      </c>
      <c r="E62" s="172" t="s">
        <v>650</v>
      </c>
      <c r="F62" s="172" t="s">
        <v>618</v>
      </c>
      <c r="G62" s="172" t="s">
        <v>35</v>
      </c>
      <c r="H62" s="171">
        <f t="shared" si="51"/>
        <v>20</v>
      </c>
      <c r="I62" s="59">
        <v>5</v>
      </c>
      <c r="J6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62" s="55"/>
      <c r="L6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2" s="56"/>
      <c r="N6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2" s="57"/>
      <c r="P6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2" s="57"/>
      <c r="R6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2" s="58"/>
      <c r="T6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2" s="58"/>
      <c r="V6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2" s="58"/>
      <c r="X6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2" s="58"/>
      <c r="Z6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2" s="121"/>
      <c r="AB6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2" s="58"/>
      <c r="AD6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2" s="58"/>
      <c r="AF6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2" s="58"/>
      <c r="AH6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2" s="58"/>
      <c r="AJ6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2" s="58"/>
      <c r="AL6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2" s="50">
        <f t="shared" si="52"/>
        <v>20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20</v>
      </c>
      <c r="BC62" s="50">
        <f t="shared" ref="BC62:BP62" si="92">BB62+LARGE($AM62:$BA62,BC$5)</f>
        <v>20</v>
      </c>
      <c r="BD62" s="50">
        <f t="shared" si="92"/>
        <v>20</v>
      </c>
      <c r="BE62" s="50">
        <f t="shared" si="92"/>
        <v>20</v>
      </c>
      <c r="BF62" s="50">
        <f t="shared" si="92"/>
        <v>20</v>
      </c>
      <c r="BG62" s="50">
        <f t="shared" si="92"/>
        <v>20</v>
      </c>
      <c r="BH62" s="50">
        <f t="shared" si="92"/>
        <v>20</v>
      </c>
      <c r="BI62" s="50">
        <f t="shared" si="92"/>
        <v>20</v>
      </c>
      <c r="BJ62" s="50">
        <f t="shared" si="92"/>
        <v>20</v>
      </c>
      <c r="BK62" s="50">
        <f t="shared" si="92"/>
        <v>20</v>
      </c>
      <c r="BL62" s="50">
        <f t="shared" si="92"/>
        <v>20</v>
      </c>
      <c r="BM62" s="50">
        <f t="shared" si="92"/>
        <v>20</v>
      </c>
      <c r="BN62" s="50">
        <f t="shared" si="92"/>
        <v>20</v>
      </c>
      <c r="BO62" s="50">
        <f t="shared" si="92"/>
        <v>20</v>
      </c>
      <c r="BP62" s="50">
        <f t="shared" si="92"/>
        <v>20</v>
      </c>
    </row>
    <row r="63" spans="1:68" ht="16.5" x14ac:dyDescent="0.35">
      <c r="A63" s="44" t="str">
        <f>IF(Tableau_BEH[[#This Row],[Points]]&lt;&gt;0,RANK(Tableau_BEH[[#This Row],[Points]],Tableau_BEH[Points]),"")</f>
        <v/>
      </c>
      <c r="B63" s="45">
        <f t="array" ref="B63">INDEX(Tableau_BEH[[1]:[15]],ROW(C63)-5,$B$3)</f>
        <v>0</v>
      </c>
      <c r="C63" s="46">
        <f t="shared" si="50"/>
        <v>1</v>
      </c>
      <c r="D63" s="51" t="s">
        <v>3</v>
      </c>
      <c r="E63" s="52" t="s">
        <v>333</v>
      </c>
      <c r="F63" s="52" t="s">
        <v>1707</v>
      </c>
      <c r="G63" s="52" t="s">
        <v>3</v>
      </c>
      <c r="H63" s="48">
        <f t="shared" si="51"/>
        <v>0</v>
      </c>
      <c r="I63" s="59">
        <v>9</v>
      </c>
      <c r="J6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3" s="55"/>
      <c r="L6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3" s="56"/>
      <c r="N6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3" s="57"/>
      <c r="P6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3" s="57"/>
      <c r="R6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3" s="58"/>
      <c r="T6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3" s="58"/>
      <c r="V6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3" s="58"/>
      <c r="X6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3" s="58"/>
      <c r="Z6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3" s="121"/>
      <c r="AB6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3" s="58"/>
      <c r="AD6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3" s="58"/>
      <c r="AF6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3" s="58"/>
      <c r="AH6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3" s="58"/>
      <c r="AJ6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3" s="58"/>
      <c r="AL6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IF(Tableau_BEH[[#This Row],[Points]]&lt;&gt;0,RANK(Tableau_BEH[[#This Row],[Points]],Tableau_BEH[Points]),"")</f>
        <v/>
      </c>
      <c r="B64" s="45">
        <f t="array" ref="B64">INDEX(Tableau_BEH[[1]:[15]],ROW(C64)-5,$B$3)</f>
        <v>0</v>
      </c>
      <c r="C64" s="46">
        <f t="shared" si="50"/>
        <v>0</v>
      </c>
      <c r="D64" s="47"/>
      <c r="E64" s="47"/>
      <c r="F64" s="47"/>
      <c r="G64" s="47"/>
      <c r="H64" s="48">
        <f t="shared" si="51"/>
        <v>0</v>
      </c>
      <c r="I64" s="59"/>
      <c r="J6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4" s="55"/>
      <c r="L6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4" s="56"/>
      <c r="N6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4" s="57"/>
      <c r="P6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4" s="57"/>
      <c r="R6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4" s="58"/>
      <c r="T6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4" s="58"/>
      <c r="V6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4" s="58"/>
      <c r="X6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4" s="58"/>
      <c r="Z6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4" s="121"/>
      <c r="AB6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4" s="58"/>
      <c r="AD6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4" s="58"/>
      <c r="AF6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4" s="58"/>
      <c r="AH6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4" s="58"/>
      <c r="AJ6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4" s="58"/>
      <c r="AL6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IF(Tableau_BEH[[#This Row],[Points]]&lt;&gt;0,RANK(Tableau_BEH[[#This Row],[Points]],Tableau_BEH[Points]),"")</f>
        <v/>
      </c>
      <c r="B65" s="45">
        <f t="array" ref="B65">INDEX(Tableau_BEH[[1]:[15]],ROW(C65)-5,$B$3)</f>
        <v>0</v>
      </c>
      <c r="C65" s="46">
        <f t="shared" si="50"/>
        <v>0</v>
      </c>
      <c r="D65" s="47"/>
      <c r="E65" s="47"/>
      <c r="F65" s="47"/>
      <c r="G65" s="47"/>
      <c r="H65" s="48">
        <f t="shared" si="51"/>
        <v>0</v>
      </c>
      <c r="I65" s="59"/>
      <c r="J6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5" s="55"/>
      <c r="L6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5" s="56"/>
      <c r="N6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5" s="57"/>
      <c r="P6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5" s="57"/>
      <c r="R6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5" s="58"/>
      <c r="T6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5" s="58"/>
      <c r="V6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5" s="58"/>
      <c r="X6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5" s="58"/>
      <c r="Z6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5" s="121"/>
      <c r="AB6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5" s="58"/>
      <c r="AD6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5" s="58"/>
      <c r="AF6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5" s="58"/>
      <c r="AH6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5" s="58"/>
      <c r="AJ6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5" s="58"/>
      <c r="AL6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IF(Tableau_BEH[[#This Row],[Points]]&lt;&gt;0,RANK(Tableau_BEH[[#This Row],[Points]],Tableau_BEH[Points]),"")</f>
        <v/>
      </c>
      <c r="B66" s="45">
        <f t="array" ref="B66">INDEX(Tableau_BEH[[1]:[15]],ROW(C66)-5,$B$3)</f>
        <v>0</v>
      </c>
      <c r="C66" s="46">
        <f t="shared" si="50"/>
        <v>0</v>
      </c>
      <c r="D66" s="47"/>
      <c r="E66" s="47"/>
      <c r="F66" s="47"/>
      <c r="G66" s="47"/>
      <c r="H66" s="48">
        <f t="shared" si="51"/>
        <v>0</v>
      </c>
      <c r="I66" s="59"/>
      <c r="J6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6" s="55"/>
      <c r="L6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6" s="56"/>
      <c r="N6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6" s="57"/>
      <c r="P6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6" s="57"/>
      <c r="R6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6" s="58"/>
      <c r="T6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6" s="58"/>
      <c r="V6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6" s="58"/>
      <c r="X6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6" s="58"/>
      <c r="Z6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6" s="121"/>
      <c r="AB6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6" s="58"/>
      <c r="AD6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6" s="58"/>
      <c r="AF6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6" s="58"/>
      <c r="AH6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6" s="58"/>
      <c r="AJ6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6" s="58"/>
      <c r="AL6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IF(Tableau_BEH[[#This Row],[Points]]&lt;&gt;0,RANK(Tableau_BEH[[#This Row],[Points]],Tableau_BEH[Points]),"")</f>
        <v/>
      </c>
      <c r="B67" s="45">
        <f t="array" ref="B67">INDEX(Tableau_BEH[[1]:[15]],ROW(C67)-5,$B$3)</f>
        <v>0</v>
      </c>
      <c r="C67" s="46">
        <f t="shared" si="50"/>
        <v>0</v>
      </c>
      <c r="D67" s="47"/>
      <c r="E67" s="47"/>
      <c r="F67" s="47"/>
      <c r="G67" s="47"/>
      <c r="H67" s="48">
        <f t="shared" si="51"/>
        <v>0</v>
      </c>
      <c r="I67" s="59"/>
      <c r="J6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7" s="55"/>
      <c r="L6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7" s="56"/>
      <c r="N6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7" s="57"/>
      <c r="P6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7" s="57"/>
      <c r="R6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7" s="58"/>
      <c r="T6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7" s="58"/>
      <c r="V6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7" s="58"/>
      <c r="X6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7" s="58"/>
      <c r="Z6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7" s="121"/>
      <c r="AB6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7" s="58"/>
      <c r="AD6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7" s="58"/>
      <c r="AF6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7" s="58"/>
      <c r="AH6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7" s="58"/>
      <c r="AJ6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7" s="58"/>
      <c r="AL6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IF(Tableau_BEH[[#This Row],[Points]]&lt;&gt;0,RANK(Tableau_BEH[[#This Row],[Points]],Tableau_BEH[Points]),"")</f>
        <v/>
      </c>
      <c r="B68" s="45">
        <f t="array" ref="B68">INDEX(Tableau_BEH[[1]:[15]],ROW(C68)-5,$B$3)</f>
        <v>0</v>
      </c>
      <c r="C68" s="46">
        <f t="shared" si="50"/>
        <v>0</v>
      </c>
      <c r="D68" s="47"/>
      <c r="E68" s="47"/>
      <c r="F68" s="47"/>
      <c r="G68" s="47"/>
      <c r="H68" s="48">
        <f t="shared" si="51"/>
        <v>0</v>
      </c>
      <c r="I68" s="59"/>
      <c r="J6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8" s="55"/>
      <c r="L6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8" s="56"/>
      <c r="N6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8" s="57"/>
      <c r="P6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8" s="57"/>
      <c r="R6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8" s="58"/>
      <c r="T6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8" s="58"/>
      <c r="V6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8" s="58"/>
      <c r="X6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8" s="58"/>
      <c r="Z6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8" s="121"/>
      <c r="AB6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8" s="58"/>
      <c r="AD6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8" s="58"/>
      <c r="AF6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8" s="58"/>
      <c r="AH6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8" s="58"/>
      <c r="AJ6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8" s="58"/>
      <c r="AL6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IF(Tableau_BEH[[#This Row],[Points]]&lt;&gt;0,RANK(Tableau_BEH[[#This Row],[Points]],Tableau_BEH[Points]),"")</f>
        <v/>
      </c>
      <c r="B69" s="45">
        <f t="array" ref="B69">INDEX(Tableau_BEH[[1]:[15]],ROW(C69)-5,$B$3)</f>
        <v>0</v>
      </c>
      <c r="C69" s="46">
        <f t="shared" si="50"/>
        <v>0</v>
      </c>
      <c r="D69" s="47"/>
      <c r="E69" s="47"/>
      <c r="F69" s="47"/>
      <c r="G69" s="47"/>
      <c r="H69" s="48">
        <f t="shared" si="51"/>
        <v>0</v>
      </c>
      <c r="I69" s="59"/>
      <c r="J6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9" s="55"/>
      <c r="L6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9" s="56"/>
      <c r="N6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9" s="57"/>
      <c r="P6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9" s="57"/>
      <c r="R6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9" s="58"/>
      <c r="T6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9" s="58"/>
      <c r="V6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9" s="58"/>
      <c r="X6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9" s="58"/>
      <c r="Z6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9" s="121"/>
      <c r="AB6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9" s="58"/>
      <c r="AD6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9" s="58"/>
      <c r="AF6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9" s="58"/>
      <c r="AH6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9" s="58"/>
      <c r="AJ6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9" s="58"/>
      <c r="AL6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IF(Tableau_BEH[[#This Row],[Points]]&lt;&gt;0,RANK(Tableau_BEH[[#This Row],[Points]],Tableau_BEH[Points]),"")</f>
        <v/>
      </c>
      <c r="B70" s="45">
        <f t="array" ref="B70">INDEX(Tableau_BEH[[1]:[15]],ROW(C70)-5,$B$3)</f>
        <v>0</v>
      </c>
      <c r="C70" s="46">
        <f t="shared" ref="C70:C100" si="100">COUNTA(I70,K70,M70,O70,Q70,S70,U70,W70,Y70,AA70,AC70,AE70,AG70,AI70,AK70)</f>
        <v>0</v>
      </c>
      <c r="D70" s="47"/>
      <c r="E70" s="47"/>
      <c r="F70" s="47"/>
      <c r="G70" s="47"/>
      <c r="H70" s="48">
        <f t="shared" ref="H70:H100" si="101">J70+L70+N70+P70+R70+T70+V70+X70+Z70+AB70+AD70+AF70+AH70+AJ70+AL70</f>
        <v>0</v>
      </c>
      <c r="I70" s="59"/>
      <c r="J7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0" s="55"/>
      <c r="L7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0" s="56"/>
      <c r="N7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0" s="57"/>
      <c r="P7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0" s="57"/>
      <c r="R7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0" s="58"/>
      <c r="T7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0" s="58"/>
      <c r="V7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0" s="58"/>
      <c r="X7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0" s="58"/>
      <c r="Z7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0" s="121"/>
      <c r="AB7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0" s="58"/>
      <c r="AD7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0" s="58"/>
      <c r="AF7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0" s="58"/>
      <c r="AH7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0" s="58"/>
      <c r="AJ7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0" s="58"/>
      <c r="AL7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0" s="50">
        <f t="shared" ref="AM70:AM100" si="102">J70</f>
        <v>0</v>
      </c>
      <c r="AN70" s="31">
        <f t="shared" ref="AN70:AN100" si="103">L70</f>
        <v>0</v>
      </c>
      <c r="AO70" s="31">
        <f t="shared" ref="AO70:AO100" si="104">N70</f>
        <v>0</v>
      </c>
      <c r="AP70" s="31">
        <f t="shared" ref="AP70:AP100" si="105">P70</f>
        <v>0</v>
      </c>
      <c r="AQ70" s="31">
        <f t="shared" ref="AQ70:AQ100" si="106">R70</f>
        <v>0</v>
      </c>
      <c r="AR70" s="31">
        <f t="shared" ref="AR70:AR100" si="107">T70</f>
        <v>0</v>
      </c>
      <c r="AS70" s="31">
        <f t="shared" ref="AS70:AS100" si="108">V70</f>
        <v>0</v>
      </c>
      <c r="AT70" s="31">
        <f t="shared" ref="AT70:AT100" si="109">X70</f>
        <v>0</v>
      </c>
      <c r="AU70" s="31">
        <f t="shared" ref="AU70:AU100" si="110">Z70</f>
        <v>0</v>
      </c>
      <c r="AV70" s="31">
        <f t="shared" ref="AV70:AV100" si="111">AB70</f>
        <v>0</v>
      </c>
      <c r="AW70" s="31">
        <f t="shared" ref="AW70:AW100" si="112">AD70</f>
        <v>0</v>
      </c>
      <c r="AX70" s="31">
        <f t="shared" ref="AX70:AX100" si="113">AF70</f>
        <v>0</v>
      </c>
      <c r="AY70" s="31">
        <f t="shared" ref="AY70:AY100" si="114">AH70</f>
        <v>0</v>
      </c>
      <c r="AZ70" s="31">
        <f t="shared" ref="AZ70:AZ100" si="115">AJ70</f>
        <v>0</v>
      </c>
      <c r="BA70" s="31">
        <f t="shared" ref="BA70:BA100" si="116">AL70</f>
        <v>0</v>
      </c>
      <c r="BB70" s="31">
        <f t="shared" ref="BB70:BB100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IF(Tableau_BEH[[#This Row],[Points]]&lt;&gt;0,RANK(Tableau_BEH[[#This Row],[Points]],Tableau_BEH[Points]),"")</f>
        <v/>
      </c>
      <c r="B71" s="45">
        <f t="array" ref="B71">INDEX(Tableau_BEH[[1]:[15]],ROW(C71)-5,$B$3)</f>
        <v>0</v>
      </c>
      <c r="C71" s="46">
        <f t="shared" si="100"/>
        <v>0</v>
      </c>
      <c r="D71" s="47"/>
      <c r="E71" s="47"/>
      <c r="F71" s="47"/>
      <c r="G71" s="47"/>
      <c r="H71" s="48">
        <f t="shared" si="101"/>
        <v>0</v>
      </c>
      <c r="I71" s="59"/>
      <c r="J7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1" s="55"/>
      <c r="L7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1" s="56"/>
      <c r="N7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1" s="57"/>
      <c r="P7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1" s="57"/>
      <c r="R7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1" s="58"/>
      <c r="T7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1" s="58"/>
      <c r="V7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1" s="58"/>
      <c r="X7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1" s="58"/>
      <c r="Z7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1" s="121"/>
      <c r="AB7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1" s="58"/>
      <c r="AD7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1" s="58"/>
      <c r="AF7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1" s="58"/>
      <c r="AH7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1" s="58"/>
      <c r="AJ7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1" s="58"/>
      <c r="AL7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IF(Tableau_BEH[[#This Row],[Points]]&lt;&gt;0,RANK(Tableau_BEH[[#This Row],[Points]],Tableau_BEH[Points]),"")</f>
        <v/>
      </c>
      <c r="B72" s="45">
        <f t="array" ref="B72">INDEX(Tableau_BEH[[1]:[15]],ROW(C72)-5,$B$3)</f>
        <v>0</v>
      </c>
      <c r="C72" s="46">
        <f t="shared" si="100"/>
        <v>0</v>
      </c>
      <c r="D72" s="47"/>
      <c r="E72" s="47"/>
      <c r="F72" s="47"/>
      <c r="G72" s="47"/>
      <c r="H72" s="48">
        <f t="shared" si="101"/>
        <v>0</v>
      </c>
      <c r="I72" s="59"/>
      <c r="J7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2" s="55"/>
      <c r="L7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2" s="56"/>
      <c r="N7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2" s="57"/>
      <c r="P7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2" s="57"/>
      <c r="R7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2" s="58"/>
      <c r="T7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2" s="58"/>
      <c r="V7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2" s="58"/>
      <c r="X7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2" s="58"/>
      <c r="Z7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2" s="121"/>
      <c r="AB72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2" s="58"/>
      <c r="AD7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2" s="58"/>
      <c r="AF7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2" s="58"/>
      <c r="AH7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2" s="58"/>
      <c r="AJ7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2" s="58"/>
      <c r="AL7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IF(Tableau_BEH[[#This Row],[Points]]&lt;&gt;0,RANK(Tableau_BEH[[#This Row],[Points]],Tableau_BEH[Points]),"")</f>
        <v/>
      </c>
      <c r="B73" s="45">
        <f t="array" ref="B73">INDEX(Tableau_BEH[[1]:[15]],ROW(C73)-5,$B$3)</f>
        <v>0</v>
      </c>
      <c r="C73" s="46">
        <f t="shared" si="100"/>
        <v>0</v>
      </c>
      <c r="D73" s="47"/>
      <c r="E73" s="47"/>
      <c r="F73" s="47"/>
      <c r="G73" s="47"/>
      <c r="H73" s="48">
        <f t="shared" si="101"/>
        <v>0</v>
      </c>
      <c r="I73" s="59"/>
      <c r="J7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3" s="55"/>
      <c r="L7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3" s="56"/>
      <c r="N7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3" s="57"/>
      <c r="P7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3" s="57"/>
      <c r="R7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3" s="58"/>
      <c r="T7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3" s="58"/>
      <c r="V7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3" s="58"/>
      <c r="X7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3" s="58"/>
      <c r="Z7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3" s="121"/>
      <c r="AB73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3" s="58"/>
      <c r="AD7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3" s="58"/>
      <c r="AF7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3" s="58"/>
      <c r="AH7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3" s="58"/>
      <c r="AJ7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3" s="58"/>
      <c r="AL7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IF(Tableau_BEH[[#This Row],[Points]]&lt;&gt;0,RANK(Tableau_BEH[[#This Row],[Points]],Tableau_BEH[Points]),"")</f>
        <v/>
      </c>
      <c r="B74" s="45">
        <f t="array" ref="B74">INDEX(Tableau_BEH[[1]:[15]],ROW(C74)-5,$B$3)</f>
        <v>0</v>
      </c>
      <c r="C74" s="46">
        <f t="shared" si="100"/>
        <v>0</v>
      </c>
      <c r="D74" s="47"/>
      <c r="E74" s="47"/>
      <c r="F74" s="47"/>
      <c r="G74" s="47"/>
      <c r="H74" s="48">
        <f t="shared" si="101"/>
        <v>0</v>
      </c>
      <c r="I74" s="59"/>
      <c r="J7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4" s="55"/>
      <c r="L7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4" s="56"/>
      <c r="N7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4" s="57"/>
      <c r="P7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4" s="57"/>
      <c r="R7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4" s="58"/>
      <c r="T7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4" s="58"/>
      <c r="V7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4" s="58"/>
      <c r="X7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4" s="58"/>
      <c r="Z7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4" s="121"/>
      <c r="AB74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4" s="58"/>
      <c r="AD7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4" s="58"/>
      <c r="AF7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4" s="58"/>
      <c r="AH7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4" s="58"/>
      <c r="AJ7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4" s="58"/>
      <c r="AL7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IF(Tableau_BEH[[#This Row],[Points]]&lt;&gt;0,RANK(Tableau_BEH[[#This Row],[Points]],Tableau_BEH[Points]),"")</f>
        <v/>
      </c>
      <c r="B75" s="45">
        <f t="array" ref="B75">INDEX(Tableau_BEH[[1]:[15]],ROW(C75)-5,$B$3)</f>
        <v>0</v>
      </c>
      <c r="C75" s="46">
        <f t="shared" si="100"/>
        <v>0</v>
      </c>
      <c r="D75" s="47"/>
      <c r="E75" s="47"/>
      <c r="F75" s="47"/>
      <c r="G75" s="47"/>
      <c r="H75" s="48">
        <f t="shared" si="101"/>
        <v>0</v>
      </c>
      <c r="I75" s="59"/>
      <c r="J7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5" s="55"/>
      <c r="L7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5" s="56"/>
      <c r="N7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5" s="57"/>
      <c r="P7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5" s="57"/>
      <c r="R7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5" s="58"/>
      <c r="T7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5" s="58"/>
      <c r="V7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5" s="58"/>
      <c r="X7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5" s="58"/>
      <c r="Z7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5" s="121"/>
      <c r="AB75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5" s="58"/>
      <c r="AD7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5" s="58"/>
      <c r="AF7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5" s="58"/>
      <c r="AH7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5" s="58"/>
      <c r="AJ7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5" s="58"/>
      <c r="AL7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IF(Tableau_BEH[[#This Row],[Points]]&lt;&gt;0,RANK(Tableau_BEH[[#This Row],[Points]],Tableau_BEH[Points]),"")</f>
        <v/>
      </c>
      <c r="B76" s="45">
        <f t="array" ref="B76">INDEX(Tableau_BEH[[1]:[15]],ROW(C76)-5,$B$3)</f>
        <v>0</v>
      </c>
      <c r="C76" s="46">
        <f t="shared" si="100"/>
        <v>0</v>
      </c>
      <c r="D76" s="47"/>
      <c r="E76" s="47"/>
      <c r="F76" s="47"/>
      <c r="G76" s="47"/>
      <c r="H76" s="48">
        <f t="shared" si="101"/>
        <v>0</v>
      </c>
      <c r="I76" s="59"/>
      <c r="J7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6" s="55"/>
      <c r="L7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6" s="56"/>
      <c r="N7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6" s="57"/>
      <c r="P7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6" s="57"/>
      <c r="R7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6" s="58"/>
      <c r="T7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6" s="58"/>
      <c r="V7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6" s="58"/>
      <c r="X7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6" s="58"/>
      <c r="Z7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6" s="121"/>
      <c r="AB76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6" s="58"/>
      <c r="AD7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6" s="58"/>
      <c r="AF7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6" s="58"/>
      <c r="AH7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6" s="58"/>
      <c r="AJ7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6" s="58"/>
      <c r="AL7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IF(Tableau_BEH[[#This Row],[Points]]&lt;&gt;0,RANK(Tableau_BEH[[#This Row],[Points]],Tableau_BEH[Points]),"")</f>
        <v/>
      </c>
      <c r="B77" s="45">
        <f t="array" ref="B77">INDEX(Tableau_BEH[[1]:[15]],ROW(C77)-5,$B$3)</f>
        <v>0</v>
      </c>
      <c r="C77" s="46">
        <f t="shared" si="100"/>
        <v>0</v>
      </c>
      <c r="D77" s="47"/>
      <c r="E77" s="47"/>
      <c r="F77" s="47"/>
      <c r="G77" s="47"/>
      <c r="H77" s="48">
        <f t="shared" si="101"/>
        <v>0</v>
      </c>
      <c r="I77" s="59"/>
      <c r="J7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7" s="55"/>
      <c r="L7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7" s="56"/>
      <c r="N7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7" s="57"/>
      <c r="P7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7" s="57"/>
      <c r="R7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7" s="58"/>
      <c r="T7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7" s="58"/>
      <c r="V7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7" s="58"/>
      <c r="X7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7" s="58"/>
      <c r="Z7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7" s="121"/>
      <c r="AB77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7" s="58"/>
      <c r="AD7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7" s="58"/>
      <c r="AF7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7" s="58"/>
      <c r="AH7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7" s="58"/>
      <c r="AJ7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7" s="58"/>
      <c r="AL7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IF(Tableau_BEH[[#This Row],[Points]]&lt;&gt;0,RANK(Tableau_BEH[[#This Row],[Points]],Tableau_BEH[Points]),"")</f>
        <v/>
      </c>
      <c r="B78" s="45">
        <f t="array" ref="B78">INDEX(Tableau_BEH[[1]:[15]],ROW(C78)-5,$B$3)</f>
        <v>0</v>
      </c>
      <c r="C78" s="46">
        <f t="shared" si="100"/>
        <v>0</v>
      </c>
      <c r="D78" s="47"/>
      <c r="E78" s="47"/>
      <c r="F78" s="47"/>
      <c r="G78" s="47"/>
      <c r="H78" s="48">
        <f t="shared" si="101"/>
        <v>0</v>
      </c>
      <c r="I78" s="59"/>
      <c r="J7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8" s="55"/>
      <c r="L7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8" s="56"/>
      <c r="N7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8" s="57"/>
      <c r="P7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8" s="57"/>
      <c r="R7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8" s="58"/>
      <c r="T7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8" s="58"/>
      <c r="V7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8" s="58"/>
      <c r="X7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8" s="58"/>
      <c r="Z7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8" s="121"/>
      <c r="AB78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8" s="58"/>
      <c r="AD7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8" s="58"/>
      <c r="AF7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8" s="58"/>
      <c r="AH7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8" s="58"/>
      <c r="AJ7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8" s="58"/>
      <c r="AL7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IF(Tableau_BEH[[#This Row],[Points]]&lt;&gt;0,RANK(Tableau_BEH[[#This Row],[Points]],Tableau_BEH[Points]),"")</f>
        <v/>
      </c>
      <c r="B79" s="45">
        <f t="array" ref="B79">INDEX(Tableau_BEH[[1]:[15]],ROW(C79)-5,$B$3)</f>
        <v>0</v>
      </c>
      <c r="C79" s="46">
        <f t="shared" si="100"/>
        <v>0</v>
      </c>
      <c r="D79" s="47"/>
      <c r="E79" s="47"/>
      <c r="F79" s="47"/>
      <c r="G79" s="47"/>
      <c r="H79" s="48">
        <f t="shared" si="101"/>
        <v>0</v>
      </c>
      <c r="I79" s="59"/>
      <c r="J7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9" s="55"/>
      <c r="L7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9" s="56"/>
      <c r="N7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9" s="57"/>
      <c r="P7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9" s="57"/>
      <c r="R7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9" s="58"/>
      <c r="T7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9" s="58"/>
      <c r="V7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9" s="58"/>
      <c r="X7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9" s="58"/>
      <c r="Z7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9" s="121"/>
      <c r="AB79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9" s="58"/>
      <c r="AD7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9" s="58"/>
      <c r="AF7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9" s="58"/>
      <c r="AH7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9" s="58"/>
      <c r="AJ7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9" s="58"/>
      <c r="AL7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IF(Tableau_BEH[[#This Row],[Points]]&lt;&gt;0,RANK(Tableau_BEH[[#This Row],[Points]],Tableau_BEH[Points]),"")</f>
        <v/>
      </c>
      <c r="B80" s="45">
        <f t="array" ref="B80">INDEX(Tableau_BEH[[1]:[15]],ROW(C80)-5,$B$3)</f>
        <v>0</v>
      </c>
      <c r="C80" s="46">
        <f t="shared" si="100"/>
        <v>0</v>
      </c>
      <c r="D80" s="47"/>
      <c r="E80" s="61"/>
      <c r="F80" s="47"/>
      <c r="G80" s="47"/>
      <c r="H80" s="48">
        <f t="shared" si="101"/>
        <v>0</v>
      </c>
      <c r="I80" s="59"/>
      <c r="J8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0" s="55"/>
      <c r="L8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0" s="56"/>
      <c r="N8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0" s="57"/>
      <c r="P8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0" s="57"/>
      <c r="R8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0" s="58"/>
      <c r="T8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0" s="58"/>
      <c r="V8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0" s="58"/>
      <c r="X8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0" s="58"/>
      <c r="Z8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0" s="121"/>
      <c r="AB80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0" s="58"/>
      <c r="AD8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0" s="58"/>
      <c r="AF8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0" s="58"/>
      <c r="AH8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0" s="58"/>
      <c r="AJ8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0" s="58"/>
      <c r="AL8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IF(Tableau_BEH[[#This Row],[Points]]&lt;&gt;0,RANK(Tableau_BEH[[#This Row],[Points]],Tableau_BEH[Points]),"")</f>
        <v/>
      </c>
      <c r="B81" s="45">
        <f t="array" ref="B81">INDEX(Tableau_BEH[[1]:[15]],ROW(C81)-5,$B$3)</f>
        <v>0</v>
      </c>
      <c r="C81" s="46">
        <f t="shared" si="100"/>
        <v>0</v>
      </c>
      <c r="D81" s="47"/>
      <c r="E81" s="61"/>
      <c r="F81" s="47"/>
      <c r="G81" s="47"/>
      <c r="H81" s="48">
        <f t="shared" si="101"/>
        <v>0</v>
      </c>
      <c r="I81" s="59"/>
      <c r="J8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1" s="55"/>
      <c r="L8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1" s="56"/>
      <c r="N8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1" s="57"/>
      <c r="P8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1" s="57"/>
      <c r="R8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1" s="58"/>
      <c r="T8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1" s="58"/>
      <c r="V8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1" s="58"/>
      <c r="X8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1" s="58"/>
      <c r="Z8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1" s="121"/>
      <c r="AB81" s="122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1" s="58"/>
      <c r="AD8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1" s="58"/>
      <c r="AF8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1" s="58"/>
      <c r="AH8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1" s="58"/>
      <c r="AJ8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1" s="58"/>
      <c r="AL8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IF(Tableau_BEH[[#This Row],[Points]]&lt;&gt;0,RANK(Tableau_BEH[[#This Row],[Points]],Tableau_BEH[Points]),"")</f>
        <v/>
      </c>
      <c r="B82" s="45" cm="1">
        <f t="array" ref="B82">INDEX(Tableau_BEH[[1]:[15]],ROW(C82)-5,$B$3)</f>
        <v>0</v>
      </c>
      <c r="C82" s="89">
        <f t="shared" si="100"/>
        <v>0</v>
      </c>
      <c r="D82" s="90"/>
      <c r="E82" s="90"/>
      <c r="F82" s="90"/>
      <c r="G82" s="90"/>
      <c r="H82" s="95">
        <f t="shared" si="101"/>
        <v>0</v>
      </c>
      <c r="I82" s="168"/>
      <c r="J82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2" s="92"/>
      <c r="L82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2" s="91"/>
      <c r="N82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2" s="92"/>
      <c r="P82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2" s="92"/>
      <c r="R82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2" s="93"/>
      <c r="T82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2" s="98"/>
      <c r="V82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2" s="93"/>
      <c r="X82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2" s="93"/>
      <c r="Z82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2" s="125"/>
      <c r="AB8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2" s="93"/>
      <c r="AD82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2" s="93"/>
      <c r="AF82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2" s="93"/>
      <c r="AH82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2" s="93"/>
      <c r="AJ82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2" s="93"/>
      <c r="AL82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IF(Tableau_BEH[[#This Row],[Points]]&lt;&gt;0,RANK(Tableau_BEH[[#This Row],[Points]],Tableau_BEH[Points]),"")</f>
        <v/>
      </c>
      <c r="B83" s="45" cm="1">
        <f t="array" ref="B83">INDEX(Tableau_BEH[[1]:[15]],ROW(C83)-5,$B$3)</f>
        <v>0</v>
      </c>
      <c r="C83" s="89">
        <f t="shared" si="100"/>
        <v>0</v>
      </c>
      <c r="D83" s="90"/>
      <c r="E83" s="90"/>
      <c r="F83" s="90"/>
      <c r="G83" s="90"/>
      <c r="H83" s="95">
        <f t="shared" si="101"/>
        <v>0</v>
      </c>
      <c r="I83" s="168"/>
      <c r="J83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3" s="92"/>
      <c r="L83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3" s="91"/>
      <c r="N83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3" s="92"/>
      <c r="P83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3" s="92"/>
      <c r="R83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3" s="93"/>
      <c r="T83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3" s="98"/>
      <c r="V83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3" s="93"/>
      <c r="X83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3" s="93"/>
      <c r="Z83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3" s="125"/>
      <c r="AB8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3" s="93"/>
      <c r="AD83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3" s="93"/>
      <c r="AF83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3" s="93"/>
      <c r="AH83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3" s="93"/>
      <c r="AJ83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3" s="93"/>
      <c r="AL83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IF(Tableau_BEH[[#This Row],[Points]]&lt;&gt;0,RANK(Tableau_BEH[[#This Row],[Points]],Tableau_BEH[Points]),"")</f>
        <v/>
      </c>
      <c r="B84" s="45" cm="1">
        <f t="array" ref="B84">INDEX(Tableau_BEH[[1]:[15]],ROW(C84)-5,$B$3)</f>
        <v>0</v>
      </c>
      <c r="C84" s="89">
        <f t="shared" si="100"/>
        <v>0</v>
      </c>
      <c r="D84" s="90"/>
      <c r="E84" s="90"/>
      <c r="F84" s="90"/>
      <c r="G84" s="90"/>
      <c r="H84" s="95">
        <f t="shared" si="101"/>
        <v>0</v>
      </c>
      <c r="I84" s="168"/>
      <c r="J84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4" s="92"/>
      <c r="L84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4" s="91"/>
      <c r="N84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4" s="92"/>
      <c r="P84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4" s="92"/>
      <c r="R84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4" s="93"/>
      <c r="T84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4" s="98"/>
      <c r="V84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4" s="93"/>
      <c r="X84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4" s="93"/>
      <c r="Z84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4" s="125"/>
      <c r="AB8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4" s="93"/>
      <c r="AD84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4" s="93"/>
      <c r="AF84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4" s="93"/>
      <c r="AH84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4" s="93"/>
      <c r="AJ84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4" s="93"/>
      <c r="AL84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IF(Tableau_BEH[[#This Row],[Points]]&lt;&gt;0,RANK(Tableau_BEH[[#This Row],[Points]],Tableau_BEH[Points]),"")</f>
        <v/>
      </c>
      <c r="B85" s="45" cm="1">
        <f t="array" ref="B85">INDEX(Tableau_BEH[[1]:[15]],ROW(C85)-5,$B$3)</f>
        <v>0</v>
      </c>
      <c r="C85" s="89">
        <f t="shared" si="100"/>
        <v>0</v>
      </c>
      <c r="D85" s="90"/>
      <c r="E85" s="90"/>
      <c r="F85" s="90"/>
      <c r="G85" s="90"/>
      <c r="H85" s="95">
        <f t="shared" si="101"/>
        <v>0</v>
      </c>
      <c r="I85" s="168"/>
      <c r="J85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5" s="92"/>
      <c r="L85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5" s="91"/>
      <c r="N85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5" s="92"/>
      <c r="P85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5" s="92"/>
      <c r="R85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5" s="93"/>
      <c r="T85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5" s="98"/>
      <c r="V85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5" s="93"/>
      <c r="X85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5" s="93"/>
      <c r="Z85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5" s="125"/>
      <c r="AB8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5" s="93"/>
      <c r="AD85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5" s="93"/>
      <c r="AF85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5" s="93"/>
      <c r="AH85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5" s="93"/>
      <c r="AJ85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5" s="93"/>
      <c r="AL85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IF(Tableau_BEH[[#This Row],[Points]]&lt;&gt;0,RANK(Tableau_BEH[[#This Row],[Points]],Tableau_BEH[Points]),"")</f>
        <v/>
      </c>
      <c r="B86" s="45" cm="1">
        <f t="array" ref="B86">INDEX(Tableau_BEH[[1]:[15]],ROW(C86)-5,$B$3)</f>
        <v>0</v>
      </c>
      <c r="C86" s="89">
        <f t="shared" si="100"/>
        <v>0</v>
      </c>
      <c r="D86" s="90"/>
      <c r="E86" s="90"/>
      <c r="F86" s="90"/>
      <c r="G86" s="90"/>
      <c r="H86" s="95">
        <f t="shared" si="101"/>
        <v>0</v>
      </c>
      <c r="I86" s="168"/>
      <c r="J86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6" s="92"/>
      <c r="L86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6" s="91"/>
      <c r="N86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6" s="92"/>
      <c r="P86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6" s="92"/>
      <c r="R86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6" s="93"/>
      <c r="T86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6" s="98"/>
      <c r="V86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6" s="93"/>
      <c r="X86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6" s="93"/>
      <c r="Z86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6" s="125"/>
      <c r="AB8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6" s="93"/>
      <c r="AD86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6" s="93"/>
      <c r="AF86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6" s="93"/>
      <c r="AH86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6" s="93"/>
      <c r="AJ86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6" s="93"/>
      <c r="AL86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IF(Tableau_BEH[[#This Row],[Points]]&lt;&gt;0,RANK(Tableau_BEH[[#This Row],[Points]],Tableau_BEH[Points]),"")</f>
        <v/>
      </c>
      <c r="B87" s="45" cm="1">
        <f t="array" ref="B87">INDEX(Tableau_BEH[[1]:[15]],ROW(C87)-5,$B$3)</f>
        <v>0</v>
      </c>
      <c r="C87" s="89">
        <f t="shared" si="100"/>
        <v>0</v>
      </c>
      <c r="D87" s="90"/>
      <c r="E87" s="90"/>
      <c r="F87" s="90"/>
      <c r="G87" s="90"/>
      <c r="H87" s="95">
        <f t="shared" si="101"/>
        <v>0</v>
      </c>
      <c r="I87" s="168"/>
      <c r="J87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7" s="92"/>
      <c r="L87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7" s="91"/>
      <c r="N87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7" s="92"/>
      <c r="P87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7" s="92"/>
      <c r="R87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7" s="93"/>
      <c r="T87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7" s="98"/>
      <c r="V87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7" s="93"/>
      <c r="X87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7" s="93"/>
      <c r="Z87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7" s="125"/>
      <c r="AB8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7" s="93"/>
      <c r="AD87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7" s="93"/>
      <c r="AF87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7" s="93"/>
      <c r="AH87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7" s="93"/>
      <c r="AJ87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7" s="93"/>
      <c r="AL87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IF(Tableau_BEH[[#This Row],[Points]]&lt;&gt;0,RANK(Tableau_BEH[[#This Row],[Points]],Tableau_BEH[Points]),"")</f>
        <v/>
      </c>
      <c r="B88" s="45" cm="1">
        <f t="array" ref="B88">INDEX(Tableau_BEH[[1]:[15]],ROW(C88)-5,$B$3)</f>
        <v>0</v>
      </c>
      <c r="C88" s="89">
        <f t="shared" si="100"/>
        <v>0</v>
      </c>
      <c r="D88" s="90"/>
      <c r="E88" s="90"/>
      <c r="F88" s="90"/>
      <c r="G88" s="90"/>
      <c r="H88" s="95">
        <f t="shared" si="101"/>
        <v>0</v>
      </c>
      <c r="I88" s="168"/>
      <c r="J88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8" s="92"/>
      <c r="L88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8" s="91"/>
      <c r="N88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8" s="92"/>
      <c r="P88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8" s="92"/>
      <c r="R88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8" s="93"/>
      <c r="T88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8" s="98"/>
      <c r="V88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8" s="93"/>
      <c r="X88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8" s="93"/>
      <c r="Z88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8" s="125"/>
      <c r="AB8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8" s="93"/>
      <c r="AD88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8" s="93"/>
      <c r="AF88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8" s="93"/>
      <c r="AH88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8" s="93"/>
      <c r="AJ88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8" s="93"/>
      <c r="AL88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IF(Tableau_BEH[[#This Row],[Points]]&lt;&gt;0,RANK(Tableau_BEH[[#This Row],[Points]],Tableau_BEH[Points]),"")</f>
        <v/>
      </c>
      <c r="B89" s="45" cm="1">
        <f t="array" ref="B89">INDEX(Tableau_BEH[[1]:[15]],ROW(C89)-5,$B$3)</f>
        <v>0</v>
      </c>
      <c r="C89" s="89">
        <f t="shared" si="100"/>
        <v>0</v>
      </c>
      <c r="D89" s="90"/>
      <c r="E89" s="90"/>
      <c r="F89" s="90"/>
      <c r="G89" s="90"/>
      <c r="H89" s="95">
        <f t="shared" si="101"/>
        <v>0</v>
      </c>
      <c r="I89" s="168"/>
      <c r="J89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9" s="92"/>
      <c r="L89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9" s="91"/>
      <c r="N89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9" s="92"/>
      <c r="P89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9" s="92"/>
      <c r="R89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9" s="93"/>
      <c r="T89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9" s="98"/>
      <c r="V89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9" s="93"/>
      <c r="X89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9" s="93"/>
      <c r="Z89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9" s="125"/>
      <c r="AB8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9" s="93"/>
      <c r="AD89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9" s="93"/>
      <c r="AF89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9" s="93"/>
      <c r="AH89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9" s="93"/>
      <c r="AJ89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9" s="93"/>
      <c r="AL89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IF(Tableau_BEH[[#This Row],[Points]]&lt;&gt;0,RANK(Tableau_BEH[[#This Row],[Points]],Tableau_BEH[Points]),"")</f>
        <v/>
      </c>
      <c r="B90" s="45" cm="1">
        <f t="array" ref="B90">INDEX(Tableau_BEH[[1]:[15]],ROW(C90)-5,$B$3)</f>
        <v>0</v>
      </c>
      <c r="C90" s="89">
        <f t="shared" si="100"/>
        <v>0</v>
      </c>
      <c r="D90" s="90"/>
      <c r="E90" s="90"/>
      <c r="F90" s="90"/>
      <c r="G90" s="90"/>
      <c r="H90" s="95">
        <f t="shared" si="101"/>
        <v>0</v>
      </c>
      <c r="I90" s="168"/>
      <c r="J90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0" s="92"/>
      <c r="L90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0" s="91"/>
      <c r="N90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0" s="92"/>
      <c r="P90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0" s="92"/>
      <c r="R90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0" s="93"/>
      <c r="T90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0" s="98"/>
      <c r="V90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0" s="93"/>
      <c r="X90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0" s="93"/>
      <c r="Z90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0" s="125"/>
      <c r="AB9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0" s="93"/>
      <c r="AD90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0" s="93"/>
      <c r="AF90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0" s="93"/>
      <c r="AH90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0" s="93"/>
      <c r="AJ90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0" s="93"/>
      <c r="AL90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IF(Tableau_BEH[[#This Row],[Points]]&lt;&gt;0,RANK(Tableau_BEH[[#This Row],[Points]],Tableau_BEH[Points]),"")</f>
        <v/>
      </c>
      <c r="B91" s="45" cm="1">
        <f t="array" ref="B91">INDEX(Tableau_BEH[[1]:[15]],ROW(C91)-5,$B$3)</f>
        <v>0</v>
      </c>
      <c r="C91" s="89">
        <f t="shared" si="100"/>
        <v>0</v>
      </c>
      <c r="D91" s="90"/>
      <c r="E91" s="90"/>
      <c r="F91" s="90"/>
      <c r="G91" s="90"/>
      <c r="H91" s="95">
        <f t="shared" si="101"/>
        <v>0</v>
      </c>
      <c r="I91" s="168"/>
      <c r="J91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1" s="92"/>
      <c r="L91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1" s="91"/>
      <c r="N91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1" s="92"/>
      <c r="P91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1" s="92"/>
      <c r="R91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1" s="93"/>
      <c r="T91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1" s="98"/>
      <c r="V91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1" s="93"/>
      <c r="X91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1" s="93"/>
      <c r="Z91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1" s="125"/>
      <c r="AB9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1" s="93"/>
      <c r="AD91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1" s="93"/>
      <c r="AF91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1" s="93"/>
      <c r="AH91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1" s="93"/>
      <c r="AJ91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1" s="93"/>
      <c r="AL91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IF(Tableau_BEH[[#This Row],[Points]]&lt;&gt;0,RANK(Tableau_BEH[[#This Row],[Points]],Tableau_BEH[Points]),"")</f>
        <v/>
      </c>
      <c r="B92" s="45" cm="1">
        <f t="array" ref="B92">INDEX(Tableau_BEH[[1]:[15]],ROW(C92)-5,$B$3)</f>
        <v>0</v>
      </c>
      <c r="C92" s="89">
        <f t="shared" si="100"/>
        <v>0</v>
      </c>
      <c r="D92" s="90"/>
      <c r="E92" s="90"/>
      <c r="F92" s="90"/>
      <c r="G92" s="90"/>
      <c r="H92" s="95">
        <f t="shared" si="101"/>
        <v>0</v>
      </c>
      <c r="I92" s="168"/>
      <c r="J92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2" s="92"/>
      <c r="L92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2" s="91"/>
      <c r="N92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2" s="92"/>
      <c r="P92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2" s="92"/>
      <c r="R92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2" s="93"/>
      <c r="T92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2" s="98"/>
      <c r="V92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2" s="93"/>
      <c r="X92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2" s="93"/>
      <c r="Z92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2" s="125"/>
      <c r="AB9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2" s="93"/>
      <c r="AD92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2" s="93"/>
      <c r="AF92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2" s="93"/>
      <c r="AH92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2" s="93"/>
      <c r="AJ92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2" s="93"/>
      <c r="AL92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IF(Tableau_BEH[[#This Row],[Points]]&lt;&gt;0,RANK(Tableau_BEH[[#This Row],[Points]],Tableau_BEH[Points]),"")</f>
        <v/>
      </c>
      <c r="B93" s="45" cm="1">
        <f t="array" ref="B93">INDEX(Tableau_BEH[[1]:[15]],ROW(C93)-5,$B$3)</f>
        <v>0</v>
      </c>
      <c r="C93" s="89">
        <f t="shared" si="100"/>
        <v>0</v>
      </c>
      <c r="D93" s="90"/>
      <c r="E93" s="90"/>
      <c r="F93" s="90"/>
      <c r="G93" s="90"/>
      <c r="H93" s="95">
        <f t="shared" si="101"/>
        <v>0</v>
      </c>
      <c r="I93" s="168"/>
      <c r="J93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3" s="92"/>
      <c r="L93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3" s="91"/>
      <c r="N93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3" s="92"/>
      <c r="P93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3" s="92"/>
      <c r="R93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3" s="93"/>
      <c r="T93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3" s="98"/>
      <c r="V93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3" s="93"/>
      <c r="X93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3" s="93"/>
      <c r="Z93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3" s="125"/>
      <c r="AB9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3" s="93"/>
      <c r="AD93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3" s="93"/>
      <c r="AF93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3" s="93"/>
      <c r="AH93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3" s="93"/>
      <c r="AJ93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3" s="93"/>
      <c r="AL93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IF(Tableau_BEH[[#This Row],[Points]]&lt;&gt;0,RANK(Tableau_BEH[[#This Row],[Points]],Tableau_BEH[Points]),"")</f>
        <v/>
      </c>
      <c r="B94" s="45" cm="1">
        <f t="array" ref="B94">INDEX(Tableau_BEH[[1]:[15]],ROW(C94)-5,$B$3)</f>
        <v>0</v>
      </c>
      <c r="C94" s="89">
        <f t="shared" si="100"/>
        <v>0</v>
      </c>
      <c r="D94" s="90"/>
      <c r="E94" s="90"/>
      <c r="F94" s="90"/>
      <c r="G94" s="90"/>
      <c r="H94" s="95">
        <f t="shared" si="101"/>
        <v>0</v>
      </c>
      <c r="I94" s="168"/>
      <c r="J94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4" s="92"/>
      <c r="L94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4" s="91"/>
      <c r="N94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4" s="92"/>
      <c r="P94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4" s="92"/>
      <c r="R94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4" s="93"/>
      <c r="T94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4" s="98"/>
      <c r="V94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4" s="93"/>
      <c r="X94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4" s="93"/>
      <c r="Z94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4" s="125"/>
      <c r="AB9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4" s="93"/>
      <c r="AD94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4" s="93"/>
      <c r="AF94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4" s="93"/>
      <c r="AH94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4" s="93"/>
      <c r="AJ94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4" s="93"/>
      <c r="AL94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IF(Tableau_BEH[[#This Row],[Points]]&lt;&gt;0,RANK(Tableau_BEH[[#This Row],[Points]],Tableau_BEH[Points]),"")</f>
        <v/>
      </c>
      <c r="B95" s="45" cm="1">
        <f t="array" ref="B95">INDEX(Tableau_BEH[[1]:[15]],ROW(C95)-5,$B$3)</f>
        <v>0</v>
      </c>
      <c r="C95" s="89">
        <f t="shared" si="100"/>
        <v>0</v>
      </c>
      <c r="D95" s="90"/>
      <c r="E95" s="90"/>
      <c r="F95" s="90"/>
      <c r="G95" s="90"/>
      <c r="H95" s="95">
        <f t="shared" si="101"/>
        <v>0</v>
      </c>
      <c r="I95" s="168"/>
      <c r="J95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5" s="92"/>
      <c r="L95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5" s="91"/>
      <c r="N95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5" s="92"/>
      <c r="P95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5" s="92"/>
      <c r="R95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5" s="93"/>
      <c r="T95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5" s="98"/>
      <c r="V95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5" s="93"/>
      <c r="X95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5" s="93"/>
      <c r="Z95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5" s="125"/>
      <c r="AB9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5" s="93"/>
      <c r="AD95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5" s="93"/>
      <c r="AF95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5" s="93"/>
      <c r="AH95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5" s="93"/>
      <c r="AJ95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5" s="93"/>
      <c r="AL95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IF(Tableau_BEH[[#This Row],[Points]]&lt;&gt;0,RANK(Tableau_BEH[[#This Row],[Points]],Tableau_BEH[Points]),"")</f>
        <v/>
      </c>
      <c r="B96" s="45" cm="1">
        <f t="array" ref="B96">INDEX(Tableau_BEH[[1]:[15]],ROW(C96)-5,$B$3)</f>
        <v>0</v>
      </c>
      <c r="C96" s="89">
        <f t="shared" si="100"/>
        <v>0</v>
      </c>
      <c r="D96" s="90"/>
      <c r="E96" s="90"/>
      <c r="F96" s="90"/>
      <c r="G96" s="90"/>
      <c r="H96" s="95">
        <f t="shared" si="101"/>
        <v>0</v>
      </c>
      <c r="I96" s="168"/>
      <c r="J96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6" s="92"/>
      <c r="L96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6" s="91"/>
      <c r="N96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6" s="92"/>
      <c r="P96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6" s="92"/>
      <c r="R96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6" s="93"/>
      <c r="T96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6" s="98"/>
      <c r="V96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6" s="93"/>
      <c r="X96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6" s="93"/>
      <c r="Z96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6" s="125"/>
      <c r="AB9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6" s="93"/>
      <c r="AD96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6" s="93"/>
      <c r="AF96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6" s="93"/>
      <c r="AH96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6" s="93"/>
      <c r="AJ96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6" s="93"/>
      <c r="AL96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IF(Tableau_BEH[[#This Row],[Points]]&lt;&gt;0,RANK(Tableau_BEH[[#This Row],[Points]],Tableau_BEH[Points]),"")</f>
        <v/>
      </c>
      <c r="B97" s="45" cm="1">
        <f t="array" ref="B97">INDEX(Tableau_BEH[[1]:[15]],ROW(C97)-5,$B$3)</f>
        <v>0</v>
      </c>
      <c r="C97" s="89">
        <f t="shared" si="100"/>
        <v>0</v>
      </c>
      <c r="D97" s="90"/>
      <c r="E97" s="90"/>
      <c r="F97" s="90"/>
      <c r="G97" s="90"/>
      <c r="H97" s="95">
        <f t="shared" si="101"/>
        <v>0</v>
      </c>
      <c r="I97" s="85"/>
      <c r="J97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7" s="92"/>
      <c r="L97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7" s="91"/>
      <c r="N97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7" s="92"/>
      <c r="P97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7" s="92"/>
      <c r="R97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7" s="93"/>
      <c r="T97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7" s="98"/>
      <c r="V97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7" s="93"/>
      <c r="X97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7" s="93"/>
      <c r="Z97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7" s="125"/>
      <c r="AB9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7" s="93"/>
      <c r="AD97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7" s="93"/>
      <c r="AF97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7" s="93"/>
      <c r="AH97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7" s="93"/>
      <c r="AJ97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7" s="93"/>
      <c r="AL97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IF(Tableau_BEH[[#This Row],[Points]]&lt;&gt;0,RANK(Tableau_BEH[[#This Row],[Points]],Tableau_BEH[Points]),"")</f>
        <v/>
      </c>
      <c r="B98" s="45" cm="1">
        <f t="array" ref="B98">INDEX(Tableau_BEH[[1]:[15]],ROW(C98)-5,$B$3)</f>
        <v>0</v>
      </c>
      <c r="C98" s="89">
        <f t="shared" si="100"/>
        <v>0</v>
      </c>
      <c r="D98" s="90"/>
      <c r="E98" s="90"/>
      <c r="F98" s="90"/>
      <c r="G98" s="90"/>
      <c r="H98" s="95">
        <f t="shared" si="101"/>
        <v>0</v>
      </c>
      <c r="I98" s="85"/>
      <c r="J98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8" s="92"/>
      <c r="L98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8" s="91"/>
      <c r="N98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8" s="92"/>
      <c r="P98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8" s="92"/>
      <c r="R98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8" s="93"/>
      <c r="T98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8" s="98"/>
      <c r="V98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8" s="93"/>
      <c r="X98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8" s="93"/>
      <c r="Z98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8" s="125"/>
      <c r="AB9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8" s="93"/>
      <c r="AD98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8" s="93"/>
      <c r="AF98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8" s="93"/>
      <c r="AH98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8" s="93"/>
      <c r="AJ98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8" s="93"/>
      <c r="AL98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  <row r="99" spans="1:68" ht="16.5" x14ac:dyDescent="0.35">
      <c r="A99" s="44" t="str">
        <f>IF(Tableau_BEH[[#This Row],[Points]]&lt;&gt;0,RANK(Tableau_BEH[[#This Row],[Points]],Tableau_BEH[Points]),"")</f>
        <v/>
      </c>
      <c r="B99" s="45" cm="1">
        <f t="array" ref="B99">INDEX(Tableau_BEH[[1]:[15]],ROW(C99)-5,$B$3)</f>
        <v>0</v>
      </c>
      <c r="C99" s="89">
        <f t="shared" si="100"/>
        <v>1</v>
      </c>
      <c r="D99" s="90"/>
      <c r="E99" s="90"/>
      <c r="F99" s="90"/>
      <c r="G99" s="90"/>
      <c r="H99" s="95">
        <f t="shared" si="101"/>
        <v>0</v>
      </c>
      <c r="I99" s="85"/>
      <c r="J99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9" s="92"/>
      <c r="L99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9" s="91"/>
      <c r="N99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9" s="92"/>
      <c r="P99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9" s="92"/>
      <c r="R99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9" s="93"/>
      <c r="T99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9" s="98"/>
      <c r="V99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9" s="93"/>
      <c r="X99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9" s="93">
        <v>13</v>
      </c>
      <c r="Z99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9" s="125"/>
      <c r="AB9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9" s="93"/>
      <c r="AD99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9" s="93"/>
      <c r="AF99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9" s="93"/>
      <c r="AH99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9" s="93"/>
      <c r="AJ99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9" s="93"/>
      <c r="AL99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9" s="50">
        <f t="shared" si="102"/>
        <v>0</v>
      </c>
      <c r="AN99" s="31">
        <f t="shared" si="103"/>
        <v>0</v>
      </c>
      <c r="AO99" s="31">
        <f t="shared" si="104"/>
        <v>0</v>
      </c>
      <c r="AP99" s="31">
        <f t="shared" si="105"/>
        <v>0</v>
      </c>
      <c r="AQ99" s="31">
        <f t="shared" si="106"/>
        <v>0</v>
      </c>
      <c r="AR99" s="31">
        <f t="shared" si="107"/>
        <v>0</v>
      </c>
      <c r="AS99" s="31">
        <f t="shared" si="108"/>
        <v>0</v>
      </c>
      <c r="AT99" s="31">
        <f t="shared" si="109"/>
        <v>0</v>
      </c>
      <c r="AU99" s="31">
        <f t="shared" si="110"/>
        <v>0</v>
      </c>
      <c r="AV99" s="31">
        <f t="shared" si="111"/>
        <v>0</v>
      </c>
      <c r="AW99" s="31">
        <f t="shared" si="112"/>
        <v>0</v>
      </c>
      <c r="AX99" s="31">
        <f t="shared" si="113"/>
        <v>0</v>
      </c>
      <c r="AY99" s="31">
        <f t="shared" si="114"/>
        <v>0</v>
      </c>
      <c r="AZ99" s="31">
        <f t="shared" si="115"/>
        <v>0</v>
      </c>
      <c r="BA99" s="31">
        <f t="shared" si="116"/>
        <v>0</v>
      </c>
      <c r="BB99" s="31">
        <f t="shared" si="117"/>
        <v>0</v>
      </c>
      <c r="BC99" s="50">
        <f t="shared" ref="BC99:BP99" si="147">BB99+LARGE($AM99:$BA99,BC$5)</f>
        <v>0</v>
      </c>
      <c r="BD99" s="50">
        <f t="shared" si="147"/>
        <v>0</v>
      </c>
      <c r="BE99" s="50">
        <f t="shared" si="147"/>
        <v>0</v>
      </c>
      <c r="BF99" s="50">
        <f t="shared" si="147"/>
        <v>0</v>
      </c>
      <c r="BG99" s="50">
        <f t="shared" si="147"/>
        <v>0</v>
      </c>
      <c r="BH99" s="50">
        <f t="shared" si="147"/>
        <v>0</v>
      </c>
      <c r="BI99" s="50">
        <f t="shared" si="147"/>
        <v>0</v>
      </c>
      <c r="BJ99" s="50">
        <f t="shared" si="147"/>
        <v>0</v>
      </c>
      <c r="BK99" s="50">
        <f t="shared" si="147"/>
        <v>0</v>
      </c>
      <c r="BL99" s="50">
        <f t="shared" si="147"/>
        <v>0</v>
      </c>
      <c r="BM99" s="50">
        <f t="shared" si="147"/>
        <v>0</v>
      </c>
      <c r="BN99" s="50">
        <f t="shared" si="147"/>
        <v>0</v>
      </c>
      <c r="BO99" s="50">
        <f t="shared" si="147"/>
        <v>0</v>
      </c>
      <c r="BP99" s="50">
        <f t="shared" si="147"/>
        <v>0</v>
      </c>
    </row>
    <row r="100" spans="1:68" ht="16.5" x14ac:dyDescent="0.35">
      <c r="A100" s="44" t="str">
        <f>IF(Tableau_BEH[[#This Row],[Points]]&lt;&gt;0,RANK(Tableau_BEH[[#This Row],[Points]],Tableau_BEH[Points]),"")</f>
        <v/>
      </c>
      <c r="B100" s="45" cm="1">
        <f t="array" ref="B100">INDEX(Tableau_BEH[[1]:[15]],ROW(C100)-5,$B$3)</f>
        <v>0</v>
      </c>
      <c r="C100" s="89">
        <f t="shared" si="100"/>
        <v>1</v>
      </c>
      <c r="D100" s="90"/>
      <c r="E100" s="90"/>
      <c r="F100" s="90"/>
      <c r="G100" s="90"/>
      <c r="H100" s="95">
        <f t="shared" si="101"/>
        <v>0</v>
      </c>
      <c r="I100" s="85"/>
      <c r="J100" s="96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00" s="92"/>
      <c r="L100" s="96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00" s="91"/>
      <c r="N100" s="96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00" s="92"/>
      <c r="P100" s="96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00" s="92"/>
      <c r="R100" s="96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00" s="93"/>
      <c r="T100" s="96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00" s="98"/>
      <c r="V100" s="96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00" s="93"/>
      <c r="X100" s="96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00" s="93">
        <v>30</v>
      </c>
      <c r="Z100" s="96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0" s="125"/>
      <c r="AB10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0" s="93"/>
      <c r="AD100" s="96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0" s="93"/>
      <c r="AF100" s="96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0" s="93"/>
      <c r="AH100" s="96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0" s="93"/>
      <c r="AJ100" s="96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0" s="93"/>
      <c r="AL100" s="96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0" s="50">
        <f t="shared" si="102"/>
        <v>0</v>
      </c>
      <c r="AN100" s="31">
        <f t="shared" si="103"/>
        <v>0</v>
      </c>
      <c r="AO100" s="31">
        <f t="shared" si="104"/>
        <v>0</v>
      </c>
      <c r="AP100" s="31">
        <f t="shared" si="105"/>
        <v>0</v>
      </c>
      <c r="AQ100" s="31">
        <f t="shared" si="106"/>
        <v>0</v>
      </c>
      <c r="AR100" s="31">
        <f t="shared" si="107"/>
        <v>0</v>
      </c>
      <c r="AS100" s="31">
        <f t="shared" si="108"/>
        <v>0</v>
      </c>
      <c r="AT100" s="31">
        <f t="shared" si="109"/>
        <v>0</v>
      </c>
      <c r="AU100" s="31">
        <f t="shared" si="110"/>
        <v>0</v>
      </c>
      <c r="AV100" s="31">
        <f t="shared" si="111"/>
        <v>0</v>
      </c>
      <c r="AW100" s="31">
        <f t="shared" si="112"/>
        <v>0</v>
      </c>
      <c r="AX100" s="31">
        <f t="shared" si="113"/>
        <v>0</v>
      </c>
      <c r="AY100" s="31">
        <f t="shared" si="114"/>
        <v>0</v>
      </c>
      <c r="AZ100" s="31">
        <f t="shared" si="115"/>
        <v>0</v>
      </c>
      <c r="BA100" s="31">
        <f t="shared" si="116"/>
        <v>0</v>
      </c>
      <c r="BB100" s="31">
        <f t="shared" si="117"/>
        <v>0</v>
      </c>
      <c r="BC100" s="50">
        <f t="shared" ref="BC100:BP100" si="148">BB100+LARGE($AM100:$BA100,BC$5)</f>
        <v>0</v>
      </c>
      <c r="BD100" s="50">
        <f t="shared" si="148"/>
        <v>0</v>
      </c>
      <c r="BE100" s="50">
        <f t="shared" si="148"/>
        <v>0</v>
      </c>
      <c r="BF100" s="50">
        <f t="shared" si="148"/>
        <v>0</v>
      </c>
      <c r="BG100" s="50">
        <f t="shared" si="148"/>
        <v>0</v>
      </c>
      <c r="BH100" s="50">
        <f t="shared" si="148"/>
        <v>0</v>
      </c>
      <c r="BI100" s="50">
        <f t="shared" si="148"/>
        <v>0</v>
      </c>
      <c r="BJ100" s="50">
        <f t="shared" si="148"/>
        <v>0</v>
      </c>
      <c r="BK100" s="50">
        <f t="shared" si="148"/>
        <v>0</v>
      </c>
      <c r="BL100" s="50">
        <f t="shared" si="148"/>
        <v>0</v>
      </c>
      <c r="BM100" s="50">
        <f t="shared" si="148"/>
        <v>0</v>
      </c>
      <c r="BN100" s="50">
        <f t="shared" si="148"/>
        <v>0</v>
      </c>
      <c r="BO100" s="50">
        <f t="shared" si="148"/>
        <v>0</v>
      </c>
      <c r="BP100" s="50">
        <f t="shared" si="148"/>
        <v>0</v>
      </c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80:D81" xr:uid="{00000000-0002-0000-0700-000000000000}">
      <formula1>IF(D80&lt;&gt;"",OFFSET(F_licences,MATCH(D80&amp;"*",F_licences,0)-1,,COUNTIF(F_licences,D80&amp;"*"),1),F_licences)</formula1>
    </dataValidation>
    <dataValidation type="list" allowBlank="1" showInputMessage="1" showErrorMessage="1" sqref="G80:G81" xr:uid="{00000000-0002-0000-07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BP74"/>
  <sheetViews>
    <sheetView topLeftCell="A32" zoomScale="80" zoomScaleNormal="80" workbookViewId="0">
      <selection activeCell="I38" sqref="I3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14.1796875" style="31" bestFit="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749</v>
      </c>
      <c r="I1" s="183">
        <v>1</v>
      </c>
      <c r="J1" s="183"/>
      <c r="K1" s="183">
        <v>2</v>
      </c>
      <c r="L1" s="183"/>
      <c r="M1" s="183">
        <v>3</v>
      </c>
      <c r="N1" s="183"/>
      <c r="O1" s="183">
        <v>4</v>
      </c>
      <c r="P1" s="183"/>
      <c r="Q1" s="183">
        <v>5</v>
      </c>
      <c r="R1" s="183"/>
      <c r="S1" s="183">
        <v>6</v>
      </c>
      <c r="T1" s="183"/>
      <c r="U1" s="183">
        <v>7</v>
      </c>
      <c r="V1" s="183"/>
      <c r="W1" s="183">
        <v>8</v>
      </c>
      <c r="X1" s="183"/>
      <c r="Y1" s="183">
        <v>9</v>
      </c>
      <c r="Z1" s="183"/>
      <c r="AA1" s="195">
        <v>10</v>
      </c>
      <c r="AB1" s="195"/>
      <c r="AC1" s="183">
        <v>11</v>
      </c>
      <c r="AD1" s="183"/>
      <c r="AE1" s="183">
        <v>12</v>
      </c>
      <c r="AF1" s="183"/>
      <c r="AG1" s="183">
        <v>13</v>
      </c>
      <c r="AH1" s="183"/>
      <c r="AI1" s="183">
        <v>14</v>
      </c>
      <c r="AJ1" s="183"/>
      <c r="AK1" s="183">
        <v>15</v>
      </c>
      <c r="AL1" s="183"/>
    </row>
    <row r="2" spans="1:68" ht="32.25" customHeight="1" x14ac:dyDescent="0.25">
      <c r="B2" s="184" t="s">
        <v>75</v>
      </c>
      <c r="C2" s="184"/>
      <c r="D2" s="185"/>
      <c r="E2" s="188" t="s">
        <v>849</v>
      </c>
      <c r="F2" s="188"/>
      <c r="G2" s="185" t="s">
        <v>83</v>
      </c>
      <c r="H2" s="33" t="s">
        <v>750</v>
      </c>
      <c r="I2" s="191">
        <f>IF(ISNA(VLOOKUP(I$1,Liste_epreuves[],2,FALSE)),"",VLOOKUP(I$1,Liste_epreuves[],2,FALSE))</f>
        <v>45675</v>
      </c>
      <c r="J2" s="182"/>
      <c r="K2" s="182">
        <f>IF(ISNA(VLOOKUP(K$1,Liste_epreuves[],2,FALSE)),"",VLOOKUP(K$1,Liste_epreuves[],2,FALSE))</f>
        <v>45690</v>
      </c>
      <c r="L2" s="182"/>
      <c r="M2" s="182">
        <f>IF(ISNA(VLOOKUP(M$1,Liste_epreuves[],2,FALSE)),"",VLOOKUP(M$1,Liste_epreuves[],2,FALSE))</f>
        <v>45718</v>
      </c>
      <c r="N2" s="182"/>
      <c r="O2" s="182">
        <f>IF(ISNA(VLOOKUP(O$1,Liste_epreuves[],2,FALSE)),"",VLOOKUP(O$1,Liste_epreuves[],2,FALSE))</f>
        <v>45753</v>
      </c>
      <c r="P2" s="182"/>
      <c r="Q2" s="182">
        <f>IF(ISNA(VLOOKUP(Q$1,Liste_epreuves[],2,FALSE)),"",VLOOKUP(Q$1,Liste_epreuves[],2,FALSE))</f>
        <v>45780</v>
      </c>
      <c r="R2" s="182"/>
      <c r="S2" s="182" t="str">
        <f>IF(ISNA(VLOOKUP(S$1,Liste_epreuves[],2,FALSE)),"",VLOOKUP(S$1,Liste_epreuves[],2,FALSE))</f>
        <v>24&amp;25/05/2025</v>
      </c>
      <c r="T2" s="182"/>
      <c r="U2" s="182">
        <f>IF(ISNA(VLOOKUP(U$1,Liste_epreuves[],2,FALSE)),"",VLOOKUP(U$1,Liste_epreuves[],2,FALSE))</f>
        <v>45876</v>
      </c>
      <c r="V2" s="182"/>
      <c r="W2" s="182">
        <f>IF(ISNA(VLOOKUP(W$1,Liste_epreuves[],2,FALSE)),"",VLOOKUP(W$1,Liste_epreuves[],2,FALSE))</f>
        <v>45844</v>
      </c>
      <c r="X2" s="182"/>
      <c r="Y2" s="182">
        <f>IF(ISNA(VLOOKUP(Y$1,Liste_epreuves[],2,FALSE)),"",VLOOKUP(Y$1,Liste_epreuves[],2,FALSE))</f>
        <v>45907</v>
      </c>
      <c r="Z2" s="182"/>
      <c r="AA2" s="194">
        <f>IF(ISNA(VLOOKUP(AA$1,Liste_epreuves[],2,FALSE)),"",VLOOKUP(AA$1,Liste_epreuves[],2,FALSE))</f>
        <v>45928</v>
      </c>
      <c r="AB2" s="194"/>
      <c r="AC2" s="182">
        <f>IF(ISNA(VLOOKUP(AC$1,Liste_epreuves[],2,FALSE)),"",VLOOKUP(AC$1,Liste_epreuves[],2,FALSE))</f>
        <v>0</v>
      </c>
      <c r="AD2" s="182"/>
      <c r="AE2" s="182">
        <f>IF(ISNA(VLOOKUP(AE$1,Liste_epreuves[],2,FALSE)),"",VLOOKUP(AE$1,Liste_epreuves[],2,FALSE))</f>
        <v>0</v>
      </c>
      <c r="AF2" s="182"/>
      <c r="AG2" s="182">
        <f>IF(ISNA(VLOOKUP(AG$1,Liste_epreuves[],2,FALSE)),"",VLOOKUP(AG$1,Liste_epreuves[],2,FALSE))</f>
        <v>0</v>
      </c>
      <c r="AH2" s="182"/>
      <c r="AI2" s="182">
        <f>IF(ISNA(VLOOKUP(AI$1,Liste_epreuves[],2,FALSE)),"",VLOOKUP(AI$1,Liste_epreuves[],2,FALSE))</f>
        <v>0</v>
      </c>
      <c r="AJ2" s="182"/>
      <c r="AK2" s="182">
        <f>IF(ISNA(VLOOKUP(AK$1,Liste_epreuves[],2,FALSE)),"",VLOOKUP(AK$1,Liste_epreuves[],2,FALSE))</f>
        <v>0</v>
      </c>
      <c r="AL2" s="182"/>
    </row>
    <row r="3" spans="1:68" ht="32.25" customHeight="1" x14ac:dyDescent="0.25">
      <c r="B3" s="181">
        <f>VLOOKUP(G2,Paramètres!$K$20:$L$34,2,FALSE)</f>
        <v>6</v>
      </c>
      <c r="C3" s="181"/>
      <c r="D3" s="186"/>
      <c r="E3" s="189"/>
      <c r="F3" s="189"/>
      <c r="G3" s="186"/>
      <c r="H3" s="34" t="s">
        <v>751</v>
      </c>
      <c r="I3" s="180" t="str">
        <f>IF(ISNA(VLOOKUP(I$1,Liste_epreuves[],3,FALSE)),"",VLOOKUP(I$1,Liste_epreuves[],3,FALSE))</f>
        <v>Bike &amp; Run</v>
      </c>
      <c r="J3" s="178"/>
      <c r="K3" s="177" t="str">
        <f>IF(ISNA(VLOOKUP(K$1,Liste_epreuves[],3,FALSE)),"",VLOOKUP(K$1,Liste_epreuves[],3,FALSE))</f>
        <v>Class Triathlon</v>
      </c>
      <c r="L3" s="178"/>
      <c r="M3" s="177" t="str">
        <f>IF(ISNA(VLOOKUP(M$1,Liste_epreuves[],3,FALSE)),"",VLOOKUP(M$1,Liste_epreuves[],3,FALSE))</f>
        <v>Duathlon</v>
      </c>
      <c r="N3" s="178"/>
      <c r="O3" s="177" t="str">
        <f>IF(ISNA(VLOOKUP(O$1,Liste_epreuves[],3,FALSE)),"",VLOOKUP(O$1,Liste_epreuves[],3,FALSE))</f>
        <v>Cross Duathlon</v>
      </c>
      <c r="P3" s="178"/>
      <c r="Q3" s="177" t="str">
        <f>IF(ISNA(VLOOKUP(Q$1,Liste_epreuves[],3,FALSE)),"",VLOOKUP(Q$1,Liste_epreuves[],3,FALSE))</f>
        <v>Triathlon</v>
      </c>
      <c r="R3" s="178"/>
      <c r="S3" s="177" t="str">
        <f>IF(ISNA(VLOOKUP(S$1,Liste_epreuves[],3,FALSE)),"",VLOOKUP(S$1,Liste_epreuves[],3,FALSE))</f>
        <v>Triathlon</v>
      </c>
      <c r="T3" s="178"/>
      <c r="U3" s="177" t="str">
        <f>IF(ISNA(VLOOKUP(U$1,Liste_epreuves[],3,FALSE)),"",VLOOKUP(U$1,Liste_epreuves[],3,FALSE))</f>
        <v>Aquathlon</v>
      </c>
      <c r="V3" s="178"/>
      <c r="W3" s="177" t="str">
        <f>IF(ISNA(VLOOKUP(W$1,Liste_epreuves[],3,FALSE)),"",VLOOKUP(W$1,Liste_epreuves[],3,FALSE))</f>
        <v>Triathlon</v>
      </c>
      <c r="X3" s="178"/>
      <c r="Y3" s="177" t="str">
        <f>IF(ISNA(VLOOKUP(Y$1,Liste_epreuves[],3,FALSE)),"",VLOOKUP(Y$1,Liste_epreuves[],3,FALSE))</f>
        <v>Triathlon</v>
      </c>
      <c r="Z3" s="178"/>
      <c r="AA3" s="192" t="str">
        <f>IF(ISNA(VLOOKUP(AA$1,Liste_epreuves[],3,FALSE)),"",VLOOKUP(AA$1,Liste_epreuves[],3,FALSE))</f>
        <v>Triathlon</v>
      </c>
      <c r="AB3" s="193"/>
      <c r="AC3" s="177">
        <f>IF(ISNA(VLOOKUP(AC$1,Liste_epreuves[],3,FALSE)),"",VLOOKUP(AC$1,Liste_epreuves[],3,FALSE))</f>
        <v>0</v>
      </c>
      <c r="AD3" s="178"/>
      <c r="AE3" s="177">
        <f>IF(ISNA(VLOOKUP(AE$1,Liste_epreuves[],3,FALSE)),"",VLOOKUP(AE$1,Liste_epreuves[],3,FALSE))</f>
        <v>0</v>
      </c>
      <c r="AF3" s="178"/>
      <c r="AG3" s="177">
        <f>IF(ISNA(VLOOKUP(AG$1,Liste_epreuves[],3,FALSE)),"",VLOOKUP(AG$1,Liste_epreuves[],3,FALSE))</f>
        <v>0</v>
      </c>
      <c r="AH3" s="178"/>
      <c r="AI3" s="177">
        <f>IF(ISNA(VLOOKUP(AI$1,Liste_epreuves[],3,FALSE)),"",VLOOKUP(AI$1,Liste_epreuves[],3,FALSE))</f>
        <v>0</v>
      </c>
      <c r="AJ3" s="178"/>
      <c r="AK3" s="177">
        <f>IF(ISNA(VLOOKUP(AK$1,Liste_epreuves[],3,FALSE)),"",VLOOKUP(AK$1,Liste_epreuves[],3,FALSE))</f>
        <v>0</v>
      </c>
      <c r="AL3" s="178"/>
    </row>
    <row r="4" spans="1:68" ht="44.25" customHeight="1" x14ac:dyDescent="0.4">
      <c r="B4" s="181"/>
      <c r="C4" s="181"/>
      <c r="D4" s="187"/>
      <c r="E4" s="190"/>
      <c r="F4" s="190"/>
      <c r="G4" s="187"/>
      <c r="H4" s="33" t="s">
        <v>752</v>
      </c>
      <c r="I4" s="180" t="str">
        <f>IF(ISNA(VLOOKUP(I$1,Liste_epreuves[],4,FALSE)),"",VLOOKUP(I$1,Liste_epreuves[],4,FALSE))</f>
        <v>Saint Avertin</v>
      </c>
      <c r="J4" s="178"/>
      <c r="K4" s="177" t="str">
        <f>IF(ISNA(VLOOKUP(K$1,Liste_epreuves[],4,FALSE)),"",VLOOKUP(K$1,Liste_epreuves[],4,FALSE))</f>
        <v>Châteauroux</v>
      </c>
      <c r="L4" s="178"/>
      <c r="M4" s="177" t="str">
        <f>IF(ISNA(VLOOKUP(M$1,Liste_epreuves[],4,FALSE)),"",VLOOKUP(M$1,Liste_epreuves[],4,FALSE))</f>
        <v>Saint Cyr-sur-Loire</v>
      </c>
      <c r="N4" s="178"/>
      <c r="O4" s="177" t="str">
        <f>IF(ISNA(VLOOKUP(O$1,Liste_epreuves[],4,FALSE)),"",VLOOKUP(O$1,Liste_epreuves[],4,FALSE))</f>
        <v>Château-Renault</v>
      </c>
      <c r="P4" s="178"/>
      <c r="Q4" s="177" t="str">
        <f>IF(ISNA(VLOOKUP(Q$1,Liste_epreuves[],4,FALSE)),"",VLOOKUP(Q$1,Liste_epreuves[],4,FALSE))</f>
        <v>Suèvres</v>
      </c>
      <c r="R4" s="178"/>
      <c r="S4" s="177" t="str">
        <f>IF(ISNA(VLOOKUP(S$1,Liste_epreuves[],4,FALSE)),"",VLOOKUP(S$1,Liste_epreuves[],4,FALSE))</f>
        <v>Villiers-sur-Loir</v>
      </c>
      <c r="T4" s="178"/>
      <c r="U4" s="177" t="str">
        <f>IF(ISNA(VLOOKUP(U$1,Liste_epreuves[],4,FALSE)),"",VLOOKUP(U$1,Liste_epreuves[],4,FALSE))</f>
        <v>Saint Laurent-Nouan</v>
      </c>
      <c r="V4" s="178"/>
      <c r="W4" s="177" t="str">
        <f>IF(ISNA(VLOOKUP(W$1,Liste_epreuves[],4,FALSE)),"",VLOOKUP(W$1,Liste_epreuves[],4,FALSE))</f>
        <v>Saint George-sur-Eure</v>
      </c>
      <c r="X4" s="178"/>
      <c r="Y4" s="177" t="str">
        <f>IF(ISNA(VLOOKUP(Y$1,Liste_epreuves[],4,FALSE)),"",VLOOKUP(Y$1,Liste_epreuves[],4,FALSE))</f>
        <v>Joué-les-Tours</v>
      </c>
      <c r="Z4" s="178"/>
      <c r="AA4" s="192" t="str">
        <f>IF(ISNA(VLOOKUP(AA$1,Liste_epreuves[],4,FALSE)),"",VLOOKUP(AA$1,Liste_epreuves[],4,FALSE))</f>
        <v>La Chapelle d'Angillon</v>
      </c>
      <c r="AB4" s="193"/>
      <c r="AC4" s="177">
        <f>IF(ISNA(VLOOKUP(AC$1,Liste_epreuves[],4,FALSE)),"",VLOOKUP(AC$1,Liste_epreuves[],4,FALSE))</f>
        <v>0</v>
      </c>
      <c r="AD4" s="178"/>
      <c r="AE4" s="177">
        <f>IF(ISNA(VLOOKUP(AE$1,Liste_epreuves[],4,FALSE)),"",VLOOKUP(AE$1,Liste_epreuves[],4,FALSE))</f>
        <v>0</v>
      </c>
      <c r="AF4" s="178"/>
      <c r="AG4" s="177">
        <f>IF(ISNA(VLOOKUP(AG$1,Liste_epreuves[],4,FALSE)),"",VLOOKUP(AG$1,Liste_epreuves[],4,FALSE))</f>
        <v>0</v>
      </c>
      <c r="AH4" s="178"/>
      <c r="AI4" s="177">
        <f>IF(ISNA(VLOOKUP(AI$1,Liste_epreuves[],4,FALSE)),"",VLOOKUP(AI$1,Liste_epreuves[],4,FALSE))</f>
        <v>0</v>
      </c>
      <c r="AJ4" s="178"/>
      <c r="AK4" s="177">
        <f>IF(ISNA(VLOOKUP(AK$1,Liste_epreuves[],4,FALSE)),"",VLOOKUP(AK$1,Liste_epreuves[],4,FALSE))</f>
        <v>0</v>
      </c>
      <c r="AL4" s="178"/>
      <c r="BB4" s="179" t="s">
        <v>91</v>
      </c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</row>
    <row r="5" spans="1:68" ht="38.25" customHeight="1" x14ac:dyDescent="0.25">
      <c r="A5" s="35" t="s">
        <v>858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748</v>
      </c>
      <c r="I5" s="38" t="s">
        <v>778</v>
      </c>
      <c r="J5" s="39" t="s">
        <v>779</v>
      </c>
      <c r="K5" s="40" t="s">
        <v>780</v>
      </c>
      <c r="L5" s="39" t="s">
        <v>753</v>
      </c>
      <c r="M5" s="41" t="s">
        <v>754</v>
      </c>
      <c r="N5" s="39" t="s">
        <v>781</v>
      </c>
      <c r="O5" s="38" t="s">
        <v>782</v>
      </c>
      <c r="P5" s="39" t="s">
        <v>755</v>
      </c>
      <c r="Q5" s="38" t="s">
        <v>756</v>
      </c>
      <c r="R5" s="39" t="s">
        <v>783</v>
      </c>
      <c r="S5" s="38" t="s">
        <v>784</v>
      </c>
      <c r="T5" s="39" t="s">
        <v>757</v>
      </c>
      <c r="U5" s="38" t="s">
        <v>758</v>
      </c>
      <c r="V5" s="39" t="s">
        <v>785</v>
      </c>
      <c r="W5" s="38" t="s">
        <v>786</v>
      </c>
      <c r="X5" s="39" t="s">
        <v>759</v>
      </c>
      <c r="Y5" s="38" t="s">
        <v>760</v>
      </c>
      <c r="Z5" s="39" t="s">
        <v>787</v>
      </c>
      <c r="AA5" s="119" t="s">
        <v>788</v>
      </c>
      <c r="AB5" s="120" t="s">
        <v>761</v>
      </c>
      <c r="AC5" s="38" t="s">
        <v>762</v>
      </c>
      <c r="AD5" s="39" t="s">
        <v>789</v>
      </c>
      <c r="AE5" s="38" t="s">
        <v>790</v>
      </c>
      <c r="AF5" s="39" t="s">
        <v>763</v>
      </c>
      <c r="AG5" s="38" t="s">
        <v>764</v>
      </c>
      <c r="AH5" s="39" t="s">
        <v>791</v>
      </c>
      <c r="AI5" s="38" t="s">
        <v>792</v>
      </c>
      <c r="AJ5" s="39" t="s">
        <v>765</v>
      </c>
      <c r="AK5" s="38" t="s">
        <v>766</v>
      </c>
      <c r="AL5" s="39" t="s">
        <v>793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744</v>
      </c>
      <c r="BC5" s="43" t="s">
        <v>745</v>
      </c>
      <c r="BD5" s="43" t="s">
        <v>746</v>
      </c>
      <c r="BE5" s="43" t="s">
        <v>747</v>
      </c>
      <c r="BF5" s="43" t="s">
        <v>767</v>
      </c>
      <c r="BG5" s="43" t="s">
        <v>768</v>
      </c>
      <c r="BH5" s="43" t="s">
        <v>769</v>
      </c>
      <c r="BI5" s="43" t="s">
        <v>770</v>
      </c>
      <c r="BJ5" s="43" t="s">
        <v>771</v>
      </c>
      <c r="BK5" s="43" t="s">
        <v>772</v>
      </c>
      <c r="BL5" s="43" t="s">
        <v>773</v>
      </c>
      <c r="BM5" s="43" t="s">
        <v>774</v>
      </c>
      <c r="BN5" s="43" t="s">
        <v>775</v>
      </c>
      <c r="BO5" s="43" t="s">
        <v>776</v>
      </c>
      <c r="BP5" s="43" t="s">
        <v>777</v>
      </c>
    </row>
    <row r="6" spans="1:68" ht="17" customHeight="1" x14ac:dyDescent="0.35">
      <c r="A6" s="44" t="str">
        <f>IF(Tableau_MIF[[#This Row],[Points]]&lt;&gt;0,RANK(Tableau_MIF[[#This Row],[Points]],Tableau_MIF[Points]),"")</f>
        <v/>
      </c>
      <c r="B6" s="45">
        <f t="array" ref="B6">INDEX(Tableau_MIF[[1]:[15]],ROW(C6)-5,$B$3)</f>
        <v>0</v>
      </c>
      <c r="C6" s="46">
        <f t="shared" ref="C6:C37" si="0">COUNTA(I6,K6,M6,O6,Q6,S6,U6,W6,Y6,AA6,AC6,AE6,AG6,AI6,AK6)</f>
        <v>0</v>
      </c>
      <c r="D6" s="172" t="s">
        <v>1330</v>
      </c>
      <c r="E6" s="172" t="s">
        <v>304</v>
      </c>
      <c r="F6" s="172" t="s">
        <v>305</v>
      </c>
      <c r="G6" s="172" t="s">
        <v>36</v>
      </c>
      <c r="H6" s="171">
        <f t="shared" ref="H6:H37" si="1">J6+L6+N6+P6+R6+T6+V6+X6+Z6+AB6+AD6+AF6+AH6+AJ6+AL6</f>
        <v>0</v>
      </c>
      <c r="I6" s="59"/>
      <c r="J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" s="55"/>
      <c r="L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" s="56"/>
      <c r="N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" s="57"/>
      <c r="P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" s="57"/>
      <c r="R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" s="58"/>
      <c r="T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" s="58"/>
      <c r="V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" s="58"/>
      <c r="X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" s="58"/>
      <c r="Z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" s="121"/>
      <c r="AB6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" s="58"/>
      <c r="AD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" s="58"/>
      <c r="AF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" s="58"/>
      <c r="AH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" s="58"/>
      <c r="AJ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" s="58"/>
      <c r="AL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0</v>
      </c>
      <c r="BC6" s="50">
        <f t="shared" ref="BC6:BP6" si="18">BB6+LARGE($AM6:$BA6,BC$5)</f>
        <v>0</v>
      </c>
      <c r="BD6" s="50">
        <f t="shared" si="18"/>
        <v>0</v>
      </c>
      <c r="BE6" s="50">
        <f t="shared" si="18"/>
        <v>0</v>
      </c>
      <c r="BF6" s="50">
        <f t="shared" si="18"/>
        <v>0</v>
      </c>
      <c r="BG6" s="50">
        <f t="shared" si="18"/>
        <v>0</v>
      </c>
      <c r="BH6" s="50">
        <f t="shared" si="18"/>
        <v>0</v>
      </c>
      <c r="BI6" s="50">
        <f t="shared" si="18"/>
        <v>0</v>
      </c>
      <c r="BJ6" s="50">
        <f t="shared" si="18"/>
        <v>0</v>
      </c>
      <c r="BK6" s="50">
        <f t="shared" si="18"/>
        <v>0</v>
      </c>
      <c r="BL6" s="50">
        <f t="shared" si="18"/>
        <v>0</v>
      </c>
      <c r="BM6" s="50">
        <f t="shared" si="18"/>
        <v>0</v>
      </c>
      <c r="BN6" s="50">
        <f t="shared" si="18"/>
        <v>0</v>
      </c>
      <c r="BO6" s="50">
        <f t="shared" si="18"/>
        <v>0</v>
      </c>
      <c r="BP6" s="50">
        <f t="shared" si="18"/>
        <v>0</v>
      </c>
    </row>
    <row r="7" spans="1:68" ht="16.5" x14ac:dyDescent="0.35">
      <c r="A7" s="44">
        <f>IF(Tableau_MIF[[#This Row],[Points]]&lt;&gt;0,RANK(Tableau_MIF[[#This Row],[Points]],Tableau_MIF[Points]),"")</f>
        <v>10</v>
      </c>
      <c r="B7" s="45">
        <f t="array" ref="B7">INDEX(Tableau_MIF[[1]:[15]],ROW(C7)-5,$B$3)</f>
        <v>10</v>
      </c>
      <c r="C7" s="46">
        <f t="shared" si="0"/>
        <v>1</v>
      </c>
      <c r="D7" s="172" t="s">
        <v>1331</v>
      </c>
      <c r="E7" s="172" t="s">
        <v>207</v>
      </c>
      <c r="F7" s="172" t="s">
        <v>306</v>
      </c>
      <c r="G7" s="172" t="s">
        <v>33</v>
      </c>
      <c r="H7" s="171">
        <f t="shared" si="1"/>
        <v>10</v>
      </c>
      <c r="I7" s="59">
        <v>7</v>
      </c>
      <c r="J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7" s="55"/>
      <c r="L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7" s="56"/>
      <c r="N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7" s="57"/>
      <c r="P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" s="57"/>
      <c r="R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7" s="58"/>
      <c r="T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7" s="58"/>
      <c r="V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7" s="58"/>
      <c r="X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" s="58"/>
      <c r="Z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" s="121"/>
      <c r="AB7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" s="58"/>
      <c r="AD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" s="58"/>
      <c r="AF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" s="58"/>
      <c r="AH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" s="58"/>
      <c r="AJ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" s="58"/>
      <c r="AL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" s="50">
        <f t="shared" si="2"/>
        <v>10</v>
      </c>
      <c r="AN7" s="31">
        <f t="shared" si="3"/>
        <v>0</v>
      </c>
      <c r="AO7" s="31">
        <f t="shared" si="4"/>
        <v>0</v>
      </c>
      <c r="AP7" s="31">
        <f t="shared" si="5"/>
        <v>0</v>
      </c>
      <c r="AQ7" s="31">
        <f t="shared" si="6"/>
        <v>0</v>
      </c>
      <c r="AR7" s="31">
        <f t="shared" si="7"/>
        <v>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</v>
      </c>
      <c r="BC7" s="50">
        <f t="shared" ref="BC7:BP7" si="19">BB7+LARGE($AM7:$BA7,BC$5)</f>
        <v>10</v>
      </c>
      <c r="BD7" s="50">
        <f t="shared" si="19"/>
        <v>10</v>
      </c>
      <c r="BE7" s="50">
        <f t="shared" si="19"/>
        <v>10</v>
      </c>
      <c r="BF7" s="50">
        <f t="shared" si="19"/>
        <v>10</v>
      </c>
      <c r="BG7" s="50">
        <f t="shared" si="19"/>
        <v>10</v>
      </c>
      <c r="BH7" s="50">
        <f t="shared" si="19"/>
        <v>10</v>
      </c>
      <c r="BI7" s="50">
        <f t="shared" si="19"/>
        <v>10</v>
      </c>
      <c r="BJ7" s="50">
        <f t="shared" si="19"/>
        <v>10</v>
      </c>
      <c r="BK7" s="50">
        <f t="shared" si="19"/>
        <v>10</v>
      </c>
      <c r="BL7" s="50">
        <f t="shared" si="19"/>
        <v>10</v>
      </c>
      <c r="BM7" s="50">
        <f t="shared" si="19"/>
        <v>10</v>
      </c>
      <c r="BN7" s="50">
        <f t="shared" si="19"/>
        <v>10</v>
      </c>
      <c r="BO7" s="50">
        <f t="shared" si="19"/>
        <v>10</v>
      </c>
      <c r="BP7" s="50">
        <f t="shared" si="19"/>
        <v>10</v>
      </c>
    </row>
    <row r="8" spans="1:68" ht="16.5" x14ac:dyDescent="0.35">
      <c r="A8" s="44">
        <f>IF(Tableau_MIF[[#This Row],[Points]]&lt;&gt;0,RANK(Tableau_MIF[[#This Row],[Points]],Tableau_MIF[Points]),"")</f>
        <v>10</v>
      </c>
      <c r="B8" s="45">
        <f t="array" ref="B8">INDEX(Tableau_MIF[[1]:[15]],ROW(C8)-5,$B$3)</f>
        <v>10</v>
      </c>
      <c r="C8" s="46">
        <f t="shared" si="0"/>
        <v>1</v>
      </c>
      <c r="D8" s="172" t="s">
        <v>1332</v>
      </c>
      <c r="E8" s="172" t="s">
        <v>253</v>
      </c>
      <c r="F8" s="172" t="s">
        <v>219</v>
      </c>
      <c r="G8" s="172" t="s">
        <v>12</v>
      </c>
      <c r="H8" s="171">
        <f t="shared" si="1"/>
        <v>10</v>
      </c>
      <c r="I8" s="59">
        <v>5</v>
      </c>
      <c r="J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8" s="55"/>
      <c r="L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8" s="56"/>
      <c r="N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8" s="57"/>
      <c r="P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8" s="57"/>
      <c r="R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8" s="58"/>
      <c r="T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8" s="58"/>
      <c r="V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8" s="58"/>
      <c r="X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8" s="58"/>
      <c r="Z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8" s="121"/>
      <c r="AB8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8" s="58"/>
      <c r="AD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8" s="58"/>
      <c r="AF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8" s="58"/>
      <c r="AH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8" s="58"/>
      <c r="AJ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8" s="58"/>
      <c r="AL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8" s="50">
        <f t="shared" si="2"/>
        <v>10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10</v>
      </c>
      <c r="BC8" s="50">
        <f t="shared" ref="BC8:BP8" si="20">BB8+LARGE($AM8:$BA8,BC$5)</f>
        <v>10</v>
      </c>
      <c r="BD8" s="50">
        <f t="shared" si="20"/>
        <v>10</v>
      </c>
      <c r="BE8" s="50">
        <f t="shared" si="20"/>
        <v>10</v>
      </c>
      <c r="BF8" s="50">
        <f t="shared" si="20"/>
        <v>10</v>
      </c>
      <c r="BG8" s="50">
        <f t="shared" si="20"/>
        <v>10</v>
      </c>
      <c r="BH8" s="50">
        <f t="shared" si="20"/>
        <v>10</v>
      </c>
      <c r="BI8" s="50">
        <f t="shared" si="20"/>
        <v>10</v>
      </c>
      <c r="BJ8" s="50">
        <f t="shared" si="20"/>
        <v>10</v>
      </c>
      <c r="BK8" s="50">
        <f t="shared" si="20"/>
        <v>10</v>
      </c>
      <c r="BL8" s="50">
        <f t="shared" si="20"/>
        <v>10</v>
      </c>
      <c r="BM8" s="50">
        <f t="shared" si="20"/>
        <v>10</v>
      </c>
      <c r="BN8" s="50">
        <f t="shared" si="20"/>
        <v>10</v>
      </c>
      <c r="BO8" s="50">
        <f t="shared" si="20"/>
        <v>10</v>
      </c>
      <c r="BP8" s="50">
        <f t="shared" si="20"/>
        <v>10</v>
      </c>
    </row>
    <row r="9" spans="1:68" ht="16.5" x14ac:dyDescent="0.35">
      <c r="A9" s="44">
        <f>IF(Tableau_MIF[[#This Row],[Points]]&lt;&gt;0,RANK(Tableau_MIF[[#This Row],[Points]],Tableau_MIF[Points]),"")</f>
        <v>10</v>
      </c>
      <c r="B9" s="45">
        <f t="array" ref="B9">INDEX(Tableau_MIF[[1]:[15]],ROW(C9)-5,$B$3)</f>
        <v>10</v>
      </c>
      <c r="C9" s="46">
        <f t="shared" si="0"/>
        <v>1</v>
      </c>
      <c r="D9" s="172" t="s">
        <v>1333</v>
      </c>
      <c r="E9" s="172" t="s">
        <v>123</v>
      </c>
      <c r="F9" s="172" t="s">
        <v>307</v>
      </c>
      <c r="G9" s="172" t="s">
        <v>36</v>
      </c>
      <c r="H9" s="171">
        <f t="shared" si="1"/>
        <v>10</v>
      </c>
      <c r="I9" s="59">
        <v>4</v>
      </c>
      <c r="J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9" s="55"/>
      <c r="L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9" s="56"/>
      <c r="N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9" s="57"/>
      <c r="P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9" s="57"/>
      <c r="R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9" s="58"/>
      <c r="T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9" s="58"/>
      <c r="V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9" s="58"/>
      <c r="X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9" s="58"/>
      <c r="Z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9" s="121"/>
      <c r="AB9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9" s="58"/>
      <c r="AD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9" s="58"/>
      <c r="AF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9" s="58"/>
      <c r="AH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9" s="58"/>
      <c r="AJ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9" s="58"/>
      <c r="AL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9" s="50">
        <f t="shared" si="2"/>
        <v>10</v>
      </c>
      <c r="AN9" s="31">
        <f t="shared" si="3"/>
        <v>0</v>
      </c>
      <c r="AO9" s="31">
        <f t="shared" si="4"/>
        <v>0</v>
      </c>
      <c r="AP9" s="31">
        <f t="shared" si="5"/>
        <v>0</v>
      </c>
      <c r="AQ9" s="31">
        <f t="shared" si="6"/>
        <v>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10</v>
      </c>
      <c r="BC9" s="50">
        <f t="shared" ref="BC9:BP9" si="21">BB9+LARGE($AM9:$BA9,BC$5)</f>
        <v>10</v>
      </c>
      <c r="BD9" s="50">
        <f t="shared" si="21"/>
        <v>10</v>
      </c>
      <c r="BE9" s="50">
        <f t="shared" si="21"/>
        <v>10</v>
      </c>
      <c r="BF9" s="50">
        <f t="shared" si="21"/>
        <v>10</v>
      </c>
      <c r="BG9" s="50">
        <f t="shared" si="21"/>
        <v>10</v>
      </c>
      <c r="BH9" s="50">
        <f t="shared" si="21"/>
        <v>10</v>
      </c>
      <c r="BI9" s="50">
        <f t="shared" si="21"/>
        <v>10</v>
      </c>
      <c r="BJ9" s="50">
        <f t="shared" si="21"/>
        <v>10</v>
      </c>
      <c r="BK9" s="50">
        <f t="shared" si="21"/>
        <v>10</v>
      </c>
      <c r="BL9" s="50">
        <f t="shared" si="21"/>
        <v>10</v>
      </c>
      <c r="BM9" s="50">
        <f t="shared" si="21"/>
        <v>10</v>
      </c>
      <c r="BN9" s="50">
        <f t="shared" si="21"/>
        <v>10</v>
      </c>
      <c r="BO9" s="50">
        <f t="shared" si="21"/>
        <v>10</v>
      </c>
      <c r="BP9" s="50">
        <f t="shared" si="21"/>
        <v>10</v>
      </c>
    </row>
    <row r="10" spans="1:68" ht="16.5" x14ac:dyDescent="0.35">
      <c r="A10" s="44">
        <f>IF(Tableau_MIF[[#This Row],[Points]]&lt;&gt;0,RANK(Tableau_MIF[[#This Row],[Points]],Tableau_MIF[Points]),"")</f>
        <v>10</v>
      </c>
      <c r="B10" s="45">
        <f t="array" ref="B10">INDEX(Tableau_MIF[[1]:[15]],ROW(C10)-5,$B$3)</f>
        <v>10</v>
      </c>
      <c r="C10" s="46">
        <f t="shared" si="0"/>
        <v>1</v>
      </c>
      <c r="D10" s="172" t="s">
        <v>1334</v>
      </c>
      <c r="E10" s="172" t="s">
        <v>255</v>
      </c>
      <c r="F10" s="172" t="s">
        <v>256</v>
      </c>
      <c r="G10" s="172" t="s">
        <v>33</v>
      </c>
      <c r="H10" s="171">
        <f t="shared" si="1"/>
        <v>10</v>
      </c>
      <c r="I10" s="59">
        <v>7</v>
      </c>
      <c r="J1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0" s="55"/>
      <c r="L1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0" s="56"/>
      <c r="N1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0" s="57"/>
      <c r="P1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0" s="57"/>
      <c r="R1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0" s="58"/>
      <c r="T1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0" s="58"/>
      <c r="V1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0" s="58"/>
      <c r="X1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0" s="58"/>
      <c r="Z1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0" s="121"/>
      <c r="AB10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0" s="58"/>
      <c r="AD1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0" s="58"/>
      <c r="AF1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0" s="58"/>
      <c r="AH1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0" s="58"/>
      <c r="AJ1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0" s="58"/>
      <c r="AL1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0" s="50">
        <f t="shared" si="2"/>
        <v>10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10</v>
      </c>
      <c r="BC10" s="50">
        <f t="shared" ref="BC10:BP10" si="22">BB10+LARGE($AM10:$BA10,BC$5)</f>
        <v>10</v>
      </c>
      <c r="BD10" s="50">
        <f t="shared" si="22"/>
        <v>10</v>
      </c>
      <c r="BE10" s="50">
        <f t="shared" si="22"/>
        <v>10</v>
      </c>
      <c r="BF10" s="50">
        <f t="shared" si="22"/>
        <v>10</v>
      </c>
      <c r="BG10" s="50">
        <f t="shared" si="22"/>
        <v>10</v>
      </c>
      <c r="BH10" s="50">
        <f t="shared" si="22"/>
        <v>10</v>
      </c>
      <c r="BI10" s="50">
        <f t="shared" si="22"/>
        <v>10</v>
      </c>
      <c r="BJ10" s="50">
        <f t="shared" si="22"/>
        <v>10</v>
      </c>
      <c r="BK10" s="50">
        <f t="shared" si="22"/>
        <v>10</v>
      </c>
      <c r="BL10" s="50">
        <f t="shared" si="22"/>
        <v>10</v>
      </c>
      <c r="BM10" s="50">
        <f t="shared" si="22"/>
        <v>10</v>
      </c>
      <c r="BN10" s="50">
        <f t="shared" si="22"/>
        <v>10</v>
      </c>
      <c r="BO10" s="50">
        <f t="shared" si="22"/>
        <v>10</v>
      </c>
      <c r="BP10" s="50">
        <f t="shared" si="22"/>
        <v>10</v>
      </c>
    </row>
    <row r="11" spans="1:68" ht="16.5" x14ac:dyDescent="0.35">
      <c r="A11" s="44" t="str">
        <f>IF(Tableau_MIF[[#This Row],[Points]]&lt;&gt;0,RANK(Tableau_MIF[[#This Row],[Points]],Tableau_MIF[Points]),"")</f>
        <v/>
      </c>
      <c r="B11" s="45">
        <f t="array" ref="B11">INDEX(Tableau_MIF[[1]:[15]],ROW(C11)-5,$B$3)</f>
        <v>0</v>
      </c>
      <c r="C11" s="46">
        <f t="shared" si="0"/>
        <v>0</v>
      </c>
      <c r="D11" s="172" t="s">
        <v>1335</v>
      </c>
      <c r="E11" s="172" t="s">
        <v>257</v>
      </c>
      <c r="F11" s="172" t="s">
        <v>258</v>
      </c>
      <c r="G11" s="172" t="s">
        <v>13</v>
      </c>
      <c r="H11" s="171">
        <f t="shared" si="1"/>
        <v>0</v>
      </c>
      <c r="I11" s="59"/>
      <c r="J1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1" s="55"/>
      <c r="L1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1" s="56"/>
      <c r="N1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1" s="57"/>
      <c r="P1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1" s="57"/>
      <c r="R1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1" s="58"/>
      <c r="T1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1" s="58"/>
      <c r="V1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1" s="58"/>
      <c r="X1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1" s="58"/>
      <c r="Z1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1" s="121"/>
      <c r="AB11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1" s="58"/>
      <c r="AD1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1" s="58"/>
      <c r="AF1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1" s="58"/>
      <c r="AH1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1" s="58"/>
      <c r="AJ1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1" s="58"/>
      <c r="AL1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0</v>
      </c>
      <c r="BC11" s="50">
        <f t="shared" ref="BC11:BP11" si="23">BB11+LARGE($AM11:$BA11,BC$5)</f>
        <v>0</v>
      </c>
      <c r="BD11" s="50">
        <f t="shared" si="23"/>
        <v>0</v>
      </c>
      <c r="BE11" s="50">
        <f t="shared" si="23"/>
        <v>0</v>
      </c>
      <c r="BF11" s="50">
        <f t="shared" si="23"/>
        <v>0</v>
      </c>
      <c r="BG11" s="50">
        <f t="shared" si="23"/>
        <v>0</v>
      </c>
      <c r="BH11" s="50">
        <f t="shared" si="23"/>
        <v>0</v>
      </c>
      <c r="BI11" s="50">
        <f t="shared" si="23"/>
        <v>0</v>
      </c>
      <c r="BJ11" s="50">
        <f t="shared" si="23"/>
        <v>0</v>
      </c>
      <c r="BK11" s="50">
        <f t="shared" si="23"/>
        <v>0</v>
      </c>
      <c r="BL11" s="50">
        <f t="shared" si="23"/>
        <v>0</v>
      </c>
      <c r="BM11" s="50">
        <f t="shared" si="23"/>
        <v>0</v>
      </c>
      <c r="BN11" s="50">
        <f t="shared" si="23"/>
        <v>0</v>
      </c>
      <c r="BO11" s="50">
        <f t="shared" si="23"/>
        <v>0</v>
      </c>
      <c r="BP11" s="50">
        <f t="shared" si="23"/>
        <v>0</v>
      </c>
    </row>
    <row r="12" spans="1:68" ht="16.5" x14ac:dyDescent="0.35">
      <c r="A12" s="44" t="str">
        <f>IF(Tableau_MIF[[#This Row],[Points]]&lt;&gt;0,RANK(Tableau_MIF[[#This Row],[Points]],Tableau_MIF[Points]),"")</f>
        <v/>
      </c>
      <c r="B12" s="45">
        <f t="array" ref="B12">INDEX(Tableau_MIF[[1]:[15]],ROW(C12)-5,$B$3)</f>
        <v>0</v>
      </c>
      <c r="C12" s="46">
        <f t="shared" si="0"/>
        <v>0</v>
      </c>
      <c r="D12" s="172" t="s">
        <v>1336</v>
      </c>
      <c r="E12" s="172" t="s">
        <v>1337</v>
      </c>
      <c r="F12" s="172" t="s">
        <v>242</v>
      </c>
      <c r="G12" s="172" t="s">
        <v>16</v>
      </c>
      <c r="H12" s="171">
        <f t="shared" si="1"/>
        <v>0</v>
      </c>
      <c r="I12" s="59"/>
      <c r="J1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2" s="55"/>
      <c r="L1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2" s="56"/>
      <c r="N1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2" s="57"/>
      <c r="P1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2" s="57"/>
      <c r="R1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2" s="58"/>
      <c r="T1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2" s="58"/>
      <c r="V1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2" s="58"/>
      <c r="X1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2" s="58"/>
      <c r="Z1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2" s="121"/>
      <c r="AB12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2" s="58"/>
      <c r="AD1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2" s="58"/>
      <c r="AF1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2" s="58"/>
      <c r="AH1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2" s="58"/>
      <c r="AJ1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2" s="58"/>
      <c r="AL1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0</v>
      </c>
      <c r="BC12" s="50">
        <f t="shared" ref="BC12:BP12" si="24">BB12+LARGE($AM12:$BA12,BC$5)</f>
        <v>0</v>
      </c>
      <c r="BD12" s="50">
        <f t="shared" si="24"/>
        <v>0</v>
      </c>
      <c r="BE12" s="50">
        <f t="shared" si="24"/>
        <v>0</v>
      </c>
      <c r="BF12" s="50">
        <f t="shared" si="24"/>
        <v>0</v>
      </c>
      <c r="BG12" s="50">
        <f t="shared" si="24"/>
        <v>0</v>
      </c>
      <c r="BH12" s="50">
        <f t="shared" si="24"/>
        <v>0</v>
      </c>
      <c r="BI12" s="50">
        <f t="shared" si="24"/>
        <v>0</v>
      </c>
      <c r="BJ12" s="50">
        <f t="shared" si="24"/>
        <v>0</v>
      </c>
      <c r="BK12" s="50">
        <f t="shared" si="24"/>
        <v>0</v>
      </c>
      <c r="BL12" s="50">
        <f t="shared" si="24"/>
        <v>0</v>
      </c>
      <c r="BM12" s="50">
        <f t="shared" si="24"/>
        <v>0</v>
      </c>
      <c r="BN12" s="50">
        <f t="shared" si="24"/>
        <v>0</v>
      </c>
      <c r="BO12" s="50">
        <f t="shared" si="24"/>
        <v>0</v>
      </c>
      <c r="BP12" s="50">
        <f t="shared" si="24"/>
        <v>0</v>
      </c>
    </row>
    <row r="13" spans="1:68" ht="16.5" x14ac:dyDescent="0.35">
      <c r="A13" s="44" t="str">
        <f>IF(Tableau_MIF[[#This Row],[Points]]&lt;&gt;0,RANK(Tableau_MIF[[#This Row],[Points]],Tableau_MIF[Points]),"")</f>
        <v/>
      </c>
      <c r="B13" s="45">
        <f t="array" ref="B13">INDEX(Tableau_MIF[[1]:[15]],ROW(C13)-5,$B$3)</f>
        <v>0</v>
      </c>
      <c r="C13" s="46">
        <f t="shared" si="0"/>
        <v>0</v>
      </c>
      <c r="D13" s="172" t="s">
        <v>1338</v>
      </c>
      <c r="E13" s="172" t="s">
        <v>518</v>
      </c>
      <c r="F13" s="172" t="s">
        <v>143</v>
      </c>
      <c r="G13" s="172" t="s">
        <v>105</v>
      </c>
      <c r="H13" s="171">
        <f t="shared" si="1"/>
        <v>0</v>
      </c>
      <c r="I13" s="59"/>
      <c r="J1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3" s="55"/>
      <c r="L1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3" s="56"/>
      <c r="N1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3" s="57"/>
      <c r="P1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3" s="57"/>
      <c r="R1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3" s="58"/>
      <c r="T1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3" s="58"/>
      <c r="V1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3" s="58"/>
      <c r="X1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3" s="58"/>
      <c r="Z1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3" s="121"/>
      <c r="AB13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3" s="58"/>
      <c r="AD1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3" s="58"/>
      <c r="AF1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3" s="58"/>
      <c r="AH1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3" s="58"/>
      <c r="AJ1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3" s="58"/>
      <c r="AL1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0</v>
      </c>
      <c r="BC13" s="50">
        <f t="shared" ref="BC13:BP13" si="25">BB13+LARGE($AM13:$BA13,BC$5)</f>
        <v>0</v>
      </c>
      <c r="BD13" s="50">
        <f t="shared" si="25"/>
        <v>0</v>
      </c>
      <c r="BE13" s="50">
        <f t="shared" si="25"/>
        <v>0</v>
      </c>
      <c r="BF13" s="50">
        <f t="shared" si="25"/>
        <v>0</v>
      </c>
      <c r="BG13" s="50">
        <f t="shared" si="25"/>
        <v>0</v>
      </c>
      <c r="BH13" s="50">
        <f t="shared" si="25"/>
        <v>0</v>
      </c>
      <c r="BI13" s="50">
        <f t="shared" si="25"/>
        <v>0</v>
      </c>
      <c r="BJ13" s="50">
        <f t="shared" si="25"/>
        <v>0</v>
      </c>
      <c r="BK13" s="50">
        <f t="shared" si="25"/>
        <v>0</v>
      </c>
      <c r="BL13" s="50">
        <f t="shared" si="25"/>
        <v>0</v>
      </c>
      <c r="BM13" s="50">
        <f t="shared" si="25"/>
        <v>0</v>
      </c>
      <c r="BN13" s="50">
        <f t="shared" si="25"/>
        <v>0</v>
      </c>
      <c r="BO13" s="50">
        <f t="shared" si="25"/>
        <v>0</v>
      </c>
      <c r="BP13" s="50">
        <f t="shared" si="25"/>
        <v>0</v>
      </c>
    </row>
    <row r="14" spans="1:68" ht="16.5" x14ac:dyDescent="0.35">
      <c r="A14" s="44">
        <f>IF(Tableau_MIF[[#This Row],[Points]]&lt;&gt;0,RANK(Tableau_MIF[[#This Row],[Points]],Tableau_MIF[Points]),"")</f>
        <v>10</v>
      </c>
      <c r="B14" s="45">
        <f t="array" ref="B14">INDEX(Tableau_MIF[[1]:[15]],ROW(C14)-5,$B$3)</f>
        <v>10</v>
      </c>
      <c r="C14" s="46">
        <f t="shared" si="0"/>
        <v>1</v>
      </c>
      <c r="D14" s="172" t="s">
        <v>1339</v>
      </c>
      <c r="E14" s="172" t="s">
        <v>260</v>
      </c>
      <c r="F14" s="172" t="s">
        <v>261</v>
      </c>
      <c r="G14" s="172" t="s">
        <v>108</v>
      </c>
      <c r="H14" s="171">
        <f t="shared" si="1"/>
        <v>10</v>
      </c>
      <c r="I14" s="59">
        <v>6</v>
      </c>
      <c r="J1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4" s="55"/>
      <c r="L1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4" s="56"/>
      <c r="N1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4" s="57"/>
      <c r="P1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4" s="57"/>
      <c r="R1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4" s="58"/>
      <c r="T1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4" s="58"/>
      <c r="V1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4" s="58"/>
      <c r="X1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4" s="58"/>
      <c r="Z1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4" s="121"/>
      <c r="AB14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4" s="58"/>
      <c r="AD1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4" s="58"/>
      <c r="AF1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4" s="58"/>
      <c r="AH1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4" s="58"/>
      <c r="AJ1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4" s="58"/>
      <c r="AL1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4" s="50">
        <f t="shared" si="2"/>
        <v>10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10</v>
      </c>
      <c r="BC14" s="50">
        <f t="shared" ref="BC14:BP14" si="26">BB14+LARGE($AM14:$BA14,BC$5)</f>
        <v>10</v>
      </c>
      <c r="BD14" s="50">
        <f t="shared" si="26"/>
        <v>10</v>
      </c>
      <c r="BE14" s="50">
        <f t="shared" si="26"/>
        <v>10</v>
      </c>
      <c r="BF14" s="50">
        <f t="shared" si="26"/>
        <v>10</v>
      </c>
      <c r="BG14" s="50">
        <f t="shared" si="26"/>
        <v>10</v>
      </c>
      <c r="BH14" s="50">
        <f t="shared" si="26"/>
        <v>10</v>
      </c>
      <c r="BI14" s="50">
        <f t="shared" si="26"/>
        <v>10</v>
      </c>
      <c r="BJ14" s="50">
        <f t="shared" si="26"/>
        <v>10</v>
      </c>
      <c r="BK14" s="50">
        <f t="shared" si="26"/>
        <v>10</v>
      </c>
      <c r="BL14" s="50">
        <f t="shared" si="26"/>
        <v>10</v>
      </c>
      <c r="BM14" s="50">
        <f t="shared" si="26"/>
        <v>10</v>
      </c>
      <c r="BN14" s="50">
        <f t="shared" si="26"/>
        <v>10</v>
      </c>
      <c r="BO14" s="50">
        <f t="shared" si="26"/>
        <v>10</v>
      </c>
      <c r="BP14" s="50">
        <f t="shared" si="26"/>
        <v>10</v>
      </c>
    </row>
    <row r="15" spans="1:68" ht="16.5" x14ac:dyDescent="0.35">
      <c r="A15" s="44" t="str">
        <f>IF(Tableau_MIF[[#This Row],[Points]]&lt;&gt;0,RANK(Tableau_MIF[[#This Row],[Points]],Tableau_MIF[Points]),"")</f>
        <v/>
      </c>
      <c r="B15" s="45">
        <f t="array" ref="B15">INDEX(Tableau_MIF[[1]:[15]],ROW(C15)-5,$B$3)</f>
        <v>0</v>
      </c>
      <c r="C15" s="46">
        <f t="shared" si="0"/>
        <v>0</v>
      </c>
      <c r="D15" s="172" t="s">
        <v>1340</v>
      </c>
      <c r="E15" s="172" t="s">
        <v>521</v>
      </c>
      <c r="F15" s="172" t="s">
        <v>313</v>
      </c>
      <c r="G15" s="172" t="s">
        <v>36</v>
      </c>
      <c r="H15" s="171">
        <f t="shared" si="1"/>
        <v>0</v>
      </c>
      <c r="I15" s="59"/>
      <c r="J1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5" s="55"/>
      <c r="L1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5" s="56"/>
      <c r="N1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5" s="57"/>
      <c r="P1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5" s="55"/>
      <c r="R1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5" s="58"/>
      <c r="T1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5" s="58"/>
      <c r="V1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5" s="58"/>
      <c r="X1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5" s="58"/>
      <c r="Z1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5" s="121"/>
      <c r="AB15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5" s="58"/>
      <c r="AD1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5" s="58"/>
      <c r="AF1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5" s="58"/>
      <c r="AH1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5" s="58"/>
      <c r="AJ1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5" s="58"/>
      <c r="AL1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0</v>
      </c>
      <c r="BC15" s="50">
        <f t="shared" ref="BC15:BP15" si="27">BB15+LARGE($AM15:$BA15,BC$5)</f>
        <v>0</v>
      </c>
      <c r="BD15" s="50">
        <f t="shared" si="27"/>
        <v>0</v>
      </c>
      <c r="BE15" s="50">
        <f t="shared" si="27"/>
        <v>0</v>
      </c>
      <c r="BF15" s="50">
        <f t="shared" si="27"/>
        <v>0</v>
      </c>
      <c r="BG15" s="50">
        <f t="shared" si="27"/>
        <v>0</v>
      </c>
      <c r="BH15" s="50">
        <f t="shared" si="27"/>
        <v>0</v>
      </c>
      <c r="BI15" s="50">
        <f t="shared" si="27"/>
        <v>0</v>
      </c>
      <c r="BJ15" s="50">
        <f t="shared" si="27"/>
        <v>0</v>
      </c>
      <c r="BK15" s="50">
        <f t="shared" si="27"/>
        <v>0</v>
      </c>
      <c r="BL15" s="50">
        <f t="shared" si="27"/>
        <v>0</v>
      </c>
      <c r="BM15" s="50">
        <f t="shared" si="27"/>
        <v>0</v>
      </c>
      <c r="BN15" s="50">
        <f t="shared" si="27"/>
        <v>0</v>
      </c>
      <c r="BO15" s="50">
        <f t="shared" si="27"/>
        <v>0</v>
      </c>
      <c r="BP15" s="50">
        <f t="shared" si="27"/>
        <v>0</v>
      </c>
    </row>
    <row r="16" spans="1:68" ht="16.5" x14ac:dyDescent="0.35">
      <c r="A16" s="44">
        <f>IF(Tableau_MIF[[#This Row],[Points]]&lt;&gt;0,RANK(Tableau_MIF[[#This Row],[Points]],Tableau_MIF[Points]),"")</f>
        <v>10</v>
      </c>
      <c r="B16" s="45">
        <f t="array" ref="B16">INDEX(Tableau_MIF[[1]:[15]],ROW(C16)-5,$B$3)</f>
        <v>10</v>
      </c>
      <c r="C16" s="46">
        <f t="shared" si="0"/>
        <v>1</v>
      </c>
      <c r="D16" s="172" t="s">
        <v>1341</v>
      </c>
      <c r="E16" s="172" t="s">
        <v>310</v>
      </c>
      <c r="F16" s="172" t="s">
        <v>311</v>
      </c>
      <c r="G16" s="172" t="s">
        <v>106</v>
      </c>
      <c r="H16" s="171">
        <f t="shared" si="1"/>
        <v>10</v>
      </c>
      <c r="I16" s="59">
        <v>7</v>
      </c>
      <c r="J1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6" s="55"/>
      <c r="L1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6" s="56"/>
      <c r="N1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6" s="57"/>
      <c r="P1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6" s="57"/>
      <c r="R1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6" s="58"/>
      <c r="T1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6" s="58"/>
      <c r="V1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6" s="58"/>
      <c r="X1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6" s="58"/>
      <c r="Z1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6" s="121"/>
      <c r="AB16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6" s="58"/>
      <c r="AD1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6" s="58"/>
      <c r="AF1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6" s="58"/>
      <c r="AH1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6" s="58"/>
      <c r="AJ1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6" s="58"/>
      <c r="AL1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IF(Tableau_MIF[[#This Row],[Points]]&lt;&gt;0,RANK(Tableau_MIF[[#This Row],[Points]],Tableau_MIF[Points]),"")</f>
        <v/>
      </c>
      <c r="B17" s="45">
        <f t="array" ref="B17">INDEX(Tableau_MIF[[1]:[15]],ROW(C17)-5,$B$3)</f>
        <v>0</v>
      </c>
      <c r="C17" s="46">
        <f t="shared" si="0"/>
        <v>0</v>
      </c>
      <c r="D17" s="172" t="s">
        <v>1342</v>
      </c>
      <c r="E17" s="172" t="s">
        <v>264</v>
      </c>
      <c r="F17" s="172" t="s">
        <v>265</v>
      </c>
      <c r="G17" s="172" t="s">
        <v>15</v>
      </c>
      <c r="H17" s="171">
        <f t="shared" si="1"/>
        <v>0</v>
      </c>
      <c r="I17" s="59"/>
      <c r="J1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7" s="55"/>
      <c r="L1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7" s="56"/>
      <c r="N1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7" s="57"/>
      <c r="P1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7" s="57"/>
      <c r="R1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7" s="58"/>
      <c r="T1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7" s="58"/>
      <c r="V1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7" s="58"/>
      <c r="X1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7" s="58"/>
      <c r="Z1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7" s="121"/>
      <c r="AB17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7" s="58"/>
      <c r="AD1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7" s="58"/>
      <c r="AF1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7" s="58"/>
      <c r="AH1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7" s="58"/>
      <c r="AJ1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7" s="58"/>
      <c r="AL1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>
        <f>IF(Tableau_MIF[[#This Row],[Points]]&lt;&gt;0,RANK(Tableau_MIF[[#This Row],[Points]],Tableau_MIF[Points]),"")</f>
        <v>4</v>
      </c>
      <c r="B18" s="45">
        <f t="array" ref="B18">INDEX(Tableau_MIF[[1]:[15]],ROW(C18)-5,$B$3)</f>
        <v>35</v>
      </c>
      <c r="C18" s="46">
        <f t="shared" si="0"/>
        <v>1</v>
      </c>
      <c r="D18" s="172" t="s">
        <v>1343</v>
      </c>
      <c r="E18" s="172" t="s">
        <v>266</v>
      </c>
      <c r="F18" s="172" t="s">
        <v>267</v>
      </c>
      <c r="G18" s="172" t="s">
        <v>12</v>
      </c>
      <c r="H18" s="171">
        <f t="shared" si="1"/>
        <v>35</v>
      </c>
      <c r="I18" s="59">
        <v>2</v>
      </c>
      <c r="J1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8" s="55"/>
      <c r="L1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8" s="56"/>
      <c r="N1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8" s="57"/>
      <c r="P1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8" s="57"/>
      <c r="R1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8" s="58"/>
      <c r="T1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8" s="58"/>
      <c r="V1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8" s="58"/>
      <c r="X1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8" s="58"/>
      <c r="Z1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8" s="121"/>
      <c r="AB18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8" s="58"/>
      <c r="AD1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8" s="58"/>
      <c r="AF1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8" s="58"/>
      <c r="AH1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8" s="58"/>
      <c r="AJ1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8" s="58"/>
      <c r="AL1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8" s="50">
        <f t="shared" si="2"/>
        <v>35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 t="str">
        <f>IF(Tableau_MIF[[#This Row],[Points]]&lt;&gt;0,RANK(Tableau_MIF[[#This Row],[Points]],Tableau_MIF[Points]),"")</f>
        <v/>
      </c>
      <c r="B19" s="45">
        <f t="array" ref="B19">INDEX(Tableau_MIF[[1]:[15]],ROW(C19)-5,$B$3)</f>
        <v>0</v>
      </c>
      <c r="C19" s="46">
        <f t="shared" si="0"/>
        <v>0</v>
      </c>
      <c r="D19" s="172" t="s">
        <v>1344</v>
      </c>
      <c r="E19" s="172" t="s">
        <v>314</v>
      </c>
      <c r="F19" s="172" t="s">
        <v>315</v>
      </c>
      <c r="G19" s="172" t="s">
        <v>106</v>
      </c>
      <c r="H19" s="171">
        <f t="shared" si="1"/>
        <v>0</v>
      </c>
      <c r="I19" s="59"/>
      <c r="J1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9" s="55"/>
      <c r="L1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19" s="56"/>
      <c r="N1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9" s="57"/>
      <c r="P1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9" s="57"/>
      <c r="R1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19" s="58"/>
      <c r="T1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9" s="58"/>
      <c r="V1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9" s="58"/>
      <c r="X1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9" s="58"/>
      <c r="Z1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9" s="121"/>
      <c r="AB19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9" s="58"/>
      <c r="AD1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9" s="58"/>
      <c r="AF1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9" s="58"/>
      <c r="AH1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9" s="58"/>
      <c r="AJ1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9" s="58"/>
      <c r="AL1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IF(Tableau_MIF[[#This Row],[Points]]&lt;&gt;0,RANK(Tableau_MIF[[#This Row],[Points]],Tableau_MIF[Points]),"")</f>
        <v/>
      </c>
      <c r="B20" s="45">
        <f t="array" ref="B20">INDEX(Tableau_MIF[[1]:[15]],ROW(C20)-5,$B$3)</f>
        <v>0</v>
      </c>
      <c r="C20" s="46">
        <f t="shared" si="0"/>
        <v>0</v>
      </c>
      <c r="D20" s="172" t="s">
        <v>1345</v>
      </c>
      <c r="E20" s="172" t="s">
        <v>316</v>
      </c>
      <c r="F20" s="172" t="s">
        <v>317</v>
      </c>
      <c r="G20" s="172" t="s">
        <v>45</v>
      </c>
      <c r="H20" s="171">
        <f t="shared" si="1"/>
        <v>0</v>
      </c>
      <c r="I20" s="59"/>
      <c r="J2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0" s="55"/>
      <c r="L2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0" s="56"/>
      <c r="N2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0" s="57"/>
      <c r="P2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0" s="57"/>
      <c r="R2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0" s="58"/>
      <c r="T2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0" s="58"/>
      <c r="V2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0" s="58"/>
      <c r="X2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0" s="58"/>
      <c r="Z2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0" s="121"/>
      <c r="AB20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0" s="58"/>
      <c r="AD2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0" s="58"/>
      <c r="AF2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0" s="58"/>
      <c r="AH2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0" s="58"/>
      <c r="AJ2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0" s="58"/>
      <c r="AL2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>
        <f>IF(Tableau_MIF[[#This Row],[Points]]&lt;&gt;0,RANK(Tableau_MIF[[#This Row],[Points]],Tableau_MIF[Points]),"")</f>
        <v>4</v>
      </c>
      <c r="B21" s="45">
        <f t="array" ref="B21">INDEX(Tableau_MIF[[1]:[15]],ROW(C21)-5,$B$3)</f>
        <v>35</v>
      </c>
      <c r="C21" s="46">
        <f t="shared" si="0"/>
        <v>1</v>
      </c>
      <c r="D21" s="172" t="s">
        <v>1346</v>
      </c>
      <c r="E21" s="172" t="s">
        <v>318</v>
      </c>
      <c r="F21" s="172" t="s">
        <v>319</v>
      </c>
      <c r="G21" s="172" t="s">
        <v>12</v>
      </c>
      <c r="H21" s="171">
        <f t="shared" si="1"/>
        <v>35</v>
      </c>
      <c r="I21" s="59">
        <v>2</v>
      </c>
      <c r="J2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21" s="55"/>
      <c r="L2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1" s="56"/>
      <c r="N2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1" s="57"/>
      <c r="P2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1" s="57"/>
      <c r="R2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1" s="58"/>
      <c r="T2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1" s="58"/>
      <c r="V2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1" s="58"/>
      <c r="X2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1" s="58"/>
      <c r="Z2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1" s="121"/>
      <c r="AB21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1" s="58"/>
      <c r="AD2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1" s="58"/>
      <c r="AF2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1" s="58"/>
      <c r="AH2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1" s="58"/>
      <c r="AJ2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1" s="58"/>
      <c r="AL2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1" s="50">
        <f t="shared" si="2"/>
        <v>35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35</v>
      </c>
      <c r="BD21" s="50">
        <f t="shared" si="33"/>
        <v>35</v>
      </c>
      <c r="BE21" s="50">
        <f t="shared" si="33"/>
        <v>35</v>
      </c>
      <c r="BF21" s="50">
        <f t="shared" si="33"/>
        <v>35</v>
      </c>
      <c r="BG21" s="50">
        <f t="shared" si="33"/>
        <v>35</v>
      </c>
      <c r="BH21" s="50">
        <f t="shared" si="33"/>
        <v>35</v>
      </c>
      <c r="BI21" s="50">
        <f t="shared" si="33"/>
        <v>35</v>
      </c>
      <c r="BJ21" s="50">
        <f t="shared" si="33"/>
        <v>35</v>
      </c>
      <c r="BK21" s="50">
        <f t="shared" si="33"/>
        <v>35</v>
      </c>
      <c r="BL21" s="50">
        <f t="shared" si="33"/>
        <v>35</v>
      </c>
      <c r="BM21" s="50">
        <f t="shared" si="33"/>
        <v>35</v>
      </c>
      <c r="BN21" s="50">
        <f t="shared" si="33"/>
        <v>35</v>
      </c>
      <c r="BO21" s="50">
        <f t="shared" si="33"/>
        <v>35</v>
      </c>
      <c r="BP21" s="50">
        <f t="shared" si="33"/>
        <v>35</v>
      </c>
    </row>
    <row r="22" spans="1:68" ht="16.5" x14ac:dyDescent="0.35">
      <c r="A22" s="44">
        <f>IF(Tableau_MIF[[#This Row],[Points]]&lt;&gt;0,RANK(Tableau_MIF[[#This Row],[Points]],Tableau_MIF[Points]),"")</f>
        <v>10</v>
      </c>
      <c r="B22" s="45">
        <f t="array" ref="B22">INDEX(Tableau_MIF[[1]:[15]],ROW(C22)-5,$B$3)</f>
        <v>10</v>
      </c>
      <c r="C22" s="46">
        <f t="shared" si="0"/>
        <v>1</v>
      </c>
      <c r="D22" s="172" t="s">
        <v>1347</v>
      </c>
      <c r="E22" s="172" t="s">
        <v>171</v>
      </c>
      <c r="F22" s="172" t="s">
        <v>278</v>
      </c>
      <c r="G22" s="172" t="s">
        <v>36</v>
      </c>
      <c r="H22" s="171">
        <f t="shared" si="1"/>
        <v>10</v>
      </c>
      <c r="I22" s="59">
        <v>8</v>
      </c>
      <c r="J2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2" s="55"/>
      <c r="L2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2" s="56"/>
      <c r="N2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2" s="57"/>
      <c r="P2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2" s="57"/>
      <c r="R2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2" s="58"/>
      <c r="T2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2" s="58"/>
      <c r="V2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2" s="58"/>
      <c r="X2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2" s="58"/>
      <c r="Z2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2" s="121"/>
      <c r="AB22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2" s="58"/>
      <c r="AD2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2" s="58"/>
      <c r="AF2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2" s="58"/>
      <c r="AH2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2" s="58"/>
      <c r="AJ2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2" s="58"/>
      <c r="AL2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2" s="50">
        <f t="shared" si="2"/>
        <v>10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>
        <f>IF(Tableau_MIF[[#This Row],[Points]]&lt;&gt;0,RANK(Tableau_MIF[[#This Row],[Points]],Tableau_MIF[Points]),"")</f>
        <v>1</v>
      </c>
      <c r="B23" s="45">
        <f t="array" ref="B23">INDEX(Tableau_MIF[[1]:[15]],ROW(C23)-5,$B$3)</f>
        <v>55</v>
      </c>
      <c r="C23" s="46">
        <f t="shared" si="0"/>
        <v>1</v>
      </c>
      <c r="D23" s="172" t="s">
        <v>1348</v>
      </c>
      <c r="E23" s="172" t="s">
        <v>320</v>
      </c>
      <c r="F23" s="172" t="s">
        <v>321</v>
      </c>
      <c r="G23" s="172" t="s">
        <v>36</v>
      </c>
      <c r="H23" s="171">
        <f t="shared" si="1"/>
        <v>55</v>
      </c>
      <c r="I23" s="59">
        <v>1</v>
      </c>
      <c r="J2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23" s="55"/>
      <c r="L2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3" s="56"/>
      <c r="N2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3" s="57"/>
      <c r="P2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3" s="57"/>
      <c r="R2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3" s="58"/>
      <c r="T2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3" s="58"/>
      <c r="V2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3" s="58"/>
      <c r="X2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3" s="58"/>
      <c r="Z2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3" s="121"/>
      <c r="AB23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3" s="58"/>
      <c r="AD2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3" s="58"/>
      <c r="AF2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3" s="58"/>
      <c r="AH2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3" s="58"/>
      <c r="AJ2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3" s="58"/>
      <c r="AL2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3" s="50">
        <f t="shared" si="2"/>
        <v>55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55</v>
      </c>
      <c r="BC23" s="50">
        <f t="shared" ref="BC23:BP23" si="35">BB23+LARGE($AM23:$BA23,BC$5)</f>
        <v>55</v>
      </c>
      <c r="BD23" s="50">
        <f t="shared" si="35"/>
        <v>55</v>
      </c>
      <c r="BE23" s="50">
        <f t="shared" si="35"/>
        <v>55</v>
      </c>
      <c r="BF23" s="50">
        <f t="shared" si="35"/>
        <v>55</v>
      </c>
      <c r="BG23" s="50">
        <f t="shared" si="35"/>
        <v>55</v>
      </c>
      <c r="BH23" s="50">
        <f t="shared" si="35"/>
        <v>55</v>
      </c>
      <c r="BI23" s="50">
        <f t="shared" si="35"/>
        <v>55</v>
      </c>
      <c r="BJ23" s="50">
        <f t="shared" si="35"/>
        <v>55</v>
      </c>
      <c r="BK23" s="50">
        <f t="shared" si="35"/>
        <v>55</v>
      </c>
      <c r="BL23" s="50">
        <f t="shared" si="35"/>
        <v>55</v>
      </c>
      <c r="BM23" s="50">
        <f t="shared" si="35"/>
        <v>55</v>
      </c>
      <c r="BN23" s="50">
        <f t="shared" si="35"/>
        <v>55</v>
      </c>
      <c r="BO23" s="50">
        <f t="shared" si="35"/>
        <v>55</v>
      </c>
      <c r="BP23" s="50">
        <f t="shared" si="35"/>
        <v>55</v>
      </c>
    </row>
    <row r="24" spans="1:68" ht="16.5" x14ac:dyDescent="0.35">
      <c r="A24" s="44">
        <f>IF(Tableau_MIF[[#This Row],[Points]]&lt;&gt;0,RANK(Tableau_MIF[[#This Row],[Points]],Tableau_MIF[Points]),"")</f>
        <v>10</v>
      </c>
      <c r="B24" s="45">
        <f t="array" ref="B24">INDEX(Tableau_MIF[[1]:[15]],ROW(C24)-5,$B$3)</f>
        <v>10</v>
      </c>
      <c r="C24" s="46">
        <f t="shared" si="0"/>
        <v>1</v>
      </c>
      <c r="D24" s="172" t="s">
        <v>1349</v>
      </c>
      <c r="E24" s="172" t="s">
        <v>324</v>
      </c>
      <c r="F24" s="172" t="s">
        <v>199</v>
      </c>
      <c r="G24" s="172" t="s">
        <v>12</v>
      </c>
      <c r="H24" s="171">
        <f t="shared" si="1"/>
        <v>10</v>
      </c>
      <c r="I24" s="59">
        <v>8</v>
      </c>
      <c r="J2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4" s="55"/>
      <c r="L2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4" s="56"/>
      <c r="N2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4" s="57"/>
      <c r="P2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4" s="57"/>
      <c r="R2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4" s="58"/>
      <c r="T2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4" s="58"/>
      <c r="V2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4" s="58"/>
      <c r="X2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4" s="58"/>
      <c r="Z2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4" s="121"/>
      <c r="AB24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4" s="58"/>
      <c r="AD2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4" s="58"/>
      <c r="AF2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4" s="58"/>
      <c r="AH2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4" s="58"/>
      <c r="AJ2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4" s="58"/>
      <c r="AL2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IF(Tableau_MIF[[#This Row],[Points]]&lt;&gt;0,RANK(Tableau_MIF[[#This Row],[Points]],Tableau_MIF[Points]),"")</f>
        <v>4</v>
      </c>
      <c r="B25" s="45">
        <f t="array" ref="B25">INDEX(Tableau_MIF[[1]:[15]],ROW(C25)-5,$B$3)</f>
        <v>35</v>
      </c>
      <c r="C25" s="46">
        <f t="shared" si="0"/>
        <v>1</v>
      </c>
      <c r="D25" s="172" t="s">
        <v>1350</v>
      </c>
      <c r="E25" s="172" t="s">
        <v>279</v>
      </c>
      <c r="F25" s="172" t="s">
        <v>280</v>
      </c>
      <c r="G25" s="172" t="s">
        <v>36</v>
      </c>
      <c r="H25" s="171">
        <f t="shared" si="1"/>
        <v>35</v>
      </c>
      <c r="I25" s="59">
        <v>2</v>
      </c>
      <c r="J2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25" s="55"/>
      <c r="L2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5" s="56"/>
      <c r="N2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5" s="57"/>
      <c r="P2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5" s="57"/>
      <c r="R2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5" s="58"/>
      <c r="T2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5" s="58"/>
      <c r="V2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5" s="58"/>
      <c r="X2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5" s="58"/>
      <c r="Z2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5" s="121"/>
      <c r="AB25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5" s="58"/>
      <c r="AD2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5" s="58"/>
      <c r="AF2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5" s="58"/>
      <c r="AH2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5" s="58"/>
      <c r="AJ2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5" s="58"/>
      <c r="AL2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5" s="50">
        <f t="shared" si="2"/>
        <v>35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35</v>
      </c>
      <c r="BC25" s="50">
        <f t="shared" ref="BC25:BP25" si="37">BB25+LARGE($AM25:$BA25,BC$5)</f>
        <v>35</v>
      </c>
      <c r="BD25" s="50">
        <f t="shared" si="37"/>
        <v>35</v>
      </c>
      <c r="BE25" s="50">
        <f t="shared" si="37"/>
        <v>35</v>
      </c>
      <c r="BF25" s="50">
        <f t="shared" si="37"/>
        <v>35</v>
      </c>
      <c r="BG25" s="50">
        <f t="shared" si="37"/>
        <v>35</v>
      </c>
      <c r="BH25" s="50">
        <f t="shared" si="37"/>
        <v>35</v>
      </c>
      <c r="BI25" s="50">
        <f t="shared" si="37"/>
        <v>35</v>
      </c>
      <c r="BJ25" s="50">
        <f t="shared" si="37"/>
        <v>35</v>
      </c>
      <c r="BK25" s="50">
        <f t="shared" si="37"/>
        <v>35</v>
      </c>
      <c r="BL25" s="50">
        <f t="shared" si="37"/>
        <v>35</v>
      </c>
      <c r="BM25" s="50">
        <f t="shared" si="37"/>
        <v>35</v>
      </c>
      <c r="BN25" s="50">
        <f t="shared" si="37"/>
        <v>35</v>
      </c>
      <c r="BO25" s="50">
        <f t="shared" si="37"/>
        <v>35</v>
      </c>
      <c r="BP25" s="50">
        <f t="shared" si="37"/>
        <v>35</v>
      </c>
    </row>
    <row r="26" spans="1:68" ht="16.5" x14ac:dyDescent="0.35">
      <c r="A26" s="44" t="str">
        <f>IF(Tableau_MIF[[#This Row],[Points]]&lt;&gt;0,RANK(Tableau_MIF[[#This Row],[Points]],Tableau_MIF[Points]),"")</f>
        <v/>
      </c>
      <c r="B26" s="45">
        <f t="array" ref="B26">INDEX(Tableau_MIF[[1]:[15]],ROW(C26)-5,$B$3)</f>
        <v>0</v>
      </c>
      <c r="C26" s="46">
        <f t="shared" si="0"/>
        <v>0</v>
      </c>
      <c r="D26" s="172" t="s">
        <v>1351</v>
      </c>
      <c r="E26" s="172" t="s">
        <v>281</v>
      </c>
      <c r="F26" s="172" t="s">
        <v>282</v>
      </c>
      <c r="G26" s="172" t="s">
        <v>105</v>
      </c>
      <c r="H26" s="171">
        <f t="shared" si="1"/>
        <v>0</v>
      </c>
      <c r="I26" s="59"/>
      <c r="J2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6" s="55"/>
      <c r="L2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6" s="56"/>
      <c r="N2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6" s="57"/>
      <c r="P2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6" s="57"/>
      <c r="R2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6" s="58"/>
      <c r="T2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6" s="58"/>
      <c r="V2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6" s="58"/>
      <c r="X2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6" s="58"/>
      <c r="Z2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6" s="121"/>
      <c r="AB26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6" s="58"/>
      <c r="AD2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6" s="58"/>
      <c r="AF2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6" s="58"/>
      <c r="AH2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6" s="58"/>
      <c r="AJ2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6" s="58"/>
      <c r="AL2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IF(Tableau_MIF[[#This Row],[Points]]&lt;&gt;0,RANK(Tableau_MIF[[#This Row],[Points]],Tableau_MIF[Points]),"")</f>
        <v/>
      </c>
      <c r="B27" s="45">
        <f t="array" ref="B27">INDEX(Tableau_MIF[[1]:[15]],ROW(C27)-5,$B$3)</f>
        <v>0</v>
      </c>
      <c r="C27" s="46">
        <f t="shared" si="0"/>
        <v>0</v>
      </c>
      <c r="D27" s="172" t="s">
        <v>1352</v>
      </c>
      <c r="E27" s="172" t="s">
        <v>325</v>
      </c>
      <c r="F27" s="172" t="s">
        <v>179</v>
      </c>
      <c r="G27" s="172" t="s">
        <v>12</v>
      </c>
      <c r="H27" s="171">
        <f t="shared" si="1"/>
        <v>0</v>
      </c>
      <c r="I27" s="59"/>
      <c r="J2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7" s="55"/>
      <c r="L2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7" s="56"/>
      <c r="N2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7" s="57"/>
      <c r="P2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7" s="57"/>
      <c r="R2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7" s="58"/>
      <c r="T2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7" s="58"/>
      <c r="V2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7" s="58"/>
      <c r="X2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7" s="58"/>
      <c r="Z2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7" s="121"/>
      <c r="AB27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7" s="58"/>
      <c r="AD2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7" s="58"/>
      <c r="AF2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7" s="58"/>
      <c r="AH2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7" s="58"/>
      <c r="AJ2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7" s="58"/>
      <c r="AL2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IF(Tableau_MIF[[#This Row],[Points]]&lt;&gt;0,RANK(Tableau_MIF[[#This Row],[Points]],Tableau_MIF[Points]),"")</f>
        <v/>
      </c>
      <c r="B28" s="45">
        <f t="array" ref="B28">INDEX(Tableau_MIF[[1]:[15]],ROW(C28)-5,$B$3)</f>
        <v>0</v>
      </c>
      <c r="C28" s="46">
        <f t="shared" si="0"/>
        <v>0</v>
      </c>
      <c r="D28" s="172" t="s">
        <v>1353</v>
      </c>
      <c r="E28" s="172" t="s">
        <v>326</v>
      </c>
      <c r="F28" s="172" t="s">
        <v>219</v>
      </c>
      <c r="G28" s="172" t="s">
        <v>105</v>
      </c>
      <c r="H28" s="171">
        <f t="shared" si="1"/>
        <v>0</v>
      </c>
      <c r="I28" s="59"/>
      <c r="J2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8" s="55"/>
      <c r="L2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8" s="56"/>
      <c r="N2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8" s="57"/>
      <c r="P2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8" s="57"/>
      <c r="R2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8" s="58"/>
      <c r="T2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8" s="58"/>
      <c r="V2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8" s="58"/>
      <c r="X2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8" s="58"/>
      <c r="Z2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8" s="121"/>
      <c r="AB28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8" s="58"/>
      <c r="AD2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8" s="58"/>
      <c r="AF2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8" s="58"/>
      <c r="AH2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8" s="58"/>
      <c r="AJ2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8" s="58"/>
      <c r="AL2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>
        <f>IF(Tableau_MIF[[#This Row],[Points]]&lt;&gt;0,RANK(Tableau_MIF[[#This Row],[Points]],Tableau_MIF[Points]),"")</f>
        <v>10</v>
      </c>
      <c r="B29" s="45" cm="1">
        <f t="array" ref="B29">INDEX(Tableau_MIF[[1]:[15]],ROW(C29)-5,$B$3)</f>
        <v>10</v>
      </c>
      <c r="C29" s="112">
        <f t="shared" si="0"/>
        <v>1</v>
      </c>
      <c r="D29" s="172" t="s">
        <v>1354</v>
      </c>
      <c r="E29" s="172" t="s">
        <v>237</v>
      </c>
      <c r="F29" s="172" t="s">
        <v>283</v>
      </c>
      <c r="G29" s="172" t="s">
        <v>35</v>
      </c>
      <c r="H29" s="176">
        <f t="shared" si="1"/>
        <v>10</v>
      </c>
      <c r="I29" s="59">
        <v>4</v>
      </c>
      <c r="J29" s="130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9" s="131"/>
      <c r="L29" s="130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9" s="132"/>
      <c r="N29" s="130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9" s="131"/>
      <c r="P29" s="130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9" s="131"/>
      <c r="R29" s="130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9" s="133"/>
      <c r="T29" s="130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9" s="133"/>
      <c r="V29" s="130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9" s="133"/>
      <c r="X29" s="130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9" s="133"/>
      <c r="Z29" s="130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9" s="134"/>
      <c r="AB29" s="13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9" s="133"/>
      <c r="AD29" s="130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9" s="133"/>
      <c r="AF29" s="130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9" s="133"/>
      <c r="AH29" s="130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9" s="133"/>
      <c r="AJ29" s="130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9" s="133"/>
      <c r="AL29" s="130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10</v>
      </c>
      <c r="BD29" s="50">
        <f t="shared" si="41"/>
        <v>10</v>
      </c>
      <c r="BE29" s="50">
        <f t="shared" si="41"/>
        <v>10</v>
      </c>
      <c r="BF29" s="50">
        <f t="shared" si="41"/>
        <v>10</v>
      </c>
      <c r="BG29" s="50">
        <f t="shared" si="41"/>
        <v>10</v>
      </c>
      <c r="BH29" s="50">
        <f t="shared" si="41"/>
        <v>10</v>
      </c>
      <c r="BI29" s="50">
        <f t="shared" si="41"/>
        <v>10</v>
      </c>
      <c r="BJ29" s="50">
        <f t="shared" si="41"/>
        <v>10</v>
      </c>
      <c r="BK29" s="50">
        <f t="shared" si="41"/>
        <v>10</v>
      </c>
      <c r="BL29" s="50">
        <f t="shared" si="41"/>
        <v>10</v>
      </c>
      <c r="BM29" s="50">
        <f t="shared" si="41"/>
        <v>10</v>
      </c>
      <c r="BN29" s="50">
        <f t="shared" si="41"/>
        <v>10</v>
      </c>
      <c r="BO29" s="50">
        <f t="shared" si="41"/>
        <v>10</v>
      </c>
      <c r="BP29" s="50">
        <f t="shared" si="41"/>
        <v>10</v>
      </c>
    </row>
    <row r="30" spans="1:68" ht="16.5" x14ac:dyDescent="0.35">
      <c r="A30" s="44">
        <f>IF(Tableau_MIF[[#This Row],[Points]]&lt;&gt;0,RANK(Tableau_MIF[[#This Row],[Points]],Tableau_MIF[Points]),"")</f>
        <v>10</v>
      </c>
      <c r="B30" s="45">
        <f t="array" ref="B30">INDEX(Tableau_MIF[[1]:[15]],ROW(C30)-5,$B$3)</f>
        <v>10</v>
      </c>
      <c r="C30" s="46">
        <f t="shared" si="0"/>
        <v>1</v>
      </c>
      <c r="D30" s="172" t="s">
        <v>1355</v>
      </c>
      <c r="E30" s="172" t="s">
        <v>284</v>
      </c>
      <c r="F30" s="172" t="s">
        <v>285</v>
      </c>
      <c r="G30" s="172" t="s">
        <v>108</v>
      </c>
      <c r="H30" s="171">
        <f t="shared" si="1"/>
        <v>10</v>
      </c>
      <c r="I30" s="59">
        <v>6</v>
      </c>
      <c r="J3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0" s="55"/>
      <c r="L3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0" s="56"/>
      <c r="N3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0" s="57"/>
      <c r="P3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0" s="57"/>
      <c r="R3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0" s="58"/>
      <c r="T3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0" s="58"/>
      <c r="V3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0" s="58"/>
      <c r="X3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0" s="58"/>
      <c r="Z3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0" s="121"/>
      <c r="AB30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0" s="58"/>
      <c r="AD3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0" s="58"/>
      <c r="AF3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0" s="58"/>
      <c r="AH3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0" s="58"/>
      <c r="AJ3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0" s="58"/>
      <c r="AL3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IF(Tableau_MIF[[#This Row],[Points]]&lt;&gt;0,RANK(Tableau_MIF[[#This Row],[Points]],Tableau_MIF[Points]),"")</f>
        <v>7</v>
      </c>
      <c r="B31" s="45">
        <f t="array" ref="B31">INDEX(Tableau_MIF[[1]:[15]],ROW(C31)-5,$B$3)</f>
        <v>20</v>
      </c>
      <c r="C31" s="46">
        <f t="shared" si="0"/>
        <v>1</v>
      </c>
      <c r="D31" s="172" t="s">
        <v>1356</v>
      </c>
      <c r="E31" s="172" t="s">
        <v>328</v>
      </c>
      <c r="F31" s="172" t="s">
        <v>329</v>
      </c>
      <c r="G31" s="172" t="s">
        <v>106</v>
      </c>
      <c r="H31" s="171">
        <f t="shared" si="1"/>
        <v>20</v>
      </c>
      <c r="I31" s="59">
        <v>3</v>
      </c>
      <c r="J3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31" s="55"/>
      <c r="L3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1" s="56"/>
      <c r="N3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1" s="57"/>
      <c r="P3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1" s="57"/>
      <c r="R3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1" s="58"/>
      <c r="T3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1" s="58"/>
      <c r="V3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1" s="58"/>
      <c r="X3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1" s="58"/>
      <c r="Z3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1" s="121"/>
      <c r="AB31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1" s="58"/>
      <c r="AD3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1" s="58"/>
      <c r="AF3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1" s="58"/>
      <c r="AH3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1" s="58"/>
      <c r="AJ3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1" s="58"/>
      <c r="AL3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1" s="50">
        <f t="shared" si="2"/>
        <v>20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20</v>
      </c>
      <c r="BC31" s="50">
        <f t="shared" ref="BC31:BP31" si="43">BB31+LARGE($AM31:$BA31,BC$5)</f>
        <v>20</v>
      </c>
      <c r="BD31" s="50">
        <f t="shared" si="43"/>
        <v>20</v>
      </c>
      <c r="BE31" s="50">
        <f t="shared" si="43"/>
        <v>20</v>
      </c>
      <c r="BF31" s="50">
        <f t="shared" si="43"/>
        <v>20</v>
      </c>
      <c r="BG31" s="50">
        <f t="shared" si="43"/>
        <v>20</v>
      </c>
      <c r="BH31" s="50">
        <f t="shared" si="43"/>
        <v>20</v>
      </c>
      <c r="BI31" s="50">
        <f t="shared" si="43"/>
        <v>20</v>
      </c>
      <c r="BJ31" s="50">
        <f t="shared" si="43"/>
        <v>20</v>
      </c>
      <c r="BK31" s="50">
        <f t="shared" si="43"/>
        <v>20</v>
      </c>
      <c r="BL31" s="50">
        <f t="shared" si="43"/>
        <v>20</v>
      </c>
      <c r="BM31" s="50">
        <f t="shared" si="43"/>
        <v>20</v>
      </c>
      <c r="BN31" s="50">
        <f t="shared" si="43"/>
        <v>20</v>
      </c>
      <c r="BO31" s="50">
        <f t="shared" si="43"/>
        <v>20</v>
      </c>
      <c r="BP31" s="50">
        <f t="shared" si="43"/>
        <v>20</v>
      </c>
    </row>
    <row r="32" spans="1:68" ht="16.5" x14ac:dyDescent="0.35">
      <c r="A32" s="44">
        <f>IF(Tableau_MIF[[#This Row],[Points]]&lt;&gt;0,RANK(Tableau_MIF[[#This Row],[Points]],Tableau_MIF[Points]),"")</f>
        <v>1</v>
      </c>
      <c r="B32" s="45" cm="1">
        <f t="array" ref="B32">INDEX(Tableau_MIF[[1]:[15]],ROW(C32)-5,$B$3)</f>
        <v>55</v>
      </c>
      <c r="C32" s="89">
        <f t="shared" si="0"/>
        <v>1</v>
      </c>
      <c r="D32" s="172" t="s">
        <v>1357</v>
      </c>
      <c r="E32" s="172" t="s">
        <v>243</v>
      </c>
      <c r="F32" s="172" t="s">
        <v>195</v>
      </c>
      <c r="G32" s="172" t="s">
        <v>35</v>
      </c>
      <c r="H32" s="173">
        <f t="shared" si="1"/>
        <v>55</v>
      </c>
      <c r="I32" s="59">
        <v>1</v>
      </c>
      <c r="J3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32" s="55"/>
      <c r="L3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2" s="56"/>
      <c r="N3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2" s="55"/>
      <c r="P3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2" s="55"/>
      <c r="R3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2" s="104"/>
      <c r="T3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2" s="104"/>
      <c r="V3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2" s="104"/>
      <c r="X3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2" s="104"/>
      <c r="Z3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2" s="127"/>
      <c r="AB32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2" s="104"/>
      <c r="AD3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2" s="104"/>
      <c r="AF3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2" s="104"/>
      <c r="AH3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2" s="104"/>
      <c r="AJ3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2" s="104"/>
      <c r="AL3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2" s="50">
        <f t="shared" si="2"/>
        <v>55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55</v>
      </c>
      <c r="BC32" s="50">
        <f t="shared" ref="BC32:BP32" si="44">BB32+LARGE($AM32:$BA32,BC$5)</f>
        <v>55</v>
      </c>
      <c r="BD32" s="50">
        <f t="shared" si="44"/>
        <v>55</v>
      </c>
      <c r="BE32" s="50">
        <f t="shared" si="44"/>
        <v>55</v>
      </c>
      <c r="BF32" s="50">
        <f t="shared" si="44"/>
        <v>55</v>
      </c>
      <c r="BG32" s="50">
        <f t="shared" si="44"/>
        <v>55</v>
      </c>
      <c r="BH32" s="50">
        <f t="shared" si="44"/>
        <v>55</v>
      </c>
      <c r="BI32" s="50">
        <f t="shared" si="44"/>
        <v>55</v>
      </c>
      <c r="BJ32" s="50">
        <f t="shared" si="44"/>
        <v>55</v>
      </c>
      <c r="BK32" s="50">
        <f t="shared" si="44"/>
        <v>55</v>
      </c>
      <c r="BL32" s="50">
        <f t="shared" si="44"/>
        <v>55</v>
      </c>
      <c r="BM32" s="50">
        <f t="shared" si="44"/>
        <v>55</v>
      </c>
      <c r="BN32" s="50">
        <f t="shared" si="44"/>
        <v>55</v>
      </c>
      <c r="BO32" s="50">
        <f t="shared" si="44"/>
        <v>55</v>
      </c>
      <c r="BP32" s="50">
        <f t="shared" si="44"/>
        <v>55</v>
      </c>
    </row>
    <row r="33" spans="1:68" ht="16.5" x14ac:dyDescent="0.35">
      <c r="A33" s="44" t="str">
        <f>IF(Tableau_MIF[[#This Row],[Points]]&lt;&gt;0,RANK(Tableau_MIF[[#This Row],[Points]],Tableau_MIF[Points]),"")</f>
        <v/>
      </c>
      <c r="B33" s="45">
        <f t="array" ref="B33">INDEX(Tableau_MIF[[1]:[15]],ROW(C33)-5,$B$3)</f>
        <v>0</v>
      </c>
      <c r="C33" s="46">
        <f t="shared" si="0"/>
        <v>0</v>
      </c>
      <c r="D33" s="172" t="s">
        <v>1358</v>
      </c>
      <c r="E33" s="172" t="s">
        <v>869</v>
      </c>
      <c r="F33" s="172" t="s">
        <v>306</v>
      </c>
      <c r="G33" s="172" t="s">
        <v>105</v>
      </c>
      <c r="H33" s="171">
        <f t="shared" si="1"/>
        <v>0</v>
      </c>
      <c r="I33" s="59"/>
      <c r="J3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3" s="55"/>
      <c r="L3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3" s="56"/>
      <c r="N3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3" s="57"/>
      <c r="P3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3" s="57"/>
      <c r="R3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3" s="58"/>
      <c r="T3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3" s="58"/>
      <c r="V3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3" s="58"/>
      <c r="X3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3" s="58"/>
      <c r="Z3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3" s="121"/>
      <c r="AB33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3" s="58"/>
      <c r="AD3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3" s="58"/>
      <c r="AF3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3" s="58"/>
      <c r="AH3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3" s="58"/>
      <c r="AJ3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3" s="58"/>
      <c r="AL3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>
        <f>IF(Tableau_MIF[[#This Row],[Points]]&lt;&gt;0,RANK(Tableau_MIF[[#This Row],[Points]],Tableau_MIF[Points]),"")</f>
        <v>10</v>
      </c>
      <c r="B34" s="45">
        <f t="array" ref="B34">INDEX(Tableau_MIF[[1]:[15]],ROW(C34)-5,$B$3)</f>
        <v>10</v>
      </c>
      <c r="C34" s="46">
        <f t="shared" si="0"/>
        <v>1</v>
      </c>
      <c r="D34" s="172" t="s">
        <v>1359</v>
      </c>
      <c r="E34" s="172" t="s">
        <v>330</v>
      </c>
      <c r="F34" s="172" t="s">
        <v>331</v>
      </c>
      <c r="G34" s="172" t="s">
        <v>12</v>
      </c>
      <c r="H34" s="171">
        <f t="shared" si="1"/>
        <v>10</v>
      </c>
      <c r="I34" s="59">
        <v>5</v>
      </c>
      <c r="J3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4" s="55"/>
      <c r="L3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4" s="56"/>
      <c r="N3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4" s="57"/>
      <c r="P3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4" s="57"/>
      <c r="R3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4" s="58"/>
      <c r="T3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4" s="58"/>
      <c r="V3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4" s="58"/>
      <c r="X3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4" s="58"/>
      <c r="Z3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4" s="121"/>
      <c r="AB34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4" s="58"/>
      <c r="AD3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4" s="58"/>
      <c r="AF3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4" s="58"/>
      <c r="AH3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4" s="58"/>
      <c r="AJ3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4" s="58"/>
      <c r="AL3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4" s="50">
        <f t="shared" si="2"/>
        <v>10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IF(Tableau_MIF[[#This Row],[Points]]&lt;&gt;0,RANK(Tableau_MIF[[#This Row],[Points]],Tableau_MIF[Points]),"")</f>
        <v>7</v>
      </c>
      <c r="B35" s="45">
        <f t="array" ref="B35">INDEX(Tableau_MIF[[1]:[15]],ROW(C35)-5,$B$3)</f>
        <v>20</v>
      </c>
      <c r="C35" s="46">
        <f t="shared" si="0"/>
        <v>1</v>
      </c>
      <c r="D35" s="172" t="s">
        <v>1360</v>
      </c>
      <c r="E35" s="172" t="s">
        <v>244</v>
      </c>
      <c r="F35" s="172" t="s">
        <v>332</v>
      </c>
      <c r="G35" s="172" t="s">
        <v>36</v>
      </c>
      <c r="H35" s="171">
        <f t="shared" si="1"/>
        <v>20</v>
      </c>
      <c r="I35" s="59">
        <v>3</v>
      </c>
      <c r="J3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35" s="55"/>
      <c r="L3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5" s="56"/>
      <c r="N3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5" s="57"/>
      <c r="P3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5" s="57"/>
      <c r="R3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5" s="58"/>
      <c r="T3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5" s="58"/>
      <c r="V3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5" s="58"/>
      <c r="X3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5" s="58"/>
      <c r="Z3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5" s="121"/>
      <c r="AB35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5" s="58"/>
      <c r="AD3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5" s="58"/>
      <c r="AF3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5" s="58"/>
      <c r="AH3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5" s="58"/>
      <c r="AJ3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5" s="58"/>
      <c r="AL3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5" s="50">
        <f t="shared" si="2"/>
        <v>20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20</v>
      </c>
      <c r="BC35" s="50">
        <f t="shared" ref="BC35:BP35" si="47">BB35+LARGE($AM35:$BA35,BC$5)</f>
        <v>20</v>
      </c>
      <c r="BD35" s="50">
        <f t="shared" si="47"/>
        <v>20</v>
      </c>
      <c r="BE35" s="50">
        <f t="shared" si="47"/>
        <v>20</v>
      </c>
      <c r="BF35" s="50">
        <f t="shared" si="47"/>
        <v>20</v>
      </c>
      <c r="BG35" s="50">
        <f t="shared" si="47"/>
        <v>20</v>
      </c>
      <c r="BH35" s="50">
        <f t="shared" si="47"/>
        <v>20</v>
      </c>
      <c r="BI35" s="50">
        <f t="shared" si="47"/>
        <v>20</v>
      </c>
      <c r="BJ35" s="50">
        <f t="shared" si="47"/>
        <v>20</v>
      </c>
      <c r="BK35" s="50">
        <f t="shared" si="47"/>
        <v>20</v>
      </c>
      <c r="BL35" s="50">
        <f t="shared" si="47"/>
        <v>20</v>
      </c>
      <c r="BM35" s="50">
        <f t="shared" si="47"/>
        <v>20</v>
      </c>
      <c r="BN35" s="50">
        <f t="shared" si="47"/>
        <v>20</v>
      </c>
      <c r="BO35" s="50">
        <f t="shared" si="47"/>
        <v>20</v>
      </c>
      <c r="BP35" s="50">
        <f t="shared" si="47"/>
        <v>20</v>
      </c>
    </row>
    <row r="36" spans="1:68" ht="16.5" x14ac:dyDescent="0.35">
      <c r="A36" s="44">
        <f>IF(Tableau_MIF[[#This Row],[Points]]&lt;&gt;0,RANK(Tableau_MIF[[#This Row],[Points]],Tableau_MIF[Points]),"")</f>
        <v>7</v>
      </c>
      <c r="B36" s="45">
        <f t="array" ref="B36">INDEX(Tableau_MIF[[1]:[15]],ROW(C36)-5,$B$3)</f>
        <v>20</v>
      </c>
      <c r="C36" s="46">
        <f t="shared" si="0"/>
        <v>1</v>
      </c>
      <c r="D36" s="172" t="s">
        <v>1361</v>
      </c>
      <c r="E36" s="172" t="s">
        <v>333</v>
      </c>
      <c r="F36" s="172" t="s">
        <v>334</v>
      </c>
      <c r="G36" s="172" t="s">
        <v>106</v>
      </c>
      <c r="H36" s="171">
        <f t="shared" si="1"/>
        <v>20</v>
      </c>
      <c r="I36" s="59">
        <v>3</v>
      </c>
      <c r="J3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36" s="55"/>
      <c r="L3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6" s="56"/>
      <c r="N3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6" s="57"/>
      <c r="P3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6" s="57"/>
      <c r="R3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6" s="58"/>
      <c r="T3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6" s="58"/>
      <c r="V3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6" s="58"/>
      <c r="X3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6" s="58"/>
      <c r="Z3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6" s="121"/>
      <c r="AB36" s="122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6" s="58"/>
      <c r="AD3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6" s="58"/>
      <c r="AF3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6" s="58"/>
      <c r="AH3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6" s="58"/>
      <c r="AJ3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6" s="58"/>
      <c r="AL3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6" s="50">
        <f t="shared" si="2"/>
        <v>20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20</v>
      </c>
      <c r="BC36" s="50">
        <f t="shared" ref="BC36:BP36" si="48">BB36+LARGE($AM36:$BA36,BC$5)</f>
        <v>20</v>
      </c>
      <c r="BD36" s="50">
        <f t="shared" si="48"/>
        <v>20</v>
      </c>
      <c r="BE36" s="50">
        <f t="shared" si="48"/>
        <v>20</v>
      </c>
      <c r="BF36" s="50">
        <f t="shared" si="48"/>
        <v>20</v>
      </c>
      <c r="BG36" s="50">
        <f t="shared" si="48"/>
        <v>20</v>
      </c>
      <c r="BH36" s="50">
        <f t="shared" si="48"/>
        <v>20</v>
      </c>
      <c r="BI36" s="50">
        <f t="shared" si="48"/>
        <v>20</v>
      </c>
      <c r="BJ36" s="50">
        <f t="shared" si="48"/>
        <v>20</v>
      </c>
      <c r="BK36" s="50">
        <f t="shared" si="48"/>
        <v>20</v>
      </c>
      <c r="BL36" s="50">
        <f t="shared" si="48"/>
        <v>20</v>
      </c>
      <c r="BM36" s="50">
        <f t="shared" si="48"/>
        <v>20</v>
      </c>
      <c r="BN36" s="50">
        <f t="shared" si="48"/>
        <v>20</v>
      </c>
      <c r="BO36" s="50">
        <f t="shared" si="48"/>
        <v>20</v>
      </c>
      <c r="BP36" s="50">
        <f t="shared" si="48"/>
        <v>20</v>
      </c>
    </row>
    <row r="37" spans="1:68" ht="16.5" x14ac:dyDescent="0.35">
      <c r="A37" s="44">
        <f>IF(Tableau_MIF[[#This Row],[Points]]&lt;&gt;0,RANK(Tableau_MIF[[#This Row],[Points]],Tableau_MIF[Points]),"")</f>
        <v>10</v>
      </c>
      <c r="B37" s="45" cm="1">
        <f t="array" ref="B37">INDEX(Tableau_MIF[[1]:[15]],ROW(C37)-5,$B$3)</f>
        <v>10</v>
      </c>
      <c r="C37" s="89">
        <f t="shared" si="0"/>
        <v>1</v>
      </c>
      <c r="D37" s="172" t="s">
        <v>1362</v>
      </c>
      <c r="E37" s="172" t="s">
        <v>1363</v>
      </c>
      <c r="F37" s="172" t="s">
        <v>1364</v>
      </c>
      <c r="G37" s="172" t="s">
        <v>108</v>
      </c>
      <c r="H37" s="173">
        <f t="shared" si="1"/>
        <v>10</v>
      </c>
      <c r="I37" s="59">
        <v>5</v>
      </c>
      <c r="J3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7" s="55"/>
      <c r="L3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7" s="56"/>
      <c r="N3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7" s="55"/>
      <c r="P3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7" s="55"/>
      <c r="R3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7" s="104"/>
      <c r="T3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7" s="104"/>
      <c r="V3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7" s="104"/>
      <c r="X3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7" s="104"/>
      <c r="Z3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7" s="127"/>
      <c r="AB37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7" s="104"/>
      <c r="AD3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7" s="104"/>
      <c r="AF3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7" s="104"/>
      <c r="AH3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7" s="104"/>
      <c r="AJ3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7" s="104"/>
      <c r="AL3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 t="str">
        <f>IF(Tableau_MIF[[#This Row],[Points]]&lt;&gt;0,RANK(Tableau_MIF[[#This Row],[Points]],Tableau_MIF[Points]),"")</f>
        <v/>
      </c>
      <c r="B38" s="45" cm="1">
        <f t="array" ref="B38">INDEX(Tableau_MIF[[1]:[15]],ROW(C38)-5,$B$3)</f>
        <v>0</v>
      </c>
      <c r="C38" s="89">
        <f t="shared" ref="C38:C70" si="50">COUNTA(I38,K38,M38,O38,Q38,S38,U38,W38,Y38,AA38,AC38,AE38,AG38,AI38,AK38)</f>
        <v>0</v>
      </c>
      <c r="D38" s="172" t="s">
        <v>1365</v>
      </c>
      <c r="E38" s="172" t="s">
        <v>1366</v>
      </c>
      <c r="F38" s="172" t="s">
        <v>1367</v>
      </c>
      <c r="G38" s="172" t="s">
        <v>37</v>
      </c>
      <c r="H38" s="173">
        <f t="shared" ref="H38:H70" si="51">J38+L38+N38+P38+R38+T38+V38+X38+Z38+AB38+AD38+AF38+AH38+AJ38+AL38</f>
        <v>0</v>
      </c>
      <c r="I38" s="59"/>
      <c r="J38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8" s="55"/>
      <c r="L38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8" s="56"/>
      <c r="N38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8" s="55"/>
      <c r="P38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8" s="55"/>
      <c r="R38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8" s="104"/>
      <c r="T38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8" s="104"/>
      <c r="V38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8" s="104"/>
      <c r="X38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8" s="104"/>
      <c r="Z38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8" s="127"/>
      <c r="AB38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8" s="104"/>
      <c r="AD38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8" s="104"/>
      <c r="AF38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8" s="104"/>
      <c r="AH38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8" s="104"/>
      <c r="AJ38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8" s="104"/>
      <c r="AL38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8" s="50">
        <f t="shared" ref="AM38:AM70" si="52">J38</f>
        <v>0</v>
      </c>
      <c r="AN38" s="31">
        <f t="shared" ref="AN38:AN70" si="53">L38</f>
        <v>0</v>
      </c>
      <c r="AO38" s="31">
        <f t="shared" ref="AO38:AO70" si="54">N38</f>
        <v>0</v>
      </c>
      <c r="AP38" s="31">
        <f t="shared" ref="AP38:AP70" si="55">P38</f>
        <v>0</v>
      </c>
      <c r="AQ38" s="31">
        <f t="shared" ref="AQ38:AQ70" si="56">R38</f>
        <v>0</v>
      </c>
      <c r="AR38" s="31">
        <f t="shared" ref="AR38:AR70" si="57">T38</f>
        <v>0</v>
      </c>
      <c r="AS38" s="31">
        <f t="shared" ref="AS38:AS70" si="58">V38</f>
        <v>0</v>
      </c>
      <c r="AT38" s="31">
        <f t="shared" ref="AT38:AT70" si="59">X38</f>
        <v>0</v>
      </c>
      <c r="AU38" s="31">
        <f t="shared" ref="AU38:AU70" si="60">Z38</f>
        <v>0</v>
      </c>
      <c r="AV38" s="31">
        <f t="shared" ref="AV38:AV70" si="61">AB38</f>
        <v>0</v>
      </c>
      <c r="AW38" s="31">
        <f t="shared" ref="AW38:AW70" si="62">AD38</f>
        <v>0</v>
      </c>
      <c r="AX38" s="31">
        <f t="shared" ref="AX38:AX70" si="63">AF38</f>
        <v>0</v>
      </c>
      <c r="AY38" s="31">
        <f t="shared" ref="AY38:AY70" si="64">AH38</f>
        <v>0</v>
      </c>
      <c r="AZ38" s="31">
        <f t="shared" ref="AZ38:AZ70" si="65">AJ38</f>
        <v>0</v>
      </c>
      <c r="BA38" s="31">
        <f t="shared" ref="BA38:BA70" si="66">AL38</f>
        <v>0</v>
      </c>
      <c r="BB38" s="31">
        <f t="shared" ref="BB38:BB70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>
        <f>IF(Tableau_MIF[[#This Row],[Points]]&lt;&gt;0,RANK(Tableau_MIF[[#This Row],[Points]],Tableau_MIF[Points]),"")</f>
        <v>10</v>
      </c>
      <c r="B39" s="45" cm="1">
        <f t="array" ref="B39">INDEX(Tableau_MIF[[1]:[15]],ROW(C39)-5,$B$3)</f>
        <v>10</v>
      </c>
      <c r="C39" s="89">
        <f t="shared" si="50"/>
        <v>1</v>
      </c>
      <c r="D39" s="172" t="s">
        <v>1368</v>
      </c>
      <c r="E39" s="172" t="s">
        <v>291</v>
      </c>
      <c r="F39" s="172" t="s">
        <v>292</v>
      </c>
      <c r="G39" s="172" t="s">
        <v>15</v>
      </c>
      <c r="H39" s="173">
        <f t="shared" si="51"/>
        <v>10</v>
      </c>
      <c r="I39" s="59">
        <v>6</v>
      </c>
      <c r="J39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9" s="55"/>
      <c r="L39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9" s="56"/>
      <c r="N39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9" s="55"/>
      <c r="P39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9" s="55"/>
      <c r="R39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9" s="104"/>
      <c r="T39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9" s="104"/>
      <c r="V39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9" s="104"/>
      <c r="X39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9" s="104"/>
      <c r="Z39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9" s="127"/>
      <c r="AB39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9" s="104"/>
      <c r="AD39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9" s="104"/>
      <c r="AF39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9" s="104"/>
      <c r="AH39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9" s="104"/>
      <c r="AJ39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9" s="104"/>
      <c r="AL39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9" s="50">
        <f t="shared" si="52"/>
        <v>10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10</v>
      </c>
      <c r="BC39" s="50">
        <f t="shared" ref="BC39:BP39" si="69">BB39+LARGE($AM39:$BA39,BC$5)</f>
        <v>10</v>
      </c>
      <c r="BD39" s="50">
        <f t="shared" si="69"/>
        <v>10</v>
      </c>
      <c r="BE39" s="50">
        <f t="shared" si="69"/>
        <v>10</v>
      </c>
      <c r="BF39" s="50">
        <f t="shared" si="69"/>
        <v>10</v>
      </c>
      <c r="BG39" s="50">
        <f t="shared" si="69"/>
        <v>10</v>
      </c>
      <c r="BH39" s="50">
        <f t="shared" si="69"/>
        <v>10</v>
      </c>
      <c r="BI39" s="50">
        <f t="shared" si="69"/>
        <v>10</v>
      </c>
      <c r="BJ39" s="50">
        <f t="shared" si="69"/>
        <v>10</v>
      </c>
      <c r="BK39" s="50">
        <f t="shared" si="69"/>
        <v>10</v>
      </c>
      <c r="BL39" s="50">
        <f t="shared" si="69"/>
        <v>10</v>
      </c>
      <c r="BM39" s="50">
        <f t="shared" si="69"/>
        <v>10</v>
      </c>
      <c r="BN39" s="50">
        <f t="shared" si="69"/>
        <v>10</v>
      </c>
      <c r="BO39" s="50">
        <f t="shared" si="69"/>
        <v>10</v>
      </c>
      <c r="BP39" s="50">
        <f t="shared" si="69"/>
        <v>10</v>
      </c>
    </row>
    <row r="40" spans="1:68" ht="16.5" x14ac:dyDescent="0.35">
      <c r="A40" s="44" t="str">
        <f>IF(Tableau_MIF[[#This Row],[Points]]&lt;&gt;0,RANK(Tableau_MIF[[#This Row],[Points]],Tableau_MIF[Points]),"")</f>
        <v/>
      </c>
      <c r="B40" s="45" cm="1">
        <f t="array" ref="B40">INDEX(Tableau_MIF[[1]:[15]],ROW(C40)-5,$B$3)</f>
        <v>0</v>
      </c>
      <c r="C40" s="89">
        <f t="shared" si="50"/>
        <v>0</v>
      </c>
      <c r="D40" s="172" t="s">
        <v>1369</v>
      </c>
      <c r="E40" s="172" t="s">
        <v>339</v>
      </c>
      <c r="F40" s="172" t="s">
        <v>340</v>
      </c>
      <c r="G40" s="172" t="s">
        <v>37</v>
      </c>
      <c r="H40" s="173">
        <f t="shared" si="51"/>
        <v>0</v>
      </c>
      <c r="I40" s="59"/>
      <c r="J40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0" s="55"/>
      <c r="L40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0" s="56"/>
      <c r="N40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0" s="55"/>
      <c r="P40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0" s="55"/>
      <c r="R40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0" s="104"/>
      <c r="T40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0" s="104"/>
      <c r="V40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0" s="104"/>
      <c r="X40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0" s="104"/>
      <c r="Z40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0" s="127"/>
      <c r="AB40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0" s="104"/>
      <c r="AD40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0" s="104"/>
      <c r="AF40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0" s="104"/>
      <c r="AH40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0" s="104"/>
      <c r="AJ40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0" s="104"/>
      <c r="AL40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IF(Tableau_MIF[[#This Row],[Points]]&lt;&gt;0,RANK(Tableau_MIF[[#This Row],[Points]],Tableau_MIF[Points]),"")</f>
        <v/>
      </c>
      <c r="B41" s="45" cm="1">
        <f t="array" ref="B41">INDEX(Tableau_MIF[[1]:[15]],ROW(C41)-5,$B$3)</f>
        <v>0</v>
      </c>
      <c r="C41" s="89">
        <f t="shared" si="50"/>
        <v>0</v>
      </c>
      <c r="D41" s="172" t="s">
        <v>1370</v>
      </c>
      <c r="E41" s="172" t="s">
        <v>343</v>
      </c>
      <c r="F41" s="172" t="s">
        <v>344</v>
      </c>
      <c r="G41" s="172" t="s">
        <v>14</v>
      </c>
      <c r="H41" s="173">
        <f t="shared" si="51"/>
        <v>0</v>
      </c>
      <c r="I41" s="59"/>
      <c r="J4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1" s="55"/>
      <c r="L4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1" s="56"/>
      <c r="N4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1" s="55"/>
      <c r="P4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1" s="55"/>
      <c r="R4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1" s="104"/>
      <c r="T4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1" s="104"/>
      <c r="V4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1" s="104"/>
      <c r="X4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1" s="104"/>
      <c r="Z4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1" s="127"/>
      <c r="AB41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1" s="104"/>
      <c r="AD4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1" s="104"/>
      <c r="AF4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1" s="104"/>
      <c r="AH4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1" s="104"/>
      <c r="AJ4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1" s="104"/>
      <c r="AL4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IF(Tableau_MIF[[#This Row],[Points]]&lt;&gt;0,RANK(Tableau_MIF[[#This Row],[Points]],Tableau_MIF[Points]),"")</f>
        <v/>
      </c>
      <c r="B42" s="45" cm="1">
        <f t="array" ref="B42">INDEX(Tableau_MIF[[1]:[15]],ROW(C42)-5,$B$3)</f>
        <v>0</v>
      </c>
      <c r="C42" s="89">
        <f t="shared" si="50"/>
        <v>0</v>
      </c>
      <c r="D42" s="172" t="s">
        <v>1371</v>
      </c>
      <c r="E42" s="172" t="s">
        <v>294</v>
      </c>
      <c r="F42" s="172" t="s">
        <v>164</v>
      </c>
      <c r="G42" s="172" t="s">
        <v>13</v>
      </c>
      <c r="H42" s="173">
        <f t="shared" si="51"/>
        <v>0</v>
      </c>
      <c r="I42" s="59"/>
      <c r="J4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2" s="55"/>
      <c r="L4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2" s="56"/>
      <c r="N4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2" s="55"/>
      <c r="P4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2" s="55"/>
      <c r="R4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2" s="104"/>
      <c r="T4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2" s="104"/>
      <c r="V4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2" s="104"/>
      <c r="X4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2" s="104"/>
      <c r="Z4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2" s="127"/>
      <c r="AB42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2" s="104"/>
      <c r="AD4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2" s="104"/>
      <c r="AF4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2" s="104"/>
      <c r="AH4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2" s="104"/>
      <c r="AJ4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2" s="104"/>
      <c r="AL4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>
        <f>IF(Tableau_MIF[[#This Row],[Points]]&lt;&gt;0,RANK(Tableau_MIF[[#This Row],[Points]],Tableau_MIF[Points]),"")</f>
        <v>10</v>
      </c>
      <c r="B43" s="45" cm="1">
        <f t="array" ref="B43">INDEX(Tableau_MIF[[1]:[15]],ROW(C43)-5,$B$3)</f>
        <v>10</v>
      </c>
      <c r="C43" s="89">
        <f t="shared" si="50"/>
        <v>1</v>
      </c>
      <c r="D43" s="172" t="s">
        <v>1372</v>
      </c>
      <c r="E43" s="172" t="s">
        <v>346</v>
      </c>
      <c r="F43" s="172" t="s">
        <v>145</v>
      </c>
      <c r="G43" s="172" t="s">
        <v>12</v>
      </c>
      <c r="H43" s="173">
        <f t="shared" si="51"/>
        <v>10</v>
      </c>
      <c r="I43" s="59">
        <v>8</v>
      </c>
      <c r="J43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43" s="55"/>
      <c r="L43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3" s="56"/>
      <c r="N43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3" s="55"/>
      <c r="P43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3" s="55"/>
      <c r="R43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3" s="104"/>
      <c r="T43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3" s="104"/>
      <c r="V43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3" s="104"/>
      <c r="X43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3" s="104"/>
      <c r="Z43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3" s="127"/>
      <c r="AB43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3" s="104"/>
      <c r="AD43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3" s="104"/>
      <c r="AF43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3" s="104"/>
      <c r="AH43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3" s="104"/>
      <c r="AJ43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3" s="104"/>
      <c r="AL43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10</v>
      </c>
      <c r="BC43" s="50">
        <f t="shared" ref="BC43:BP43" si="73">BB43+LARGE($AM43:$BA43,BC$5)</f>
        <v>10</v>
      </c>
      <c r="BD43" s="50">
        <f t="shared" si="73"/>
        <v>10</v>
      </c>
      <c r="BE43" s="50">
        <f t="shared" si="73"/>
        <v>10</v>
      </c>
      <c r="BF43" s="50">
        <f t="shared" si="73"/>
        <v>10</v>
      </c>
      <c r="BG43" s="50">
        <f t="shared" si="73"/>
        <v>10</v>
      </c>
      <c r="BH43" s="50">
        <f t="shared" si="73"/>
        <v>10</v>
      </c>
      <c r="BI43" s="50">
        <f t="shared" si="73"/>
        <v>10</v>
      </c>
      <c r="BJ43" s="50">
        <f t="shared" si="73"/>
        <v>10</v>
      </c>
      <c r="BK43" s="50">
        <f t="shared" si="73"/>
        <v>10</v>
      </c>
      <c r="BL43" s="50">
        <f t="shared" si="73"/>
        <v>10</v>
      </c>
      <c r="BM43" s="50">
        <f t="shared" si="73"/>
        <v>10</v>
      </c>
      <c r="BN43" s="50">
        <f t="shared" si="73"/>
        <v>10</v>
      </c>
      <c r="BO43" s="50">
        <f t="shared" si="73"/>
        <v>10</v>
      </c>
      <c r="BP43" s="50">
        <f t="shared" si="73"/>
        <v>10</v>
      </c>
    </row>
    <row r="44" spans="1:68" ht="16.5" x14ac:dyDescent="0.35">
      <c r="A44" s="44">
        <f>IF(Tableau_MIF[[#This Row],[Points]]&lt;&gt;0,RANK(Tableau_MIF[[#This Row],[Points]],Tableau_MIF[Points]),"")</f>
        <v>1</v>
      </c>
      <c r="B44" s="45" cm="1">
        <f t="array" ref="B44">INDEX(Tableau_MIF[[1]:[15]],ROW(C44)-5,$B$3)</f>
        <v>55</v>
      </c>
      <c r="C44" s="89">
        <f t="shared" si="50"/>
        <v>1</v>
      </c>
      <c r="D44" s="172" t="s">
        <v>1373</v>
      </c>
      <c r="E44" s="172" t="s">
        <v>302</v>
      </c>
      <c r="F44" s="172" t="s">
        <v>303</v>
      </c>
      <c r="G44" s="172" t="s">
        <v>36</v>
      </c>
      <c r="H44" s="173">
        <f t="shared" si="51"/>
        <v>55</v>
      </c>
      <c r="I44" s="59">
        <v>1</v>
      </c>
      <c r="J44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44" s="55"/>
      <c r="L44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4" s="56"/>
      <c r="N44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4" s="55"/>
      <c r="P44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4" s="55"/>
      <c r="R44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4" s="104"/>
      <c r="T44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4" s="104"/>
      <c r="V44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4" s="104"/>
      <c r="X44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4" s="104"/>
      <c r="Z44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4" s="127"/>
      <c r="AB44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4" s="104"/>
      <c r="AD44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4" s="104"/>
      <c r="AF44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4" s="104"/>
      <c r="AH44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4" s="104"/>
      <c r="AJ44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4" s="104"/>
      <c r="AL44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4" s="50">
        <f t="shared" si="52"/>
        <v>55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55</v>
      </c>
      <c r="BC44" s="50">
        <f t="shared" ref="BC44:BP44" si="74">BB44+LARGE($AM44:$BA44,BC$5)</f>
        <v>55</v>
      </c>
      <c r="BD44" s="50">
        <f t="shared" si="74"/>
        <v>55</v>
      </c>
      <c r="BE44" s="50">
        <f t="shared" si="74"/>
        <v>55</v>
      </c>
      <c r="BF44" s="50">
        <f t="shared" si="74"/>
        <v>55</v>
      </c>
      <c r="BG44" s="50">
        <f t="shared" si="74"/>
        <v>55</v>
      </c>
      <c r="BH44" s="50">
        <f t="shared" si="74"/>
        <v>55</v>
      </c>
      <c r="BI44" s="50">
        <f t="shared" si="74"/>
        <v>55</v>
      </c>
      <c r="BJ44" s="50">
        <f t="shared" si="74"/>
        <v>55</v>
      </c>
      <c r="BK44" s="50">
        <f t="shared" si="74"/>
        <v>55</v>
      </c>
      <c r="BL44" s="50">
        <f t="shared" si="74"/>
        <v>55</v>
      </c>
      <c r="BM44" s="50">
        <f t="shared" si="74"/>
        <v>55</v>
      </c>
      <c r="BN44" s="50">
        <f t="shared" si="74"/>
        <v>55</v>
      </c>
      <c r="BO44" s="50">
        <f t="shared" si="74"/>
        <v>55</v>
      </c>
      <c r="BP44" s="50">
        <f t="shared" si="74"/>
        <v>55</v>
      </c>
    </row>
    <row r="45" spans="1:68" ht="16.5" x14ac:dyDescent="0.35">
      <c r="A45" s="44">
        <f>IF(Tableau_MIF[[#This Row],[Points]]&lt;&gt;0,RANK(Tableau_MIF[[#This Row],[Points]],Tableau_MIF[Points]),"")</f>
        <v>10</v>
      </c>
      <c r="B45" s="45" cm="1">
        <f t="array" ref="B45">INDEX(Tableau_MIF[[1]:[15]],ROW(C45)-5,$B$3)</f>
        <v>10</v>
      </c>
      <c r="C45" s="89">
        <f t="shared" si="50"/>
        <v>1</v>
      </c>
      <c r="D45" s="172" t="s">
        <v>1374</v>
      </c>
      <c r="E45" s="172" t="s">
        <v>302</v>
      </c>
      <c r="F45" s="172" t="s">
        <v>219</v>
      </c>
      <c r="G45" s="172" t="s">
        <v>36</v>
      </c>
      <c r="H45" s="173">
        <f t="shared" si="51"/>
        <v>10</v>
      </c>
      <c r="I45" s="59">
        <v>4</v>
      </c>
      <c r="J4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45" s="55"/>
      <c r="L4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5" s="56"/>
      <c r="N4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5" s="55"/>
      <c r="P4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5" s="55"/>
      <c r="R4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5" s="104"/>
      <c r="T4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5" s="104"/>
      <c r="V4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5" s="104"/>
      <c r="X4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5" s="104"/>
      <c r="Z4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5" s="127"/>
      <c r="AB45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5" s="104"/>
      <c r="AD4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5" s="104"/>
      <c r="AF4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5" s="104"/>
      <c r="AH4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5" s="104"/>
      <c r="AJ4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5" s="104"/>
      <c r="AL4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5" s="50">
        <f t="shared" si="52"/>
        <v>10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10</v>
      </c>
      <c r="BC45" s="50">
        <f t="shared" ref="BC45:BP45" si="75">BB45+LARGE($AM45:$BA45,BC$5)</f>
        <v>10</v>
      </c>
      <c r="BD45" s="50">
        <f t="shared" si="75"/>
        <v>10</v>
      </c>
      <c r="BE45" s="50">
        <f t="shared" si="75"/>
        <v>10</v>
      </c>
      <c r="BF45" s="50">
        <f t="shared" si="75"/>
        <v>10</v>
      </c>
      <c r="BG45" s="50">
        <f t="shared" si="75"/>
        <v>10</v>
      </c>
      <c r="BH45" s="50">
        <f t="shared" si="75"/>
        <v>10</v>
      </c>
      <c r="BI45" s="50">
        <f t="shared" si="75"/>
        <v>10</v>
      </c>
      <c r="BJ45" s="50">
        <f t="shared" si="75"/>
        <v>10</v>
      </c>
      <c r="BK45" s="50">
        <f t="shared" si="75"/>
        <v>10</v>
      </c>
      <c r="BL45" s="50">
        <f t="shared" si="75"/>
        <v>10</v>
      </c>
      <c r="BM45" s="50">
        <f t="shared" si="75"/>
        <v>10</v>
      </c>
      <c r="BN45" s="50">
        <f t="shared" si="75"/>
        <v>10</v>
      </c>
      <c r="BO45" s="50">
        <f t="shared" si="75"/>
        <v>10</v>
      </c>
      <c r="BP45" s="50">
        <f t="shared" si="75"/>
        <v>10</v>
      </c>
    </row>
    <row r="46" spans="1:68" ht="16.5" x14ac:dyDescent="0.35">
      <c r="A46" s="44" t="str">
        <f>IF(Tableau_MIF[[#This Row],[Points]]&lt;&gt;0,RANK(Tableau_MIF[[#This Row],[Points]],Tableau_MIF[Points]),"")</f>
        <v/>
      </c>
      <c r="B46" s="45" cm="1">
        <f t="array" ref="B46">INDEX(Tableau_MIF[[1]:[15]],ROW(C46)-5,$B$3)</f>
        <v>0</v>
      </c>
      <c r="C46" s="89">
        <f t="shared" si="50"/>
        <v>1</v>
      </c>
      <c r="D46" s="47" t="s">
        <v>3</v>
      </c>
      <c r="E46" s="47" t="s">
        <v>1706</v>
      </c>
      <c r="F46" s="47" t="s">
        <v>290</v>
      </c>
      <c r="G46" s="47" t="s">
        <v>3</v>
      </c>
      <c r="H46" s="103">
        <f t="shared" si="51"/>
        <v>0</v>
      </c>
      <c r="I46" s="59">
        <v>5</v>
      </c>
      <c r="J4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6" s="55"/>
      <c r="L4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6" s="56"/>
      <c r="N4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6" s="55"/>
      <c r="P4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6" s="55"/>
      <c r="R4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6" s="104"/>
      <c r="T4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6" s="104"/>
      <c r="V4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6" s="104"/>
      <c r="X4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6" s="104"/>
      <c r="Z4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6" s="127"/>
      <c r="AB46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6" s="104"/>
      <c r="AD4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6" s="104"/>
      <c r="AF4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6" s="104"/>
      <c r="AH4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6" s="104"/>
      <c r="AJ4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6" s="104"/>
      <c r="AL4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IF(Tableau_MIF[[#This Row],[Points]]&lt;&gt;0,RANK(Tableau_MIF[[#This Row],[Points]],Tableau_MIF[Points]),"")</f>
        <v/>
      </c>
      <c r="B47" s="45" cm="1">
        <f t="array" ref="B47">INDEX(Tableau_MIF[[1]:[15]],ROW(C47)-5,$B$3)</f>
        <v>0</v>
      </c>
      <c r="C47" s="89">
        <f t="shared" si="50"/>
        <v>0</v>
      </c>
      <c r="D47" s="47"/>
      <c r="E47" s="47"/>
      <c r="F47" s="47"/>
      <c r="G47" s="47"/>
      <c r="H47" s="103">
        <f t="shared" si="51"/>
        <v>0</v>
      </c>
      <c r="I47" s="59"/>
      <c r="J4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7" s="55"/>
      <c r="L4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7" s="56"/>
      <c r="N4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7" s="55"/>
      <c r="P4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7" s="55"/>
      <c r="R4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7" s="104"/>
      <c r="T4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7" s="104"/>
      <c r="V4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7" s="104"/>
      <c r="X4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7" s="104"/>
      <c r="Z4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7" s="127"/>
      <c r="AB47" s="12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7" s="104"/>
      <c r="AD4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7" s="104"/>
      <c r="AF4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7" s="104"/>
      <c r="AH4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7" s="104"/>
      <c r="AJ4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7" s="104"/>
      <c r="AL4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IF(Tableau_MIF[[#This Row],[Points]]&lt;&gt;0,RANK(Tableau_MIF[[#This Row],[Points]],Tableau_MIF[Points]),"")</f>
        <v/>
      </c>
      <c r="B48" s="45" cm="1">
        <f t="array" ref="B48">INDEX(Tableau_MIF[[1]:[15]],ROW(C48)-5,$B$3)</f>
        <v>0</v>
      </c>
      <c r="C48" s="89">
        <f t="shared" si="50"/>
        <v>0</v>
      </c>
      <c r="D48" s="90"/>
      <c r="E48" s="90"/>
      <c r="F48" s="90"/>
      <c r="G48" s="90"/>
      <c r="H48" s="95">
        <f t="shared" si="51"/>
        <v>0</v>
      </c>
      <c r="I48" s="168"/>
      <c r="J48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8" s="92"/>
      <c r="L48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8" s="91"/>
      <c r="N48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8" s="92"/>
      <c r="P48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8" s="92"/>
      <c r="R48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8" s="93"/>
      <c r="T48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8" s="93"/>
      <c r="V48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8" s="93"/>
      <c r="X48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8" s="93"/>
      <c r="Z48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8" s="125"/>
      <c r="AB4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8" s="93"/>
      <c r="AD48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8" s="93"/>
      <c r="AF48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8" s="93"/>
      <c r="AH48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8" s="93"/>
      <c r="AJ48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8" s="93"/>
      <c r="AL48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IF(Tableau_MIF[[#This Row],[Points]]&lt;&gt;0,RANK(Tableau_MIF[[#This Row],[Points]],Tableau_MIF[Points]),"")</f>
        <v/>
      </c>
      <c r="B49" s="45" cm="1">
        <f t="array" ref="B49">INDEX(Tableau_MIF[[1]:[15]],ROW(C49)-5,$B$3)</f>
        <v>0</v>
      </c>
      <c r="C49" s="89">
        <f t="shared" si="50"/>
        <v>0</v>
      </c>
      <c r="D49" s="90"/>
      <c r="E49" s="90"/>
      <c r="F49" s="90"/>
      <c r="G49" s="90"/>
      <c r="H49" s="95">
        <f t="shared" si="51"/>
        <v>0</v>
      </c>
      <c r="I49" s="168"/>
      <c r="J49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9" s="92"/>
      <c r="L49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9" s="91"/>
      <c r="N49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9" s="92"/>
      <c r="P49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9" s="92"/>
      <c r="R49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9" s="93"/>
      <c r="T49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9" s="93"/>
      <c r="V49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9" s="93"/>
      <c r="X49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9" s="93"/>
      <c r="Z49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9" s="125"/>
      <c r="AB4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9" s="93"/>
      <c r="AD49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9" s="93"/>
      <c r="AF49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9" s="93"/>
      <c r="AH49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9" s="93"/>
      <c r="AJ49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9" s="93"/>
      <c r="AL49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IF(Tableau_MIF[[#This Row],[Points]]&lt;&gt;0,RANK(Tableau_MIF[[#This Row],[Points]],Tableau_MIF[Points]),"")</f>
        <v/>
      </c>
      <c r="B50" s="45">
        <f t="array" ref="B50">INDEX(Tableau_MIF[[1]:[15]],ROW(C50)-5,$B$3)</f>
        <v>0</v>
      </c>
      <c r="C50" s="46">
        <f t="shared" si="50"/>
        <v>0</v>
      </c>
      <c r="D50" s="110"/>
      <c r="E50" s="90"/>
      <c r="F50" s="111"/>
      <c r="G50" s="111"/>
      <c r="H50" s="82">
        <f t="shared" si="51"/>
        <v>0</v>
      </c>
      <c r="I50" s="168"/>
      <c r="J50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0" s="92"/>
      <c r="L50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0" s="91"/>
      <c r="N50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0" s="87"/>
      <c r="P50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0" s="87"/>
      <c r="R50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0" s="88"/>
      <c r="T50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0" s="88"/>
      <c r="V50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0" s="88"/>
      <c r="X50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0" s="88"/>
      <c r="Z50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0" s="123"/>
      <c r="AB50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0" s="88"/>
      <c r="AD50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0" s="88"/>
      <c r="AF50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0" s="88"/>
      <c r="AH50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0" s="88"/>
      <c r="AJ50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0" s="88"/>
      <c r="AL50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IF(Tableau_MIF[[#This Row],[Points]]&lt;&gt;0,RANK(Tableau_MIF[[#This Row],[Points]],Tableau_MIF[Points]),"")</f>
        <v/>
      </c>
      <c r="B51" s="45">
        <f t="array" ref="B51">INDEX(Tableau_MIF[[1]:[15]],ROW(C51)-5,$B$3)</f>
        <v>0</v>
      </c>
      <c r="C51" s="46">
        <f t="shared" si="50"/>
        <v>0</v>
      </c>
      <c r="D51" s="90"/>
      <c r="E51" s="90"/>
      <c r="F51" s="90"/>
      <c r="G51" s="90"/>
      <c r="H51" s="82">
        <f t="shared" si="51"/>
        <v>0</v>
      </c>
      <c r="I51" s="168"/>
      <c r="J51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1" s="92"/>
      <c r="L51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1" s="91"/>
      <c r="N51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1" s="87"/>
      <c r="P51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1" s="87"/>
      <c r="R51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1" s="88"/>
      <c r="T51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1" s="88"/>
      <c r="V51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1" s="88"/>
      <c r="X51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1" s="88"/>
      <c r="Z51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1" s="123"/>
      <c r="AB51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1" s="88"/>
      <c r="AD51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1" s="88"/>
      <c r="AF51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1" s="88"/>
      <c r="AH51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1" s="88"/>
      <c r="AJ51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1" s="88"/>
      <c r="AL51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IF(Tableau_MIF[[#This Row],[Points]]&lt;&gt;0,RANK(Tableau_MIF[[#This Row],[Points]],Tableau_MIF[Points]),"")</f>
        <v/>
      </c>
      <c r="B52" s="45">
        <f t="array" ref="B52">INDEX(Tableau_MIF[[1]:[15]],ROW(C52)-5,$B$3)</f>
        <v>0</v>
      </c>
      <c r="C52" s="46">
        <f t="shared" si="50"/>
        <v>0</v>
      </c>
      <c r="D52" s="90"/>
      <c r="E52" s="90"/>
      <c r="F52" s="90"/>
      <c r="G52" s="90"/>
      <c r="H52" s="82">
        <f t="shared" si="51"/>
        <v>0</v>
      </c>
      <c r="I52" s="168"/>
      <c r="J52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2" s="92"/>
      <c r="L52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2" s="91"/>
      <c r="N52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2" s="87"/>
      <c r="P52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2" s="87"/>
      <c r="R52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2" s="88"/>
      <c r="T52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2" s="88"/>
      <c r="V52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2" s="88"/>
      <c r="X52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2" s="88"/>
      <c r="Z52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2" s="123"/>
      <c r="AB52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2" s="88"/>
      <c r="AD52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2" s="88"/>
      <c r="AF52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2" s="88"/>
      <c r="AH52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2" s="88"/>
      <c r="AJ52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2" s="88"/>
      <c r="AL52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IF(Tableau_MIF[[#This Row],[Points]]&lt;&gt;0,RANK(Tableau_MIF[[#This Row],[Points]],Tableau_MIF[Points]),"")</f>
        <v/>
      </c>
      <c r="B53" s="45">
        <f t="array" ref="B53">INDEX(Tableau_MIF[[1]:[15]],ROW(C53)-5,$B$3)</f>
        <v>0</v>
      </c>
      <c r="C53" s="46">
        <f t="shared" si="50"/>
        <v>0</v>
      </c>
      <c r="D53" s="90"/>
      <c r="E53" s="90"/>
      <c r="F53" s="90"/>
      <c r="G53" s="90"/>
      <c r="H53" s="82">
        <f t="shared" si="51"/>
        <v>0</v>
      </c>
      <c r="I53" s="168"/>
      <c r="J53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3" s="92"/>
      <c r="L53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3" s="91"/>
      <c r="N53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3" s="87"/>
      <c r="P53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3" s="87"/>
      <c r="R53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3" s="88"/>
      <c r="T53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3" s="88"/>
      <c r="V53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3" s="88"/>
      <c r="X53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3" s="88"/>
      <c r="Z53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3" s="123"/>
      <c r="AB53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3" s="88"/>
      <c r="AD53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3" s="88"/>
      <c r="AF53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3" s="88"/>
      <c r="AH53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3" s="88"/>
      <c r="AJ53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3" s="88"/>
      <c r="AL53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IF(Tableau_MIF[[#This Row],[Points]]&lt;&gt;0,RANK(Tableau_MIF[[#This Row],[Points]],Tableau_MIF[Points]),"")</f>
        <v/>
      </c>
      <c r="B54" s="45">
        <f t="array" ref="B54">INDEX(Tableau_MIF[[1]:[15]],ROW(C54)-5,$B$3)</f>
        <v>0</v>
      </c>
      <c r="C54" s="46">
        <f t="shared" si="50"/>
        <v>0</v>
      </c>
      <c r="D54" s="90"/>
      <c r="E54" s="90"/>
      <c r="F54" s="90"/>
      <c r="G54" s="90"/>
      <c r="H54" s="82">
        <f t="shared" si="51"/>
        <v>0</v>
      </c>
      <c r="I54" s="168"/>
      <c r="J54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4" s="92"/>
      <c r="L54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4" s="91"/>
      <c r="N54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4" s="87"/>
      <c r="P54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4" s="87"/>
      <c r="R54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4" s="88"/>
      <c r="T54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4" s="88"/>
      <c r="V54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4" s="88"/>
      <c r="X54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4" s="88"/>
      <c r="Z54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4" s="123"/>
      <c r="AB54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4" s="88"/>
      <c r="AD54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4" s="88"/>
      <c r="AF54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4" s="88"/>
      <c r="AH54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4" s="88"/>
      <c r="AJ54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4" s="88"/>
      <c r="AL54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IF(Tableau_MIF[[#This Row],[Points]]&lt;&gt;0,RANK(Tableau_MIF[[#This Row],[Points]],Tableau_MIF[Points]),"")</f>
        <v/>
      </c>
      <c r="B55" s="45">
        <f t="array" ref="B55">INDEX(Tableau_MIF[[1]:[15]],ROW(C55)-5,$B$3)</f>
        <v>0</v>
      </c>
      <c r="C55" s="46">
        <f t="shared" si="50"/>
        <v>0</v>
      </c>
      <c r="D55" s="90"/>
      <c r="E55" s="90"/>
      <c r="F55" s="90"/>
      <c r="G55" s="90"/>
      <c r="H55" s="82">
        <f t="shared" si="51"/>
        <v>0</v>
      </c>
      <c r="I55" s="168"/>
      <c r="J55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5" s="92"/>
      <c r="L55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5" s="91"/>
      <c r="N55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5" s="87"/>
      <c r="P55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5" s="87"/>
      <c r="R55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5" s="88"/>
      <c r="T55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5" s="88"/>
      <c r="V55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5" s="88"/>
      <c r="X55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5" s="88"/>
      <c r="Z55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5" s="123"/>
      <c r="AB55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5" s="88"/>
      <c r="AD55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5" s="88"/>
      <c r="AF55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5" s="88"/>
      <c r="AH55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5" s="88"/>
      <c r="AJ55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5" s="88"/>
      <c r="AL55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IF(Tableau_MIF[[#This Row],[Points]]&lt;&gt;0,RANK(Tableau_MIF[[#This Row],[Points]],Tableau_MIF[Points]),"")</f>
        <v/>
      </c>
      <c r="B56" s="45">
        <f t="array" ref="B56">INDEX(Tableau_MIF[[1]:[15]],ROW(C56)-5,$B$3)</f>
        <v>0</v>
      </c>
      <c r="C56" s="46">
        <f t="shared" si="50"/>
        <v>0</v>
      </c>
      <c r="D56" s="90"/>
      <c r="E56" s="90"/>
      <c r="F56" s="90"/>
      <c r="G56" s="90"/>
      <c r="H56" s="82">
        <f t="shared" si="51"/>
        <v>0</v>
      </c>
      <c r="I56" s="168"/>
      <c r="J56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6" s="92"/>
      <c r="L56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6" s="91"/>
      <c r="N56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6" s="87"/>
      <c r="P56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6" s="87"/>
      <c r="R56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6" s="88"/>
      <c r="T56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6" s="88"/>
      <c r="V56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6" s="88"/>
      <c r="X56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6" s="88"/>
      <c r="Z56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6" s="123"/>
      <c r="AB56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6" s="88"/>
      <c r="AD56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6" s="88"/>
      <c r="AF56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6" s="88"/>
      <c r="AH56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6" s="88"/>
      <c r="AJ56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6" s="88"/>
      <c r="AL56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IF(Tableau_MIF[[#This Row],[Points]]&lt;&gt;0,RANK(Tableau_MIF[[#This Row],[Points]],Tableau_MIF[Points]),"")</f>
        <v/>
      </c>
      <c r="B57" s="45">
        <f t="array" ref="B57">INDEX(Tableau_MIF[[1]:[15]],ROW(C57)-5,$B$3)</f>
        <v>0</v>
      </c>
      <c r="C57" s="46">
        <f t="shared" si="50"/>
        <v>0</v>
      </c>
      <c r="D57" s="90"/>
      <c r="E57" s="90"/>
      <c r="F57" s="90"/>
      <c r="G57" s="90"/>
      <c r="H57" s="82">
        <f t="shared" si="51"/>
        <v>0</v>
      </c>
      <c r="I57" s="168"/>
      <c r="J57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7" s="92"/>
      <c r="L57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7" s="91"/>
      <c r="N57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7" s="87"/>
      <c r="P57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7" s="87"/>
      <c r="R57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7" s="88"/>
      <c r="T57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7" s="88"/>
      <c r="V57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7" s="88"/>
      <c r="X57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7" s="88"/>
      <c r="Z57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7" s="123"/>
      <c r="AB57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7" s="88"/>
      <c r="AD57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7" s="88"/>
      <c r="AF57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7" s="88"/>
      <c r="AH57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7" s="88"/>
      <c r="AJ57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7" s="88"/>
      <c r="AL57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IF(Tableau_MIF[[#This Row],[Points]]&lt;&gt;0,RANK(Tableau_MIF[[#This Row],[Points]],Tableau_MIF[Points]),"")</f>
        <v/>
      </c>
      <c r="B58" s="45">
        <f t="array" ref="B58">INDEX(Tableau_MIF[[1]:[15]],ROW(C58)-5,$B$3)</f>
        <v>0</v>
      </c>
      <c r="C58" s="46">
        <f t="shared" si="50"/>
        <v>0</v>
      </c>
      <c r="D58" s="90"/>
      <c r="E58" s="90"/>
      <c r="F58" s="90"/>
      <c r="G58" s="90"/>
      <c r="H58" s="82">
        <f t="shared" si="51"/>
        <v>0</v>
      </c>
      <c r="I58" s="168"/>
      <c r="J58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8" s="92"/>
      <c r="L58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8" s="91"/>
      <c r="N58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8" s="87"/>
      <c r="P58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8" s="87"/>
      <c r="R58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8" s="88"/>
      <c r="T58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8" s="88"/>
      <c r="V58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8" s="88"/>
      <c r="X58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8" s="88"/>
      <c r="Z58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8" s="123"/>
      <c r="AB58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8" s="88"/>
      <c r="AD58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8" s="88"/>
      <c r="AF58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8" s="88"/>
      <c r="AH58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8" s="88"/>
      <c r="AJ58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8" s="88"/>
      <c r="AL58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IF(Tableau_MIF[[#This Row],[Points]]&lt;&gt;0,RANK(Tableau_MIF[[#This Row],[Points]],Tableau_MIF[Points]),"")</f>
        <v/>
      </c>
      <c r="B59" s="45">
        <f t="array" ref="B59">INDEX(Tableau_MIF[[1]:[15]],ROW(C59)-5,$B$3)</f>
        <v>0</v>
      </c>
      <c r="C59" s="46">
        <f t="shared" si="50"/>
        <v>0</v>
      </c>
      <c r="D59" s="90"/>
      <c r="E59" s="90"/>
      <c r="F59" s="90"/>
      <c r="G59" s="90"/>
      <c r="H59" s="82">
        <f t="shared" si="51"/>
        <v>0</v>
      </c>
      <c r="I59" s="168"/>
      <c r="J59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9" s="92"/>
      <c r="L59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9" s="91"/>
      <c r="N59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9" s="87"/>
      <c r="P59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9" s="87"/>
      <c r="R59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9" s="88"/>
      <c r="T59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9" s="88"/>
      <c r="V59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9" s="88"/>
      <c r="X59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9" s="88"/>
      <c r="Z59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9" s="123"/>
      <c r="AB59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9" s="88"/>
      <c r="AD59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9" s="88"/>
      <c r="AF59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9" s="88"/>
      <c r="AH59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9" s="88"/>
      <c r="AJ59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9" s="88"/>
      <c r="AL59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IF(Tableau_MIF[[#This Row],[Points]]&lt;&gt;0,RANK(Tableau_MIF[[#This Row],[Points]],Tableau_MIF[Points]),"")</f>
        <v/>
      </c>
      <c r="B60" s="45">
        <f t="array" ref="B60">INDEX(Tableau_MIF[[1]:[15]],ROW(C60)-5,$B$3)</f>
        <v>0</v>
      </c>
      <c r="C60" s="46">
        <f t="shared" si="50"/>
        <v>0</v>
      </c>
      <c r="D60" s="90"/>
      <c r="E60" s="90"/>
      <c r="F60" s="90"/>
      <c r="G60" s="90"/>
      <c r="H60" s="82">
        <f t="shared" si="51"/>
        <v>0</v>
      </c>
      <c r="I60" s="168"/>
      <c r="J60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0" s="92"/>
      <c r="L60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0" s="91"/>
      <c r="N60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0" s="87"/>
      <c r="P60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0" s="87"/>
      <c r="R60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0" s="88"/>
      <c r="T60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0" s="88"/>
      <c r="V60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0" s="88"/>
      <c r="X60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0" s="88"/>
      <c r="Z60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0" s="123"/>
      <c r="AB60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0" s="88"/>
      <c r="AD60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0" s="88"/>
      <c r="AF60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0" s="88"/>
      <c r="AH60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0" s="88"/>
      <c r="AJ60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0" s="88"/>
      <c r="AL60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IF(Tableau_MIF[[#This Row],[Points]]&lt;&gt;0,RANK(Tableau_MIF[[#This Row],[Points]],Tableau_MIF[Points]),"")</f>
        <v/>
      </c>
      <c r="B61" s="45">
        <f t="array" ref="B61">INDEX(Tableau_MIF[[1]:[15]],ROW(C61)-5,$B$3)</f>
        <v>0</v>
      </c>
      <c r="C61" s="46">
        <f t="shared" si="50"/>
        <v>0</v>
      </c>
      <c r="D61" s="90"/>
      <c r="E61" s="90"/>
      <c r="F61" s="90"/>
      <c r="G61" s="90"/>
      <c r="H61" s="82">
        <f t="shared" si="51"/>
        <v>0</v>
      </c>
      <c r="I61" s="168"/>
      <c r="J61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1" s="92"/>
      <c r="L61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1" s="91"/>
      <c r="N61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1" s="87"/>
      <c r="P61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1" s="87"/>
      <c r="R61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1" s="88"/>
      <c r="T61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1" s="88"/>
      <c r="V61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1" s="88"/>
      <c r="X61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1" s="88"/>
      <c r="Z61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1" s="123"/>
      <c r="AB61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1" s="88"/>
      <c r="AD61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1" s="88"/>
      <c r="AF61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1" s="88"/>
      <c r="AH61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1" s="88"/>
      <c r="AJ61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1" s="88"/>
      <c r="AL61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IF(Tableau_MIF[[#This Row],[Points]]&lt;&gt;0,RANK(Tableau_MIF[[#This Row],[Points]],Tableau_MIF[Points]),"")</f>
        <v/>
      </c>
      <c r="B62" s="45">
        <f t="array" ref="B62">INDEX(Tableau_MIF[[1]:[15]],ROW(C62)-5,$B$3)</f>
        <v>0</v>
      </c>
      <c r="C62" s="46">
        <f t="shared" si="50"/>
        <v>0</v>
      </c>
      <c r="D62" s="90"/>
      <c r="E62" s="90"/>
      <c r="F62" s="90"/>
      <c r="G62" s="90"/>
      <c r="H62" s="82">
        <f t="shared" si="51"/>
        <v>0</v>
      </c>
      <c r="I62" s="168"/>
      <c r="J62" s="84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2" s="92"/>
      <c r="L62" s="84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2" s="91"/>
      <c r="N62" s="84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2" s="87"/>
      <c r="P62" s="84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2" s="87"/>
      <c r="R62" s="84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2" s="88"/>
      <c r="T62" s="84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2" s="88"/>
      <c r="V62" s="84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2" s="88"/>
      <c r="X62" s="84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2" s="88"/>
      <c r="Z62" s="84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2" s="123"/>
      <c r="AB62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2" s="88"/>
      <c r="AD62" s="84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2" s="88"/>
      <c r="AF62" s="84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2" s="88"/>
      <c r="AH62" s="84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2" s="88"/>
      <c r="AJ62" s="84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2" s="88"/>
      <c r="AL62" s="84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IF(Tableau_MIF[[#This Row],[Points]]&lt;&gt;0,RANK(Tableau_MIF[[#This Row],[Points]],Tableau_MIF[Points]),"")</f>
        <v/>
      </c>
      <c r="B63" s="45" cm="1">
        <f t="array" ref="B63">INDEX(Tableau_MIF[[1]:[15]],ROW(C63)-5,$B$3)</f>
        <v>0</v>
      </c>
      <c r="C63" s="89">
        <f t="shared" si="50"/>
        <v>0</v>
      </c>
      <c r="D63" s="90"/>
      <c r="E63" s="90"/>
      <c r="F63" s="90"/>
      <c r="G63" s="90"/>
      <c r="H63" s="95">
        <f t="shared" si="51"/>
        <v>0</v>
      </c>
      <c r="I63" s="168"/>
      <c r="J63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3" s="92"/>
      <c r="L63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3" s="91"/>
      <c r="N63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3" s="92"/>
      <c r="P63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3" s="92"/>
      <c r="R63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3" s="93"/>
      <c r="T63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3" s="93"/>
      <c r="V63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3" s="93"/>
      <c r="X63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3" s="93"/>
      <c r="Z63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3" s="125"/>
      <c r="AB6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3" s="93"/>
      <c r="AD63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3" s="93"/>
      <c r="AF63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3" s="93"/>
      <c r="AH63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3" s="93"/>
      <c r="AJ63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3" s="93"/>
      <c r="AL63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IF(Tableau_MIF[[#This Row],[Points]]&lt;&gt;0,RANK(Tableau_MIF[[#This Row],[Points]],Tableau_MIF[Points]),"")</f>
        <v/>
      </c>
      <c r="B64" s="45" cm="1">
        <f t="array" ref="B64">INDEX(Tableau_MIF[[1]:[15]],ROW(C64)-5,$B$3)</f>
        <v>0</v>
      </c>
      <c r="C64" s="89">
        <f t="shared" si="50"/>
        <v>0</v>
      </c>
      <c r="D64" s="90"/>
      <c r="E64" s="90"/>
      <c r="F64" s="90"/>
      <c r="G64" s="90"/>
      <c r="H64" s="95">
        <f t="shared" si="51"/>
        <v>0</v>
      </c>
      <c r="I64" s="168"/>
      <c r="J64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4" s="92"/>
      <c r="L64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4" s="91"/>
      <c r="N64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4" s="92"/>
      <c r="P64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4" s="92"/>
      <c r="R64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4" s="93"/>
      <c r="T64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4" s="93"/>
      <c r="V64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4" s="93"/>
      <c r="X64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4" s="93"/>
      <c r="Z64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4" s="125"/>
      <c r="AB6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4" s="93"/>
      <c r="AD64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4" s="93"/>
      <c r="AF64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4" s="93"/>
      <c r="AH64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4" s="93"/>
      <c r="AJ64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4" s="93"/>
      <c r="AL64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IF(Tableau_MIF[[#This Row],[Points]]&lt;&gt;0,RANK(Tableau_MIF[[#This Row],[Points]],Tableau_MIF[Points]),"")</f>
        <v/>
      </c>
      <c r="B65" s="45" cm="1">
        <f t="array" ref="B65">INDEX(Tableau_MIF[[1]:[15]],ROW(C65)-5,$B$3)</f>
        <v>0</v>
      </c>
      <c r="C65" s="89">
        <f t="shared" si="50"/>
        <v>0</v>
      </c>
      <c r="D65" s="90"/>
      <c r="E65" s="90"/>
      <c r="F65" s="90"/>
      <c r="G65" s="90"/>
      <c r="H65" s="95">
        <f t="shared" si="51"/>
        <v>0</v>
      </c>
      <c r="I65" s="168"/>
      <c r="J65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5" s="92"/>
      <c r="L65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5" s="91"/>
      <c r="N65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5" s="92"/>
      <c r="P65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5" s="92"/>
      <c r="R65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5" s="93"/>
      <c r="T65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5" s="93"/>
      <c r="V65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5" s="93"/>
      <c r="X65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5" s="93"/>
      <c r="Z65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5" s="125"/>
      <c r="AB6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5" s="93"/>
      <c r="AD65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5" s="93"/>
      <c r="AF65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5" s="93"/>
      <c r="AH65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5" s="93"/>
      <c r="AJ65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5" s="93"/>
      <c r="AL65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IF(Tableau_MIF[[#This Row],[Points]]&lt;&gt;0,RANK(Tableau_MIF[[#This Row],[Points]],Tableau_MIF[Points]),"")</f>
        <v/>
      </c>
      <c r="B66" s="45" cm="1">
        <f t="array" ref="B66">INDEX(Tableau_MIF[[1]:[15]],ROW(C66)-5,$B$3)</f>
        <v>0</v>
      </c>
      <c r="C66" s="89">
        <f t="shared" si="50"/>
        <v>0</v>
      </c>
      <c r="D66" s="90"/>
      <c r="E66" s="90"/>
      <c r="F66" s="90"/>
      <c r="G66" s="90"/>
      <c r="H66" s="95">
        <f t="shared" si="51"/>
        <v>0</v>
      </c>
      <c r="I66" s="168"/>
      <c r="J66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6" s="92"/>
      <c r="L66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6" s="91"/>
      <c r="N66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6" s="92"/>
      <c r="P66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6" s="92"/>
      <c r="R66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6" s="93"/>
      <c r="T66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6" s="93"/>
      <c r="V66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6" s="93"/>
      <c r="X66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6" s="93"/>
      <c r="Z66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6" s="125"/>
      <c r="AB6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6" s="93"/>
      <c r="AD66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6" s="93"/>
      <c r="AF66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6" s="93"/>
      <c r="AH66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6" s="93"/>
      <c r="AJ66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6" s="93"/>
      <c r="AL66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IF(Tableau_MIF[[#This Row],[Points]]&lt;&gt;0,RANK(Tableau_MIF[[#This Row],[Points]],Tableau_MIF[Points]),"")</f>
        <v/>
      </c>
      <c r="B67" s="45" cm="1">
        <f t="array" ref="B67">INDEX(Tableau_MIF[[1]:[15]],ROW(C67)-5,$B$3)</f>
        <v>0</v>
      </c>
      <c r="C67" s="89">
        <f t="shared" si="50"/>
        <v>0</v>
      </c>
      <c r="D67" s="90"/>
      <c r="E67" s="90"/>
      <c r="F67" s="90"/>
      <c r="G67" s="90"/>
      <c r="H67" s="95">
        <f t="shared" si="51"/>
        <v>0</v>
      </c>
      <c r="I67" s="168"/>
      <c r="J67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7" s="92"/>
      <c r="L67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7" s="91"/>
      <c r="N67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7" s="92"/>
      <c r="P67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7" s="92"/>
      <c r="R67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7" s="93"/>
      <c r="T67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7" s="93"/>
      <c r="V67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7" s="93"/>
      <c r="X67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7" s="93"/>
      <c r="Z67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7" s="125"/>
      <c r="AB6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7" s="93"/>
      <c r="AD67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7" s="93"/>
      <c r="AF67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7" s="93"/>
      <c r="AH67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7" s="93"/>
      <c r="AJ67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7" s="93"/>
      <c r="AL67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IF(Tableau_MIF[[#This Row],[Points]]&lt;&gt;0,RANK(Tableau_MIF[[#This Row],[Points]],Tableau_MIF[Points]),"")</f>
        <v/>
      </c>
      <c r="B68" s="45" cm="1">
        <f t="array" ref="B68">INDEX(Tableau_MIF[[1]:[15]],ROW(C68)-5,$B$3)</f>
        <v>0</v>
      </c>
      <c r="C68" s="112">
        <f t="shared" si="50"/>
        <v>0</v>
      </c>
      <c r="D68" s="113"/>
      <c r="E68" s="113"/>
      <c r="F68" s="113"/>
      <c r="G68" s="113"/>
      <c r="H68" s="114">
        <f t="shared" si="51"/>
        <v>0</v>
      </c>
      <c r="I68" s="168"/>
      <c r="J68" s="11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8" s="116"/>
      <c r="L68" s="11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8" s="117"/>
      <c r="N68" s="11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8" s="116"/>
      <c r="P68" s="11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8" s="116"/>
      <c r="R68" s="11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8" s="118"/>
      <c r="T68" s="11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8" s="118"/>
      <c r="V68" s="11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8" s="118"/>
      <c r="X68" s="11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8" s="118"/>
      <c r="Z68" s="11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8" s="128"/>
      <c r="AB68" s="12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8" s="118"/>
      <c r="AD68" s="11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8" s="118"/>
      <c r="AF68" s="11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8" s="118"/>
      <c r="AH68" s="11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8" s="118"/>
      <c r="AJ68" s="11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8" s="118"/>
      <c r="AL68" s="11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IF(Tableau_MIF[[#This Row],[Points]]&lt;&gt;0,RANK(Tableau_MIF[[#This Row],[Points]],Tableau_MIF[Points]),"")</f>
        <v/>
      </c>
      <c r="B69" s="45" cm="1">
        <f t="array" ref="B69">INDEX(Tableau_MIF[[1]:[15]],ROW(C69)-5,$B$3)</f>
        <v>0</v>
      </c>
      <c r="C69" s="89">
        <f t="shared" si="50"/>
        <v>0</v>
      </c>
      <c r="D69" s="90"/>
      <c r="E69" s="90"/>
      <c r="F69" s="90"/>
      <c r="G69" s="90"/>
      <c r="H69" s="95">
        <f t="shared" si="51"/>
        <v>0</v>
      </c>
      <c r="I69" s="168"/>
      <c r="J69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9" s="92"/>
      <c r="L69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9" s="91"/>
      <c r="N69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9" s="92"/>
      <c r="P69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9" s="92"/>
      <c r="R69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9" s="93"/>
      <c r="T69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9" s="93"/>
      <c r="V69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9" s="93"/>
      <c r="X69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9" s="93"/>
      <c r="Z69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9" s="125"/>
      <c r="AB6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9" s="93"/>
      <c r="AD69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9" s="93"/>
      <c r="AF69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9" s="93"/>
      <c r="AH69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9" s="93"/>
      <c r="AJ69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9" s="93"/>
      <c r="AL69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IF(Tableau_MIF[[#This Row],[Points]]&lt;&gt;0,RANK(Tableau_MIF[[#This Row],[Points]],Tableau_MIF[Points]),"")</f>
        <v/>
      </c>
      <c r="B70" s="45" cm="1">
        <f t="array" ref="B70">INDEX(Tableau_MIF[[1]:[15]],ROW(C70)-5,$B$3)</f>
        <v>0</v>
      </c>
      <c r="C70" s="89">
        <f t="shared" si="50"/>
        <v>0</v>
      </c>
      <c r="D70" s="90"/>
      <c r="E70" s="90"/>
      <c r="F70" s="90"/>
      <c r="G70" s="90"/>
      <c r="H70" s="95">
        <f t="shared" si="51"/>
        <v>0</v>
      </c>
      <c r="I70" s="168"/>
      <c r="J70" s="9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70" s="92"/>
      <c r="L70" s="9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70" s="91"/>
      <c r="N70" s="9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70" s="92"/>
      <c r="P70" s="9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0" s="92"/>
      <c r="R70" s="9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70" s="93"/>
      <c r="T70" s="9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70" s="93"/>
      <c r="V70" s="9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70" s="93"/>
      <c r="X70" s="9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0" s="93"/>
      <c r="Z70" s="9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0" s="125"/>
      <c r="AB7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0" s="93"/>
      <c r="AD70" s="9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0" s="93"/>
      <c r="AF70" s="9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0" s="93"/>
      <c r="AH70" s="9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0" s="93"/>
      <c r="AJ70" s="9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0" s="93"/>
      <c r="AL70" s="9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x14ac:dyDescent="0.25">
      <c r="I71" s="170"/>
    </row>
    <row r="72" spans="1:68" x14ac:dyDescent="0.25">
      <c r="I72" s="170"/>
    </row>
    <row r="73" spans="1:68" x14ac:dyDescent="0.25">
      <c r="I73" s="170"/>
    </row>
    <row r="74" spans="1:68" x14ac:dyDescent="0.25">
      <c r="I74" s="170"/>
    </row>
  </sheetData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7" xr:uid="{00000000-0002-0000-0800-000000000000}">
      <formula1>liste_clubs</formula1>
    </dataValidation>
    <dataValidation type="list" allowBlank="1" showInputMessage="1" sqref="D47" xr:uid="{00000000-0002-0000-0800-000001000000}">
      <formula1>IF(D47&lt;&gt;"",OFFSET(F_licences,MATCH(D47&amp;"*",F_licences,0)-1,,COUNTIF(F_licences,D47&amp;"*"),1),F_licences)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e0428da-ac0f-4a84-a429-a80e20cb35de}" enabled="1" method="Privileged" siteId="{80c03608-5f64-40bb-9c70-9394abe601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MP F</vt:lpstr>
      <vt:lpstr>MP H</vt:lpstr>
      <vt:lpstr>PO F</vt:lpstr>
      <vt:lpstr>PO H</vt:lpstr>
      <vt:lpstr>PU F</vt:lpstr>
      <vt:lpstr>PU H</vt:lpstr>
      <vt:lpstr>BE F</vt:lpstr>
      <vt:lpstr>BE H</vt:lpstr>
      <vt:lpstr>MI F</vt:lpstr>
      <vt:lpstr>MI H</vt:lpstr>
      <vt:lpstr>CA F</vt:lpstr>
      <vt:lpstr>CA H</vt:lpstr>
      <vt:lpstr>JU F</vt:lpstr>
      <vt:lpstr>JU H</vt:lpstr>
      <vt:lpstr>CLUBS</vt:lpstr>
      <vt:lpstr>Paramètres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Challenge Jeunes Triathlon</dc:title>
  <dc:creator>Teddy SOULIS</dc:creator>
  <cp:lastModifiedBy>Célia FRANCOIS</cp:lastModifiedBy>
  <dcterms:created xsi:type="dcterms:W3CDTF">2018-03-27T08:13:56Z</dcterms:created>
  <dcterms:modified xsi:type="dcterms:W3CDTF">2026-01-27T15:08:47Z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2020-02-06T16:08:38.2663699Z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d18e8141-31cb-46b4-8261-28d2cb7d28fd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